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codeName="ThisWorkbook" autoCompressPictures="0"/>
  <mc:AlternateContent xmlns:mc="http://schemas.openxmlformats.org/markup-compatibility/2006">
    <mc:Choice Requires="x15">
      <x15ac:absPath xmlns:x15ac="http://schemas.microsoft.com/office/spreadsheetml/2010/11/ac" url="/Users/corbin/Documents/peek/res/"/>
    </mc:Choice>
  </mc:AlternateContent>
  <xr:revisionPtr revIDLastSave="0" documentId="8_{4F2D8E09-B5EF-1E40-93B5-302B6B69FB54}" xr6:coauthVersionLast="47" xr6:coauthVersionMax="47" xr10:uidLastSave="{00000000-0000-0000-0000-000000000000}"/>
  <bookViews>
    <workbookView xWindow="0" yWindow="500" windowWidth="28800" windowHeight="11160" xr2:uid="{00000000-000D-0000-FFFF-FFFF00000000}"/>
  </bookViews>
  <sheets>
    <sheet name="Mortgage Calculator" sheetId="1" r:id="rId1"/>
    <sheet name="Amortization Table" sheetId="2" r:id="rId2"/>
  </sheets>
  <definedNames>
    <definedName name="DurationOfLoan">'Mortgage Calculator'!$C$6</definedName>
    <definedName name="HeaderRow">ROW('Amortization Table'!$B$3:$J$3)</definedName>
    <definedName name="interest">'Amortization Table'!$E$4:$E$363</definedName>
    <definedName name="InterestRate">'Mortgage Calculator'!$C$5</definedName>
    <definedName name="LastRow">COUNTIF('Amortization Table'!$C$4:$C$363,"&gt;1")+HeaderRow</definedName>
    <definedName name="LoanAmount">'Mortgage Calculator'!$C$7</definedName>
    <definedName name="LoanIsGood">('Mortgage Calculator'!$C$5*'Mortgage Calculator'!$C$6*'Mortgage Calculator'!$C$7)&gt;0</definedName>
    <definedName name="LoanStart">'Mortgage Calculator'!$C$8</definedName>
    <definedName name="MonthlyLoanPayment">'Mortgage Calculator'!$E$4</definedName>
    <definedName name="NoPaymentsRemaining">'Amortization Table'!$J$4:$J$363</definedName>
    <definedName name="PaymentDurationIncreaseDecrease">INT(NPER(InterestRate/12,-MonthlyLoanPayment*VLOOKUP(PaymentPercentage,PaymentScenarios,2,FALSE),LoanAmount))</definedName>
    <definedName name="PercentageIncreaseDecrease">1-PaymentDurationIncreaseDecrease/DurationOfLoan</definedName>
    <definedName name="_xlnm.Print_Titles" localSheetId="1">'Amortization Table'!$3:$3</definedName>
    <definedName name="PropertyTaxAmount">'Mortgage Calculator'!$E$8</definedName>
    <definedName name="total_interest_paid">'Mortgage Calculator'!$E$7</definedName>
    <definedName name="total_loan_payment">'Amortization Table'!$E$4:$F$363</definedName>
    <definedName name="total_payments">'Amortization Table'!$H$4:$H$363</definedName>
    <definedName name="ValueOfHome">'Mortgage Calculator'!$C$4</definedName>
    <definedName name="ValuesEntered">IF(LoanAmount*(LEN(InterestRate)&gt;0)*DurationOfLoan*LoanStart*(LEN(PropertyTaxAmount)&gt;0)&gt;0,1,0)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 i="1" l="1"/>
  <c r="D4" i="2" l="1"/>
  <c r="C8" i="1" l="1"/>
  <c r="D2" i="1" l="1"/>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C4" i="2" s="1"/>
  <c r="F4" i="2" l="1"/>
  <c r="I4" i="2" s="1"/>
  <c r="G4" i="2"/>
  <c r="E4" i="2"/>
  <c r="H4" i="2" l="1"/>
  <c r="C5" i="2"/>
  <c r="G5" i="2" l="1"/>
  <c r="D5" i="2"/>
  <c r="F5" i="2" s="1"/>
  <c r="I5" i="2" s="1"/>
  <c r="C6" i="2" l="1"/>
  <c r="D6" i="2" l="1"/>
  <c r="G6" i="2"/>
  <c r="F6" i="2" l="1"/>
  <c r="I6" i="2" s="1"/>
  <c r="C7" i="2" l="1"/>
  <c r="G7" i="2" l="1"/>
  <c r="D7" i="2"/>
  <c r="F7" i="2" l="1"/>
  <c r="I7" i="2" s="1"/>
  <c r="C8" i="2" s="1"/>
  <c r="D8" i="2" l="1"/>
  <c r="F8" i="2" s="1"/>
  <c r="I8" i="2" s="1"/>
  <c r="G8" i="2"/>
  <c r="C9" i="2" l="1"/>
  <c r="D9" i="2" l="1"/>
  <c r="G9" i="2"/>
  <c r="F9" i="2" l="1"/>
  <c r="I9" i="2" s="1"/>
  <c r="C10" i="2" l="1"/>
  <c r="D10" i="2" l="1"/>
  <c r="F10" i="2"/>
  <c r="I10" i="2" s="1"/>
  <c r="G10" i="2"/>
  <c r="C11" i="2" l="1"/>
  <c r="D11" i="2" l="1"/>
  <c r="F11" i="2" s="1"/>
  <c r="G11" i="2"/>
  <c r="I11" i="2" l="1"/>
  <c r="C12" i="2" l="1"/>
  <c r="D12" i="2" l="1"/>
  <c r="G12" i="2"/>
  <c r="F12" i="2" l="1"/>
  <c r="I12" i="2" s="1"/>
  <c r="C13" i="2" l="1"/>
  <c r="D13" i="2" l="1"/>
  <c r="F13" i="2" s="1"/>
  <c r="I13" i="2" s="1"/>
  <c r="C14" i="2" s="1"/>
  <c r="D14" i="2" s="1"/>
  <c r="G13" i="2"/>
  <c r="G14" i="2" l="1"/>
  <c r="F14" i="2"/>
  <c r="I14" i="2" s="1"/>
  <c r="C15" i="2" l="1"/>
  <c r="D15" i="2" l="1"/>
  <c r="F15" i="2" s="1"/>
  <c r="I15" i="2" s="1"/>
  <c r="G15" i="2"/>
  <c r="C16" i="2" l="1"/>
  <c r="G16" i="2" l="1"/>
  <c r="D16" i="2"/>
  <c r="F16" i="2" l="1"/>
  <c r="I16" i="2" s="1"/>
  <c r="C17" i="2" l="1"/>
  <c r="G17" i="2" l="1"/>
  <c r="D17" i="2"/>
  <c r="F17" i="2" l="1"/>
  <c r="I17" i="2" s="1"/>
  <c r="C18" i="2" l="1"/>
  <c r="G18" i="2" l="1"/>
  <c r="D18" i="2"/>
  <c r="F18" i="2" l="1"/>
  <c r="I18" i="2" s="1"/>
  <c r="C19" i="2" l="1"/>
  <c r="D19" i="2" l="1"/>
  <c r="G19" i="2"/>
  <c r="F19" i="2"/>
  <c r="I19" i="2" s="1"/>
  <c r="C20" i="2" l="1"/>
  <c r="G20" i="2" l="1"/>
  <c r="D20" i="2"/>
  <c r="F20" i="2" s="1"/>
  <c r="I20" i="2" s="1"/>
  <c r="C21" i="2" s="1"/>
  <c r="G21" i="2" l="1"/>
  <c r="D21" i="2"/>
  <c r="F21" i="2" l="1"/>
  <c r="I21" i="2" s="1"/>
  <c r="C22" i="2" l="1"/>
  <c r="D22" i="2" l="1"/>
  <c r="F22" i="2" s="1"/>
  <c r="I22" i="2" s="1"/>
  <c r="G22" i="2"/>
  <c r="C23" i="2" l="1"/>
  <c r="D23" i="2" l="1"/>
  <c r="G23" i="2"/>
  <c r="F23" i="2" l="1"/>
  <c r="I23" i="2" s="1"/>
  <c r="C24" i="2" l="1"/>
  <c r="D24" i="2" l="1"/>
  <c r="F24" i="2" s="1"/>
  <c r="I24" i="2" s="1"/>
  <c r="G24" i="2"/>
  <c r="C25" i="2" l="1"/>
  <c r="D25" i="2" l="1"/>
  <c r="G25" i="2"/>
  <c r="F25" i="2"/>
  <c r="I25" i="2" l="1"/>
  <c r="C26" i="2" l="1"/>
  <c r="D26" i="2" l="1"/>
  <c r="G26" i="2"/>
  <c r="F26" i="2"/>
  <c r="I26" i="2" l="1"/>
  <c r="C27" i="2" l="1"/>
  <c r="D27" i="2" l="1"/>
  <c r="F27" i="2"/>
  <c r="G27" i="2"/>
  <c r="I27" i="2" l="1"/>
  <c r="C28" i="2" l="1"/>
  <c r="D28" i="2" l="1"/>
  <c r="G28" i="2"/>
  <c r="F28" i="2" l="1"/>
  <c r="I28" i="2" s="1"/>
  <c r="C29" i="2" l="1"/>
  <c r="D29" i="2" l="1"/>
  <c r="F29" i="2"/>
  <c r="G29" i="2"/>
  <c r="I29" i="2" l="1"/>
  <c r="C30" i="2" l="1"/>
  <c r="D30" i="2" l="1"/>
  <c r="G30" i="2"/>
  <c r="F30" i="2" l="1"/>
  <c r="I30" i="2" s="1"/>
  <c r="C31" i="2" l="1"/>
  <c r="G31" i="2" l="1"/>
  <c r="D31" i="2"/>
  <c r="F31" i="2" l="1"/>
  <c r="I31" i="2" s="1"/>
  <c r="C32" i="2" l="1"/>
  <c r="D32" i="2" l="1"/>
  <c r="G32" i="2"/>
  <c r="F32" i="2" l="1"/>
  <c r="I32" i="2" s="1"/>
  <c r="C33" i="2" l="1"/>
  <c r="D33" i="2" l="1"/>
  <c r="F33" i="2"/>
  <c r="I33" i="2" s="1"/>
  <c r="G33" i="2"/>
  <c r="C34" i="2" l="1"/>
  <c r="D34" i="2" l="1"/>
  <c r="G34" i="2"/>
  <c r="F34" i="2"/>
  <c r="I34" i="2" l="1"/>
  <c r="C35" i="2" l="1"/>
  <c r="D35" i="2" l="1"/>
  <c r="G35" i="2"/>
  <c r="F35" i="2" l="1"/>
  <c r="I35" i="2" s="1"/>
  <c r="C36" i="2" l="1"/>
  <c r="D36" i="2" l="1"/>
  <c r="G36" i="2"/>
  <c r="F36" i="2"/>
  <c r="I36" i="2" l="1"/>
  <c r="C37" i="2" l="1"/>
  <c r="D37" i="2" l="1"/>
  <c r="G37" i="2"/>
  <c r="F37" i="2" l="1"/>
  <c r="I37" i="2" s="1"/>
  <c r="C38" i="2" l="1"/>
  <c r="D38" i="2" l="1"/>
  <c r="G38" i="2"/>
  <c r="F38" i="2" l="1"/>
  <c r="I38" i="2" s="1"/>
  <c r="C39" i="2" l="1"/>
  <c r="G39" i="2" l="1"/>
  <c r="D39" i="2"/>
  <c r="F39" i="2" s="1"/>
  <c r="I39" i="2" s="1"/>
  <c r="C40" i="2" l="1"/>
  <c r="D40" i="2" l="1"/>
  <c r="F40" i="2"/>
  <c r="I40" i="2" s="1"/>
  <c r="G40" i="2"/>
  <c r="C41" i="2" l="1"/>
  <c r="D41" i="2" l="1"/>
  <c r="G41" i="2"/>
  <c r="F41" i="2" l="1"/>
  <c r="I41" i="2" s="1"/>
  <c r="C42" i="2" l="1"/>
  <c r="D42" i="2" l="1"/>
  <c r="F42" i="2"/>
  <c r="G42" i="2"/>
  <c r="I42" i="2" l="1"/>
  <c r="C43" i="2" l="1"/>
  <c r="D43" i="2" l="1"/>
  <c r="G43" i="2"/>
  <c r="F43" i="2" l="1"/>
  <c r="I43" i="2" s="1"/>
  <c r="C44" i="2" l="1"/>
  <c r="D44" i="2" l="1"/>
  <c r="G44" i="2"/>
  <c r="F44" i="2"/>
  <c r="I44" i="2" l="1"/>
  <c r="C45" i="2" l="1"/>
  <c r="D45" i="2" l="1"/>
  <c r="G45" i="2"/>
  <c r="F45" i="2" l="1"/>
  <c r="I45" i="2" s="1"/>
  <c r="C46" i="2" l="1"/>
  <c r="D46" i="2" l="1"/>
  <c r="G46" i="2"/>
  <c r="F46" i="2" l="1"/>
  <c r="I46" i="2" s="1"/>
  <c r="C47" i="2" l="1"/>
  <c r="D47" i="2" l="1"/>
  <c r="G47" i="2"/>
  <c r="F47" i="2" l="1"/>
  <c r="I47" i="2" s="1"/>
  <c r="C48" i="2" l="1"/>
  <c r="G48" i="2" l="1"/>
  <c r="D48" i="2"/>
  <c r="F48" i="2" l="1"/>
  <c r="I48" i="2" s="1"/>
  <c r="C49" i="2" l="1"/>
  <c r="D49" i="2" l="1"/>
  <c r="F49" i="2"/>
  <c r="I49" i="2" s="1"/>
  <c r="G49" i="2"/>
  <c r="C50" i="2" l="1"/>
  <c r="G50" i="2" s="1"/>
  <c r="D50" i="2" l="1"/>
  <c r="F50" i="2"/>
  <c r="I50" i="2" s="1"/>
  <c r="C51" i="2" l="1"/>
  <c r="D51" i="2" l="1"/>
  <c r="G51" i="2"/>
  <c r="F51" i="2" l="1"/>
  <c r="I51" i="2" s="1"/>
  <c r="C52" i="2" l="1"/>
  <c r="D52" i="2" l="1"/>
  <c r="F52" i="2"/>
  <c r="I52" i="2" s="1"/>
  <c r="G52" i="2"/>
  <c r="C53" i="2" l="1"/>
  <c r="D53" i="2" l="1"/>
  <c r="G53" i="2"/>
  <c r="F53" i="2" l="1"/>
  <c r="I53" i="2" s="1"/>
  <c r="C54" i="2" l="1"/>
  <c r="D54" i="2" l="1"/>
  <c r="F54" i="2"/>
  <c r="I54" i="2" s="1"/>
  <c r="G54" i="2"/>
  <c r="C55" i="2" l="1"/>
  <c r="D55" i="2" l="1"/>
  <c r="F55" i="2"/>
  <c r="I55" i="2" s="1"/>
  <c r="G55" i="2"/>
  <c r="C56" i="2" l="1"/>
  <c r="D56" i="2" l="1"/>
  <c r="G56" i="2"/>
  <c r="F56" i="2"/>
  <c r="I56" i="2" l="1"/>
  <c r="C57" i="2" l="1"/>
  <c r="D57" i="2" l="1"/>
  <c r="G57" i="2"/>
  <c r="F57" i="2" l="1"/>
  <c r="I57" i="2" s="1"/>
  <c r="C58" i="2" l="1"/>
  <c r="D58" i="2" l="1"/>
  <c r="G58" i="2"/>
  <c r="F58" i="2" l="1"/>
  <c r="I58" i="2" s="1"/>
  <c r="C59" i="2" l="1"/>
  <c r="D59" i="2" l="1"/>
  <c r="G59" i="2"/>
  <c r="F59" i="2" l="1"/>
  <c r="I59" i="2" s="1"/>
  <c r="C60" i="2" l="1"/>
  <c r="G60" i="2" l="1"/>
  <c r="D60" i="2"/>
  <c r="F60" i="2"/>
  <c r="I60" i="2" s="1"/>
  <c r="C61" i="2" l="1"/>
  <c r="D61" i="2" l="1"/>
  <c r="F61" i="2"/>
  <c r="I61" i="2" s="1"/>
  <c r="G61" i="2"/>
  <c r="C62" i="2" l="1"/>
  <c r="D62" i="2" l="1"/>
  <c r="G62" i="2"/>
  <c r="F62" i="2"/>
  <c r="I62" i="2" l="1"/>
  <c r="C63" i="2" l="1"/>
  <c r="D63" i="2" l="1"/>
  <c r="G63" i="2"/>
  <c r="F63" i="2"/>
  <c r="I63" i="2" l="1"/>
  <c r="C64" i="2" l="1"/>
  <c r="D64" i="2" l="1"/>
  <c r="G64" i="2"/>
  <c r="F64" i="2"/>
  <c r="I64" i="2" l="1"/>
  <c r="C65" i="2" l="1"/>
  <c r="D65" i="2" l="1"/>
  <c r="G65" i="2"/>
  <c r="F65" i="2" l="1"/>
  <c r="I65" i="2" s="1"/>
  <c r="C66" i="2" l="1"/>
  <c r="D66" i="2" l="1"/>
  <c r="G66" i="2"/>
  <c r="F66" i="2" l="1"/>
  <c r="I66" i="2" s="1"/>
  <c r="C67" i="2" l="1"/>
  <c r="D67" i="2" l="1"/>
  <c r="F67" i="2"/>
  <c r="I67" i="2" s="1"/>
  <c r="G67" i="2"/>
  <c r="C68" i="2" l="1"/>
  <c r="D68" i="2" l="1"/>
  <c r="G68" i="2"/>
  <c r="F68" i="2"/>
  <c r="I68" i="2" s="1"/>
  <c r="C69" i="2" l="1"/>
  <c r="D69" i="2" l="1"/>
  <c r="G69" i="2"/>
  <c r="F69" i="2"/>
  <c r="I69" i="2" s="1"/>
  <c r="C70" i="2" l="1"/>
  <c r="D70" i="2" l="1"/>
  <c r="F70" i="2"/>
  <c r="I70" i="2" s="1"/>
  <c r="G70" i="2"/>
  <c r="C71" i="2" l="1"/>
  <c r="G71" i="2" s="1"/>
  <c r="D71" i="2" l="1"/>
  <c r="F71" i="2" s="1"/>
  <c r="I71" i="2" s="1"/>
  <c r="C72" i="2" l="1"/>
  <c r="G72" i="2" s="1"/>
  <c r="D72" i="2" l="1"/>
  <c r="F72" i="2"/>
  <c r="I72" i="2" s="1"/>
  <c r="C73" i="2" l="1"/>
  <c r="D73" i="2" l="1"/>
  <c r="G73" i="2"/>
  <c r="F73" i="2"/>
  <c r="I73" i="2" s="1"/>
  <c r="C74" i="2" l="1"/>
  <c r="D74" i="2" l="1"/>
  <c r="G74" i="2"/>
  <c r="F74" i="2"/>
  <c r="I74" i="2" s="1"/>
  <c r="C75" i="2" l="1"/>
  <c r="D75" i="2" l="1"/>
  <c r="G75" i="2"/>
  <c r="F75" i="2" l="1"/>
  <c r="I75" i="2" s="1"/>
  <c r="C76" i="2" l="1"/>
  <c r="G76" i="2" l="1"/>
  <c r="D76" i="2"/>
  <c r="F76" i="2" s="1"/>
  <c r="I76" i="2" s="1"/>
  <c r="C77" i="2" l="1"/>
  <c r="D77" i="2" l="1"/>
  <c r="F77" i="2"/>
  <c r="I77" i="2" s="1"/>
  <c r="G77" i="2"/>
  <c r="C78" i="2" l="1"/>
  <c r="D78" i="2" l="1"/>
  <c r="G78" i="2"/>
  <c r="F78" i="2" l="1"/>
  <c r="I78" i="2" s="1"/>
  <c r="C79" i="2" l="1"/>
  <c r="D79" i="2" l="1"/>
  <c r="F79" i="2"/>
  <c r="G79" i="2"/>
  <c r="I79" i="2" l="1"/>
  <c r="C80" i="2"/>
  <c r="D80" i="2" l="1"/>
  <c r="G80" i="2"/>
  <c r="F80" i="2" l="1"/>
  <c r="I80" i="2" s="1"/>
  <c r="C81" i="2" l="1"/>
  <c r="D81" i="2" l="1"/>
  <c r="G81" i="2"/>
  <c r="F81" i="2"/>
  <c r="I81" i="2" s="1"/>
  <c r="C82" i="2" l="1"/>
  <c r="G82" i="2" l="1"/>
  <c r="D82" i="2"/>
  <c r="F82" i="2" l="1"/>
  <c r="I82" i="2" s="1"/>
  <c r="C83" i="2" l="1"/>
  <c r="D83" i="2" l="1"/>
  <c r="G83" i="2"/>
  <c r="F83" i="2"/>
  <c r="I83" i="2" s="1"/>
  <c r="C84" i="2" l="1"/>
  <c r="G84" i="2" l="1"/>
  <c r="D84" i="2"/>
  <c r="F84" i="2" l="1"/>
  <c r="I84" i="2" s="1"/>
  <c r="C85" i="2" l="1"/>
  <c r="G85" i="2" l="1"/>
  <c r="D85" i="2"/>
  <c r="F85" i="2" s="1"/>
  <c r="I85" i="2" l="1"/>
  <c r="C86" i="2" l="1"/>
  <c r="D86" i="2" l="1"/>
  <c r="F86" i="2" s="1"/>
  <c r="I86" i="2" s="1"/>
  <c r="G86" i="2"/>
  <c r="C87" i="2" l="1"/>
  <c r="D87" i="2" l="1"/>
  <c r="G87" i="2"/>
  <c r="F87" i="2" l="1"/>
  <c r="I87" i="2" s="1"/>
  <c r="C88" i="2" l="1"/>
  <c r="G88" i="2" l="1"/>
  <c r="D88" i="2"/>
  <c r="F88" i="2" l="1"/>
  <c r="I88" i="2" s="1"/>
  <c r="C89" i="2" l="1"/>
  <c r="D89" i="2" l="1"/>
  <c r="F89" i="2" s="1"/>
  <c r="G89" i="2"/>
  <c r="I89" i="2" l="1"/>
  <c r="C90" i="2" l="1"/>
  <c r="D90" i="2" l="1"/>
  <c r="G90" i="2"/>
  <c r="F90" i="2"/>
  <c r="I90" i="2" s="1"/>
  <c r="C91" i="2" l="1"/>
  <c r="G91" i="2" l="1"/>
  <c r="D91" i="2"/>
  <c r="F91" i="2" l="1"/>
  <c r="I91" i="2" s="1"/>
  <c r="C92" i="2" l="1"/>
  <c r="D92" i="2" l="1"/>
  <c r="F92" i="2" s="1"/>
  <c r="I92" i="2" s="1"/>
  <c r="G92" i="2"/>
  <c r="C93" i="2" l="1"/>
  <c r="D93" i="2" l="1"/>
  <c r="F93" i="2"/>
  <c r="I93" i="2" s="1"/>
  <c r="G93" i="2"/>
  <c r="C94" i="2" l="1"/>
  <c r="D94" i="2" l="1"/>
  <c r="F94" i="2"/>
  <c r="I94" i="2" s="1"/>
  <c r="G94" i="2"/>
  <c r="C95" i="2" l="1"/>
  <c r="D95" i="2" l="1"/>
  <c r="F95" i="2" s="1"/>
  <c r="I95" i="2" s="1"/>
  <c r="G95" i="2"/>
  <c r="C96" i="2" l="1"/>
  <c r="D96" i="2" l="1"/>
  <c r="F96" i="2"/>
  <c r="I96" i="2" s="1"/>
  <c r="G96" i="2"/>
  <c r="C97" i="2" l="1"/>
  <c r="G97" i="2" l="1"/>
  <c r="D97" i="2"/>
  <c r="F97" i="2" l="1"/>
  <c r="I97" i="2" s="1"/>
  <c r="C98" i="2" l="1"/>
  <c r="G98" i="2" l="1"/>
  <c r="D98" i="2"/>
  <c r="F98" i="2" l="1"/>
  <c r="I98" i="2" s="1"/>
  <c r="C99" i="2" l="1"/>
  <c r="D99" i="2" l="1"/>
  <c r="F99" i="2" s="1"/>
  <c r="I99" i="2" s="1"/>
  <c r="G99" i="2"/>
  <c r="C100" i="2" l="1"/>
  <c r="G100" i="2" l="1"/>
  <c r="D100" i="2"/>
  <c r="F100" i="2" l="1"/>
  <c r="I100" i="2" s="1"/>
  <c r="C101" i="2" l="1"/>
  <c r="G101" i="2" l="1"/>
  <c r="D101" i="2"/>
  <c r="F101" i="2"/>
  <c r="I101" i="2" s="1"/>
  <c r="C102" i="2" l="1"/>
  <c r="D102" i="2" l="1"/>
  <c r="F102" i="2" s="1"/>
  <c r="I102" i="2" s="1"/>
  <c r="G102" i="2"/>
  <c r="C103" i="2" l="1"/>
  <c r="D103" i="2" l="1"/>
  <c r="F103" i="2" s="1"/>
  <c r="I103" i="2" s="1"/>
  <c r="G103" i="2"/>
  <c r="C104" i="2" l="1"/>
  <c r="G104" i="2" l="1"/>
  <c r="D104" i="2"/>
  <c r="F104" i="2" l="1"/>
  <c r="I104" i="2" s="1"/>
  <c r="C105" i="2" l="1"/>
  <c r="G105" i="2" l="1"/>
  <c r="D105" i="2"/>
  <c r="F105" i="2" s="1"/>
  <c r="I105" i="2" s="1"/>
  <c r="C106" i="2" l="1"/>
  <c r="D106" i="2" l="1"/>
  <c r="F106" i="2" s="1"/>
  <c r="I106" i="2" s="1"/>
  <c r="G106" i="2"/>
  <c r="C107" i="2" l="1"/>
  <c r="D107" i="2" l="1"/>
  <c r="F107" i="2" s="1"/>
  <c r="I107" i="2" s="1"/>
  <c r="C108" i="2" s="1"/>
  <c r="G107" i="2"/>
  <c r="D108" i="2" l="1"/>
  <c r="G108" i="2"/>
  <c r="F108" i="2" l="1"/>
  <c r="I108" i="2" s="1"/>
  <c r="C109" i="2" l="1"/>
  <c r="D109" i="2" l="1"/>
  <c r="F109" i="2" s="1"/>
  <c r="I109" i="2" s="1"/>
  <c r="G109" i="2"/>
  <c r="C110" i="2" l="1"/>
  <c r="G110" i="2" l="1"/>
  <c r="D110" i="2"/>
  <c r="F110" i="2"/>
  <c r="I110" i="2" s="1"/>
  <c r="C111" i="2" l="1"/>
  <c r="D111" i="2" l="1"/>
  <c r="F111" i="2" s="1"/>
  <c r="I111" i="2" s="1"/>
  <c r="G111" i="2"/>
  <c r="C112" i="2" l="1"/>
  <c r="D112" i="2" l="1"/>
  <c r="F112" i="2"/>
  <c r="I112" i="2" s="1"/>
  <c r="G112" i="2"/>
  <c r="C113" i="2" l="1"/>
  <c r="D113" i="2" l="1"/>
  <c r="F113" i="2"/>
  <c r="G113" i="2"/>
  <c r="I113" i="2" l="1"/>
  <c r="C114" i="2" l="1"/>
  <c r="D114" i="2" l="1"/>
  <c r="G114" i="2"/>
  <c r="F114" i="2" l="1"/>
  <c r="I114" i="2" s="1"/>
  <c r="C115" i="2" l="1"/>
  <c r="D115" i="2" l="1"/>
  <c r="G115" i="2"/>
  <c r="F115" i="2" l="1"/>
  <c r="I115" i="2" s="1"/>
  <c r="C116" i="2" l="1"/>
  <c r="D116" i="2" l="1"/>
  <c r="G116" i="2"/>
  <c r="F116" i="2"/>
  <c r="I116" i="2" s="1"/>
  <c r="C117" i="2" l="1"/>
  <c r="D117" i="2" l="1"/>
  <c r="F117" i="2"/>
  <c r="I117" i="2" s="1"/>
  <c r="G117" i="2"/>
  <c r="C118" i="2" l="1"/>
  <c r="D118" i="2" l="1"/>
  <c r="G118" i="2"/>
  <c r="F118" i="2" l="1"/>
  <c r="I118" i="2" s="1"/>
  <c r="C119" i="2" l="1"/>
  <c r="G119" i="2" l="1"/>
  <c r="D119" i="2"/>
  <c r="F119" i="2" l="1"/>
  <c r="I119" i="2" s="1"/>
  <c r="C120" i="2" l="1"/>
  <c r="G120" i="2" l="1"/>
  <c r="D120" i="2"/>
  <c r="F120" i="2" s="1"/>
  <c r="I120" i="2" s="1"/>
  <c r="C121" i="2" l="1"/>
  <c r="G121" i="2" s="1"/>
  <c r="D121" i="2" l="1"/>
  <c r="F121" i="2"/>
  <c r="I121" i="2" s="1"/>
  <c r="C122" i="2" l="1"/>
  <c r="D122" i="2" l="1"/>
  <c r="F122" i="2" s="1"/>
  <c r="I122" i="2" s="1"/>
  <c r="G122" i="2"/>
  <c r="C123" i="2" l="1"/>
  <c r="D123" i="2" l="1"/>
  <c r="G123" i="2"/>
  <c r="F123" i="2"/>
  <c r="I123" i="2" s="1"/>
  <c r="C124" i="2" l="1"/>
  <c r="G124" i="2" l="1"/>
  <c r="D124" i="2"/>
  <c r="F124" i="2" l="1"/>
  <c r="I124" i="2" s="1"/>
  <c r="C125" i="2" l="1"/>
  <c r="G125" i="2" l="1"/>
  <c r="D125" i="2"/>
  <c r="F125" i="2" s="1"/>
  <c r="I125" i="2" l="1"/>
  <c r="C126" i="2" l="1"/>
  <c r="D126" i="2" l="1"/>
  <c r="G126" i="2"/>
  <c r="F126" i="2"/>
  <c r="I126" i="2" s="1"/>
  <c r="C127" i="2" l="1"/>
  <c r="D127" i="2" l="1"/>
  <c r="G127" i="2"/>
  <c r="F127" i="2" l="1"/>
  <c r="I127" i="2" s="1"/>
  <c r="C128" i="2" l="1"/>
  <c r="D128" i="2" l="1"/>
  <c r="F128" i="2"/>
  <c r="G128" i="2"/>
  <c r="I128" i="2" l="1"/>
  <c r="C129" i="2" l="1"/>
  <c r="D129" i="2" l="1"/>
  <c r="F129" i="2"/>
  <c r="I129" i="2" s="1"/>
  <c r="G129" i="2"/>
  <c r="C130" i="2" l="1"/>
  <c r="D130" i="2" l="1"/>
  <c r="G130" i="2"/>
  <c r="F130" i="2" l="1"/>
  <c r="I130" i="2" s="1"/>
  <c r="C131" i="2" l="1"/>
  <c r="G131" i="2" l="1"/>
  <c r="D131" i="2"/>
  <c r="F131" i="2" l="1"/>
  <c r="I131" i="2" s="1"/>
  <c r="C132" i="2" l="1"/>
  <c r="G132" i="2" l="1"/>
  <c r="D132" i="2"/>
  <c r="F132" i="2" l="1"/>
  <c r="I132" i="2" s="1"/>
  <c r="C133" i="2" l="1"/>
  <c r="D133" i="2" l="1"/>
  <c r="G133" i="2"/>
  <c r="F133" i="2" l="1"/>
  <c r="I133" i="2" s="1"/>
  <c r="C134" i="2" l="1"/>
  <c r="G134" i="2" l="1"/>
  <c r="D134" i="2"/>
  <c r="F134" i="2"/>
  <c r="I134" i="2" s="1"/>
  <c r="C135" i="2" l="1"/>
  <c r="D135" i="2" l="1"/>
  <c r="G135" i="2"/>
  <c r="F135" i="2" l="1"/>
  <c r="I135" i="2" s="1"/>
  <c r="C136" i="2" l="1"/>
  <c r="D136" i="2" l="1"/>
  <c r="F136" i="2" s="1"/>
  <c r="I136" i="2" s="1"/>
  <c r="G136" i="2"/>
  <c r="C137" i="2" l="1"/>
  <c r="D137" i="2" l="1"/>
  <c r="G137" i="2"/>
  <c r="F137" i="2"/>
  <c r="I137" i="2" s="1"/>
  <c r="C138" i="2" l="1"/>
  <c r="D138" i="2" l="1"/>
  <c r="F138" i="2"/>
  <c r="G138" i="2"/>
  <c r="I138" i="2" l="1"/>
  <c r="C139" i="2" l="1"/>
  <c r="D139" i="2" l="1"/>
  <c r="F139" i="2" s="1"/>
  <c r="I139" i="2" s="1"/>
  <c r="G139" i="2"/>
  <c r="C140" i="2" l="1"/>
  <c r="D140" i="2" l="1"/>
  <c r="G140" i="2"/>
  <c r="F140" i="2" l="1"/>
  <c r="I140" i="2" s="1"/>
  <c r="C141" i="2" l="1"/>
  <c r="D141" i="2" l="1"/>
  <c r="G141" i="2"/>
  <c r="F141" i="2" l="1"/>
  <c r="I141" i="2" s="1"/>
  <c r="C142" i="2" l="1"/>
  <c r="D142" i="2" l="1"/>
  <c r="G142" i="2"/>
  <c r="F142" i="2" l="1"/>
  <c r="I142" i="2" s="1"/>
  <c r="C143" i="2" l="1"/>
  <c r="D143" i="2" l="1"/>
  <c r="G143" i="2"/>
  <c r="F143" i="2" l="1"/>
  <c r="I143" i="2" s="1"/>
  <c r="C144" i="2" l="1"/>
  <c r="D144" i="2" l="1"/>
  <c r="F144" i="2"/>
  <c r="G144" i="2"/>
  <c r="I144" i="2" l="1"/>
  <c r="C145" i="2" l="1"/>
  <c r="D145" i="2" l="1"/>
  <c r="G145" i="2"/>
  <c r="F145" i="2" l="1"/>
  <c r="I145" i="2" s="1"/>
  <c r="C146" i="2" l="1"/>
  <c r="D146" i="2" l="1"/>
  <c r="F146" i="2"/>
  <c r="I146" i="2" s="1"/>
  <c r="G146" i="2"/>
  <c r="C147" i="2" l="1"/>
  <c r="D147" i="2" l="1"/>
  <c r="G147" i="2"/>
  <c r="F147" i="2" l="1"/>
  <c r="I147" i="2" s="1"/>
  <c r="C148" i="2" l="1"/>
  <c r="D148" i="2" l="1"/>
  <c r="F148" i="2"/>
  <c r="G148" i="2"/>
  <c r="I148" i="2" l="1"/>
  <c r="C149" i="2" l="1"/>
  <c r="D149" i="2" l="1"/>
  <c r="G149" i="2"/>
  <c r="F149" i="2" l="1"/>
  <c r="I149" i="2" s="1"/>
  <c r="C150" i="2" l="1"/>
  <c r="D150" i="2" l="1"/>
  <c r="G150" i="2"/>
  <c r="F150" i="2" l="1"/>
  <c r="I150" i="2" s="1"/>
  <c r="C151" i="2" l="1"/>
  <c r="D151" i="2" l="1"/>
  <c r="F151" i="2"/>
  <c r="G151" i="2"/>
  <c r="I151" i="2" l="1"/>
  <c r="C152" i="2" l="1"/>
  <c r="D152" i="2" l="1"/>
  <c r="G152" i="2"/>
  <c r="F152" i="2" l="1"/>
  <c r="I152" i="2" s="1"/>
  <c r="C153" i="2" l="1"/>
  <c r="D153" i="2" l="1"/>
  <c r="G153" i="2"/>
  <c r="F153" i="2" l="1"/>
  <c r="I153" i="2" s="1"/>
  <c r="C154" i="2" l="1"/>
  <c r="G154" i="2" l="1"/>
  <c r="D154" i="2"/>
  <c r="F154" i="2" l="1"/>
  <c r="I154" i="2" s="1"/>
  <c r="C155" i="2" l="1"/>
  <c r="G155" i="2" l="1"/>
  <c r="D155" i="2"/>
  <c r="F155" i="2" s="1"/>
  <c r="I155" i="2" s="1"/>
  <c r="C156" i="2" l="1"/>
  <c r="G156" i="2" l="1"/>
  <c r="D156" i="2"/>
  <c r="F156" i="2" s="1"/>
  <c r="I156" i="2" s="1"/>
  <c r="C157" i="2" l="1"/>
  <c r="D157" i="2" l="1"/>
  <c r="F157" i="2" s="1"/>
  <c r="I157" i="2" s="1"/>
  <c r="C158" i="2" s="1"/>
  <c r="G157" i="2"/>
  <c r="D158" i="2" l="1"/>
  <c r="F158" i="2" s="1"/>
  <c r="I158" i="2" s="1"/>
  <c r="G158" i="2"/>
  <c r="C159" i="2" l="1"/>
  <c r="G159" i="2" l="1"/>
  <c r="D159" i="2"/>
  <c r="F159" i="2" s="1"/>
  <c r="I159" i="2" s="1"/>
  <c r="C160" i="2" l="1"/>
  <c r="D160" i="2" l="1"/>
  <c r="G160" i="2"/>
  <c r="F160" i="2"/>
  <c r="I160" i="2" s="1"/>
  <c r="C161" i="2" l="1"/>
  <c r="D161" i="2" l="1"/>
  <c r="G161" i="2"/>
  <c r="F161" i="2" l="1"/>
  <c r="I161" i="2" s="1"/>
  <c r="C162" i="2" l="1"/>
  <c r="D162" i="2" l="1"/>
  <c r="G162" i="2"/>
  <c r="F162" i="2" l="1"/>
  <c r="I162" i="2" s="1"/>
  <c r="C163" i="2" l="1"/>
  <c r="G163" i="2" l="1"/>
  <c r="D163" i="2"/>
  <c r="F163" i="2" l="1"/>
  <c r="I163" i="2" s="1"/>
  <c r="C164" i="2" l="1"/>
  <c r="G164" i="2" l="1"/>
  <c r="D164" i="2"/>
  <c r="F164" i="2" l="1"/>
  <c r="I164" i="2" s="1"/>
  <c r="C165" i="2" l="1"/>
  <c r="G165" i="2" l="1"/>
  <c r="D165" i="2"/>
  <c r="F165" i="2" l="1"/>
  <c r="I165" i="2" s="1"/>
  <c r="C166" i="2" l="1"/>
  <c r="D166" i="2" l="1"/>
  <c r="F166" i="2" s="1"/>
  <c r="I166" i="2" s="1"/>
  <c r="G166" i="2"/>
  <c r="C167" i="2" l="1"/>
  <c r="G167" i="2" s="1"/>
  <c r="D167" i="2" l="1"/>
  <c r="F167" i="2" s="1"/>
  <c r="I167" i="2" s="1"/>
  <c r="C168" i="2" l="1"/>
  <c r="D168" i="2" l="1"/>
  <c r="G168" i="2"/>
  <c r="F168" i="2"/>
  <c r="I168" i="2" s="1"/>
  <c r="C169" i="2" l="1"/>
  <c r="D169" i="2" l="1"/>
  <c r="F169" i="2"/>
  <c r="G169" i="2"/>
  <c r="I169" i="2" l="1"/>
  <c r="C170" i="2" l="1"/>
  <c r="D170" i="2" l="1"/>
  <c r="G170" i="2"/>
  <c r="F170" i="2" l="1"/>
  <c r="I170" i="2" s="1"/>
  <c r="C171" i="2" l="1"/>
  <c r="D171" i="2" l="1"/>
  <c r="F171" i="2"/>
  <c r="I171" i="2" s="1"/>
  <c r="G171" i="2"/>
  <c r="C172" i="2" l="1"/>
  <c r="D172" i="2" l="1"/>
  <c r="G172" i="2"/>
  <c r="F172" i="2" l="1"/>
  <c r="I172" i="2" s="1"/>
  <c r="C173" i="2" l="1"/>
  <c r="D173" i="2" l="1"/>
  <c r="G173" i="2"/>
  <c r="F173" i="2" l="1"/>
  <c r="I173" i="2" s="1"/>
  <c r="C174" i="2" l="1"/>
  <c r="D174" i="2" l="1"/>
  <c r="F174" i="2"/>
  <c r="I174" i="2" s="1"/>
  <c r="G174" i="2"/>
  <c r="C175" i="2" l="1"/>
  <c r="D175" i="2" l="1"/>
  <c r="G175" i="2"/>
  <c r="F175" i="2"/>
  <c r="I175" i="2" l="1"/>
  <c r="C176" i="2" l="1"/>
  <c r="D176" i="2" l="1"/>
  <c r="G176" i="2"/>
  <c r="F176" i="2" l="1"/>
  <c r="I176" i="2" s="1"/>
  <c r="C177" i="2" l="1"/>
  <c r="D177" i="2" l="1"/>
  <c r="G177" i="2"/>
  <c r="F177" i="2" l="1"/>
  <c r="I177" i="2" s="1"/>
  <c r="C178" i="2" l="1"/>
  <c r="D178" i="2" l="1"/>
  <c r="G178" i="2"/>
  <c r="F178" i="2" l="1"/>
  <c r="I178" i="2" s="1"/>
  <c r="C179" i="2" l="1"/>
  <c r="G179" i="2" l="1"/>
  <c r="D179" i="2"/>
  <c r="F179" i="2" l="1"/>
  <c r="I179" i="2" s="1"/>
  <c r="C180" i="2" l="1"/>
  <c r="G180" i="2" l="1"/>
  <c r="D180" i="2"/>
  <c r="F180" i="2" s="1"/>
  <c r="I180" i="2" l="1"/>
  <c r="C181" i="2"/>
  <c r="D181" i="2" l="1"/>
  <c r="F181" i="2"/>
  <c r="I181" i="2" s="1"/>
  <c r="G181" i="2"/>
  <c r="C182" i="2" l="1"/>
  <c r="D182" i="2" l="1"/>
  <c r="G182" i="2"/>
  <c r="F182" i="2"/>
  <c r="I182" i="2" l="1"/>
  <c r="C183" i="2" l="1"/>
  <c r="D183" i="2" l="1"/>
  <c r="F183" i="2"/>
  <c r="I183" i="2" s="1"/>
  <c r="G183" i="2"/>
  <c r="C184" i="2" l="1"/>
  <c r="D184" i="2" l="1"/>
  <c r="F184" i="2"/>
  <c r="G184" i="2"/>
  <c r="I184" i="2" l="1"/>
  <c r="C185" i="2" l="1"/>
  <c r="D185" i="2" l="1"/>
  <c r="F185" i="2" s="1"/>
  <c r="G185" i="2"/>
  <c r="I185" i="2" l="1"/>
  <c r="C186" i="2" l="1"/>
  <c r="D186" i="2" l="1"/>
  <c r="F186" i="2"/>
  <c r="G186" i="2"/>
  <c r="I186" i="2" l="1"/>
  <c r="C187" i="2" l="1"/>
  <c r="D187" i="2" l="1"/>
  <c r="F187" i="2"/>
  <c r="I187" i="2" s="1"/>
  <c r="G187" i="2"/>
  <c r="C188" i="2" l="1"/>
  <c r="D188" i="2" l="1"/>
  <c r="G188" i="2"/>
  <c r="F188" i="2"/>
  <c r="I188" i="2" l="1"/>
  <c r="C189" i="2" l="1"/>
  <c r="D189" i="2" l="1"/>
  <c r="G189" i="2"/>
  <c r="F189" i="2" l="1"/>
  <c r="I189" i="2" s="1"/>
  <c r="C190" i="2" l="1"/>
  <c r="D190" i="2" l="1"/>
  <c r="G190" i="2"/>
  <c r="F190" i="2" l="1"/>
  <c r="I190" i="2" s="1"/>
  <c r="C191" i="2" l="1"/>
  <c r="D191" i="2" l="1"/>
  <c r="F191" i="2" s="1"/>
  <c r="I191" i="2" s="1"/>
  <c r="G191" i="2"/>
  <c r="C192" i="2" l="1"/>
  <c r="D192" i="2" l="1"/>
  <c r="G192" i="2"/>
  <c r="F192" i="2" l="1"/>
  <c r="I192" i="2" s="1"/>
  <c r="C193" i="2" l="1"/>
  <c r="D193" i="2" l="1"/>
  <c r="F193" i="2"/>
  <c r="G193" i="2"/>
  <c r="I193" i="2" l="1"/>
  <c r="C194" i="2" l="1"/>
  <c r="D194" i="2" l="1"/>
  <c r="F194" i="2"/>
  <c r="G194" i="2"/>
  <c r="I194" i="2" l="1"/>
  <c r="C195" i="2" l="1"/>
  <c r="D195" i="2" l="1"/>
  <c r="G195" i="2"/>
  <c r="F195" i="2"/>
  <c r="I195" i="2" l="1"/>
  <c r="C196" i="2" l="1"/>
  <c r="G196" i="2" l="1"/>
  <c r="D196" i="2"/>
  <c r="F196" i="2" s="1"/>
  <c r="I196" i="2" s="1"/>
  <c r="C197" i="2" l="1"/>
  <c r="D197" i="2" l="1"/>
  <c r="G197" i="2"/>
  <c r="F197" i="2"/>
  <c r="I197" i="2" l="1"/>
  <c r="C198" i="2" l="1"/>
  <c r="D198" i="2" l="1"/>
  <c r="F198" i="2"/>
  <c r="G198" i="2"/>
  <c r="I198" i="2" l="1"/>
  <c r="C199" i="2" l="1"/>
  <c r="D199" i="2" l="1"/>
  <c r="G199" i="2"/>
  <c r="F199" i="2"/>
  <c r="I199" i="2" s="1"/>
  <c r="C200" i="2" l="1"/>
  <c r="D200" i="2" l="1"/>
  <c r="G200" i="2"/>
  <c r="F200" i="2"/>
  <c r="I200" i="2" l="1"/>
  <c r="C201" i="2" l="1"/>
  <c r="D201" i="2" l="1"/>
  <c r="G201" i="2"/>
  <c r="F201" i="2" l="1"/>
  <c r="I201" i="2" s="1"/>
  <c r="C202" i="2" l="1"/>
  <c r="D202" i="2" l="1"/>
  <c r="G202" i="2"/>
  <c r="F202" i="2" l="1"/>
  <c r="I202" i="2" s="1"/>
  <c r="C203" i="2" l="1"/>
  <c r="D203" i="2" l="1"/>
  <c r="F203" i="2"/>
  <c r="I203" i="2" s="1"/>
  <c r="G203" i="2"/>
  <c r="C204" i="2" l="1"/>
  <c r="D204" i="2" l="1"/>
  <c r="G204" i="2"/>
  <c r="F204" i="2" l="1"/>
  <c r="I204" i="2" s="1"/>
  <c r="C205" i="2" l="1"/>
  <c r="G205" i="2" l="1"/>
  <c r="D205" i="2"/>
  <c r="F205" i="2" s="1"/>
  <c r="I205" i="2" s="1"/>
  <c r="C206" i="2" l="1"/>
  <c r="D206" i="2" l="1"/>
  <c r="G206" i="2"/>
  <c r="F206" i="2" l="1"/>
  <c r="I206" i="2" s="1"/>
  <c r="C207" i="2" l="1"/>
  <c r="G207" i="2" l="1"/>
  <c r="D207" i="2"/>
  <c r="F207" i="2" s="1"/>
  <c r="I207" i="2" s="1"/>
  <c r="C208" i="2" l="1"/>
  <c r="G208" i="2" l="1"/>
  <c r="D208" i="2"/>
  <c r="F208" i="2" s="1"/>
  <c r="I208" i="2" s="1"/>
  <c r="C209" i="2" l="1"/>
  <c r="G209" i="2" l="1"/>
  <c r="D209" i="2"/>
  <c r="F209" i="2" s="1"/>
  <c r="I209" i="2" s="1"/>
  <c r="C210" i="2" l="1"/>
  <c r="D210" i="2" l="1"/>
  <c r="G210" i="2"/>
  <c r="F210" i="2" l="1"/>
  <c r="I210" i="2" s="1"/>
  <c r="C211" i="2" l="1"/>
  <c r="D211" i="2" l="1"/>
  <c r="G211" i="2"/>
  <c r="F211" i="2"/>
  <c r="I211" i="2" s="1"/>
  <c r="C212" i="2" l="1"/>
  <c r="D212" i="2" l="1"/>
  <c r="G212" i="2"/>
  <c r="F212" i="2" l="1"/>
  <c r="I212" i="2" s="1"/>
  <c r="C213" i="2" l="1"/>
  <c r="G213" i="2" l="1"/>
  <c r="D213" i="2"/>
  <c r="F213" i="2" s="1"/>
  <c r="I213" i="2" s="1"/>
  <c r="C214" i="2" l="1"/>
  <c r="D214" i="2" l="1"/>
  <c r="F214" i="2"/>
  <c r="G214" i="2"/>
  <c r="I214" i="2" l="1"/>
  <c r="C215" i="2" l="1"/>
  <c r="D215" i="2" l="1"/>
  <c r="G215" i="2"/>
  <c r="F215" i="2" l="1"/>
  <c r="I215" i="2" s="1"/>
  <c r="C216" i="2" l="1"/>
  <c r="D216" i="2" l="1"/>
  <c r="F216" i="2" s="1"/>
  <c r="I216" i="2" s="1"/>
  <c r="G216" i="2"/>
  <c r="C217" i="2" l="1"/>
  <c r="D217" i="2" l="1"/>
  <c r="G217" i="2"/>
  <c r="F217" i="2"/>
  <c r="I217" i="2" s="1"/>
  <c r="C218" i="2" l="1"/>
  <c r="D218" i="2" l="1"/>
  <c r="G218" i="2"/>
  <c r="F218" i="2"/>
  <c r="I218" i="2" s="1"/>
  <c r="C219" i="2" s="1"/>
  <c r="D219" i="2" l="1"/>
  <c r="G219" i="2"/>
  <c r="F219" i="2" l="1"/>
  <c r="I219" i="2" s="1"/>
  <c r="C220" i="2" l="1"/>
  <c r="D220" i="2" l="1"/>
  <c r="G220" i="2"/>
  <c r="F220" i="2"/>
  <c r="I220" i="2" s="1"/>
  <c r="C221" i="2" l="1"/>
  <c r="D221" i="2" l="1"/>
  <c r="F221" i="2" s="1"/>
  <c r="I221" i="2" s="1"/>
  <c r="G221" i="2"/>
  <c r="C222" i="2" l="1"/>
  <c r="G222" i="2" l="1"/>
  <c r="D222" i="2"/>
  <c r="F222" i="2" l="1"/>
  <c r="I222" i="2" s="1"/>
  <c r="C223" i="2" l="1"/>
  <c r="D223" i="2" l="1"/>
  <c r="G223" i="2"/>
  <c r="F223" i="2"/>
  <c r="I223" i="2" s="1"/>
  <c r="C224" i="2" l="1"/>
  <c r="D224" i="2" l="1"/>
  <c r="F224" i="2"/>
  <c r="I224" i="2" s="1"/>
  <c r="C225" i="2" s="1"/>
  <c r="G224" i="2"/>
  <c r="D225" i="2" l="1"/>
  <c r="F225" i="2"/>
  <c r="I225" i="2" s="1"/>
  <c r="G225" i="2"/>
  <c r="C226" i="2" l="1"/>
  <c r="D226" i="2" l="1"/>
  <c r="G226" i="2"/>
  <c r="F226" i="2"/>
  <c r="I226" i="2" l="1"/>
  <c r="C227" i="2" l="1"/>
  <c r="D227" i="2" l="1"/>
  <c r="G227" i="2"/>
  <c r="F227" i="2" l="1"/>
  <c r="I227" i="2" s="1"/>
  <c r="C228" i="2" l="1"/>
  <c r="D228" i="2" l="1"/>
  <c r="G228" i="2"/>
  <c r="F228" i="2" l="1"/>
  <c r="I228" i="2" s="1"/>
  <c r="C229" i="2" l="1"/>
  <c r="D229" i="2" l="1"/>
  <c r="G229" i="2"/>
  <c r="F229" i="2"/>
  <c r="I229" i="2" l="1"/>
  <c r="C230" i="2" l="1"/>
  <c r="D230" i="2" l="1"/>
  <c r="G230" i="2"/>
  <c r="F230" i="2" l="1"/>
  <c r="I230" i="2" s="1"/>
  <c r="C231" i="2" l="1"/>
  <c r="D231" i="2" l="1"/>
  <c r="F231" i="2" s="1"/>
  <c r="I231" i="2" s="1"/>
  <c r="G231" i="2"/>
  <c r="C232" i="2" l="1"/>
  <c r="D232" i="2" l="1"/>
  <c r="G232" i="2"/>
  <c r="F232" i="2"/>
  <c r="I232" i="2" s="1"/>
  <c r="C233" i="2" l="1"/>
  <c r="D233" i="2" l="1"/>
  <c r="F233" i="2"/>
  <c r="I233" i="2" s="1"/>
  <c r="G233" i="2"/>
  <c r="C234" i="2" l="1"/>
  <c r="D234" i="2" l="1"/>
  <c r="G234" i="2"/>
  <c r="F234" i="2"/>
  <c r="I234" i="2" s="1"/>
  <c r="C235" i="2" l="1"/>
  <c r="D235" i="2" l="1"/>
  <c r="F235" i="2"/>
  <c r="G235" i="2"/>
  <c r="I235" i="2" l="1"/>
  <c r="C236" i="2" l="1"/>
  <c r="D236" i="2" l="1"/>
  <c r="G236" i="2"/>
  <c r="F236" i="2" l="1"/>
  <c r="I236" i="2" s="1"/>
  <c r="C237" i="2" l="1"/>
  <c r="D237" i="2" l="1"/>
  <c r="G237" i="2"/>
  <c r="F237" i="2" l="1"/>
  <c r="I237" i="2" s="1"/>
  <c r="C238" i="2" l="1"/>
  <c r="D238" i="2" l="1"/>
  <c r="G238" i="2"/>
  <c r="F238" i="2" l="1"/>
  <c r="I238" i="2" s="1"/>
  <c r="C239" i="2" l="1"/>
  <c r="D239" i="2" l="1"/>
  <c r="G239" i="2"/>
  <c r="F239" i="2" l="1"/>
  <c r="I239" i="2" s="1"/>
  <c r="C240" i="2" l="1"/>
  <c r="D240" i="2" l="1"/>
  <c r="G240" i="2"/>
  <c r="F240" i="2" l="1"/>
  <c r="I240" i="2" s="1"/>
  <c r="C241" i="2" l="1"/>
  <c r="D241" i="2" l="1"/>
  <c r="F241" i="2"/>
  <c r="G241" i="2"/>
  <c r="I241" i="2" l="1"/>
  <c r="C242" i="2" l="1"/>
  <c r="D242" i="2" l="1"/>
  <c r="F242" i="2"/>
  <c r="G242" i="2"/>
  <c r="I242" i="2" l="1"/>
  <c r="C243" i="2" l="1"/>
  <c r="D243" i="2" l="1"/>
  <c r="F243" i="2"/>
  <c r="I243" i="2" s="1"/>
  <c r="G243" i="2"/>
  <c r="C244" i="2" l="1"/>
  <c r="D244" i="2" l="1"/>
  <c r="F244" i="2"/>
  <c r="G244" i="2"/>
  <c r="I244" i="2" l="1"/>
  <c r="C245" i="2" l="1"/>
  <c r="D245" i="2" l="1"/>
  <c r="F245" i="2"/>
  <c r="I245" i="2" s="1"/>
  <c r="G245" i="2"/>
  <c r="C246" i="2" l="1"/>
  <c r="D246" i="2" l="1"/>
  <c r="F246" i="2"/>
  <c r="I246" i="2" s="1"/>
  <c r="G246" i="2"/>
  <c r="C247" i="2" l="1"/>
  <c r="D247" i="2" l="1"/>
  <c r="G247" i="2"/>
  <c r="F247" i="2" l="1"/>
  <c r="I247" i="2" s="1"/>
  <c r="C248" i="2" l="1"/>
  <c r="G248" i="2" l="1"/>
  <c r="D248" i="2"/>
  <c r="F248" i="2" l="1"/>
  <c r="I248" i="2" s="1"/>
  <c r="C249" i="2" l="1"/>
  <c r="D249" i="2" l="1"/>
  <c r="G249" i="2"/>
  <c r="F249" i="2"/>
  <c r="I249" i="2" s="1"/>
  <c r="C250" i="2" l="1"/>
  <c r="G250" i="2" l="1"/>
  <c r="D250" i="2"/>
  <c r="F250" i="2"/>
  <c r="I250" i="2" s="1"/>
  <c r="C251" i="2" l="1"/>
  <c r="D251" i="2" l="1"/>
  <c r="F251" i="2" s="1"/>
  <c r="I251" i="2" s="1"/>
  <c r="G251" i="2"/>
  <c r="C252" i="2" l="1"/>
  <c r="D252" i="2" l="1"/>
  <c r="F252" i="2"/>
  <c r="I252" i="2" s="1"/>
  <c r="G252" i="2"/>
  <c r="C253" i="2" l="1"/>
  <c r="D253" i="2" l="1"/>
  <c r="G253" i="2"/>
  <c r="F253" i="2"/>
  <c r="I253" i="2" s="1"/>
  <c r="C254" i="2" l="1"/>
  <c r="D254" i="2" l="1"/>
  <c r="G254" i="2"/>
  <c r="F254" i="2" l="1"/>
  <c r="I254" i="2" s="1"/>
  <c r="C255" i="2" l="1"/>
  <c r="D255" i="2" l="1"/>
  <c r="G255" i="2"/>
  <c r="F255" i="2"/>
  <c r="I255" i="2" l="1"/>
  <c r="C256" i="2" l="1"/>
  <c r="D256" i="2" l="1"/>
  <c r="F256" i="2"/>
  <c r="G256" i="2"/>
  <c r="I256" i="2" l="1"/>
  <c r="C257" i="2" l="1"/>
  <c r="D257" i="2" l="1"/>
  <c r="G257" i="2"/>
  <c r="F257" i="2" l="1"/>
  <c r="I257" i="2" s="1"/>
  <c r="C258" i="2" l="1"/>
  <c r="D258" i="2" l="1"/>
  <c r="F258" i="2"/>
  <c r="I258" i="2" s="1"/>
  <c r="G258" i="2"/>
  <c r="C259" i="2" l="1"/>
  <c r="D259" i="2" l="1"/>
  <c r="G259" i="2"/>
  <c r="F259" i="2" l="1"/>
  <c r="I259" i="2" s="1"/>
  <c r="C260" i="2" l="1"/>
  <c r="D260" i="2" l="1"/>
  <c r="G260" i="2"/>
  <c r="F260" i="2"/>
  <c r="I260" i="2" l="1"/>
  <c r="C261" i="2" l="1"/>
  <c r="D261" i="2" l="1"/>
  <c r="G261" i="2"/>
  <c r="F261" i="2"/>
  <c r="I261" i="2" l="1"/>
  <c r="C262" i="2" l="1"/>
  <c r="D262" i="2" l="1"/>
  <c r="G262" i="2"/>
  <c r="F262" i="2" l="1"/>
  <c r="I262" i="2" s="1"/>
  <c r="C263" i="2" l="1"/>
  <c r="D263" i="2" l="1"/>
  <c r="G263" i="2"/>
  <c r="F263" i="2"/>
  <c r="I263" i="2" l="1"/>
  <c r="C264" i="2" l="1"/>
  <c r="D264" i="2" l="1"/>
  <c r="G264" i="2"/>
  <c r="F264" i="2" l="1"/>
  <c r="I264" i="2" s="1"/>
  <c r="C265" i="2" l="1"/>
  <c r="D265" i="2" l="1"/>
  <c r="G265" i="2"/>
  <c r="F265" i="2" l="1"/>
  <c r="I265" i="2" s="1"/>
  <c r="C266" i="2" l="1"/>
  <c r="D266" i="2" l="1"/>
  <c r="G266" i="2"/>
  <c r="F266" i="2"/>
  <c r="I266" i="2" s="1"/>
  <c r="C267" i="2" l="1"/>
  <c r="D267" i="2" l="1"/>
  <c r="G267" i="2"/>
  <c r="F267" i="2" l="1"/>
  <c r="I267" i="2" s="1"/>
  <c r="C268" i="2" l="1"/>
  <c r="D268" i="2" l="1"/>
  <c r="G268" i="2"/>
  <c r="F268" i="2"/>
  <c r="I268" i="2" s="1"/>
  <c r="C269" i="2" l="1"/>
  <c r="D269" i="2" l="1"/>
  <c r="F269" i="2" s="1"/>
  <c r="I269" i="2" s="1"/>
  <c r="G269" i="2"/>
  <c r="C270" i="2" l="1"/>
  <c r="D270" i="2" l="1"/>
  <c r="F270" i="2" s="1"/>
  <c r="G270" i="2"/>
  <c r="I270" i="2" l="1"/>
  <c r="C271" i="2" l="1"/>
  <c r="D271" i="2" l="1"/>
  <c r="G271" i="2"/>
  <c r="F271" i="2" l="1"/>
  <c r="I271" i="2" s="1"/>
  <c r="C272" i="2" l="1"/>
  <c r="D272" i="2" l="1"/>
  <c r="F272" i="2"/>
  <c r="G272" i="2"/>
  <c r="I272" i="2" l="1"/>
  <c r="C273" i="2" l="1"/>
  <c r="D273" i="2" l="1"/>
  <c r="G273" i="2"/>
  <c r="F273" i="2" l="1"/>
  <c r="I273" i="2" s="1"/>
  <c r="C274" i="2" l="1"/>
  <c r="D274" i="2" l="1"/>
  <c r="F274" i="2"/>
  <c r="I274" i="2" s="1"/>
  <c r="G274" i="2"/>
  <c r="C275" i="2" l="1"/>
  <c r="D275" i="2" l="1"/>
  <c r="G275" i="2"/>
  <c r="F275" i="2"/>
  <c r="I275" i="2" s="1"/>
  <c r="C276" i="2" l="1"/>
  <c r="D276" i="2" l="1"/>
  <c r="F276" i="2"/>
  <c r="I276" i="2" s="1"/>
  <c r="G276" i="2"/>
  <c r="C277" i="2" l="1"/>
  <c r="D277" i="2" l="1"/>
  <c r="G277" i="2"/>
  <c r="F277" i="2"/>
  <c r="I277" i="2" s="1"/>
  <c r="C278" i="2" l="1"/>
  <c r="D278" i="2" l="1"/>
  <c r="G278" i="2"/>
  <c r="F278" i="2" l="1"/>
  <c r="I278" i="2" s="1"/>
  <c r="C279" i="2" l="1"/>
  <c r="D279" i="2" l="1"/>
  <c r="G279" i="2"/>
  <c r="F279" i="2" l="1"/>
  <c r="I279" i="2" s="1"/>
  <c r="C280" i="2" l="1"/>
  <c r="D280" i="2" l="1"/>
  <c r="F280" i="2"/>
  <c r="I280" i="2" s="1"/>
  <c r="G280" i="2"/>
  <c r="C281" i="2" l="1"/>
  <c r="G281" i="2" l="1"/>
  <c r="D281" i="2"/>
  <c r="F281" i="2" l="1"/>
  <c r="I281" i="2" s="1"/>
  <c r="C282" i="2" l="1"/>
  <c r="G282" i="2" l="1"/>
  <c r="D282" i="2"/>
  <c r="F282" i="2" l="1"/>
  <c r="I282" i="2" s="1"/>
  <c r="C283" i="2" l="1"/>
  <c r="G283" i="2" l="1"/>
  <c r="D283" i="2"/>
  <c r="F283" i="2" l="1"/>
  <c r="I283" i="2" s="1"/>
  <c r="C284" i="2" l="1"/>
  <c r="D284" i="2" l="1"/>
  <c r="F284" i="2" s="1"/>
  <c r="I284" i="2" s="1"/>
  <c r="G284" i="2"/>
  <c r="C285" i="2" l="1"/>
  <c r="D285" i="2" l="1"/>
  <c r="F285" i="2" s="1"/>
  <c r="I285" i="2" s="1"/>
  <c r="G285" i="2"/>
  <c r="C286" i="2" l="1"/>
  <c r="D286" i="2" l="1"/>
  <c r="G286" i="2"/>
  <c r="F286" i="2"/>
  <c r="I286" i="2" s="1"/>
  <c r="C287" i="2" l="1"/>
  <c r="G287" i="2" s="1"/>
  <c r="D287" i="2" l="1"/>
  <c r="F287" i="2"/>
  <c r="I287" i="2" s="1"/>
  <c r="C288" i="2" l="1"/>
  <c r="D288" i="2" l="1"/>
  <c r="G288" i="2"/>
  <c r="F288" i="2"/>
  <c r="I288" i="2" s="1"/>
  <c r="C289" i="2" l="1"/>
  <c r="D289" i="2" l="1"/>
  <c r="G289" i="2"/>
  <c r="F289" i="2" l="1"/>
  <c r="I289" i="2" s="1"/>
  <c r="C290" i="2" l="1"/>
  <c r="G290" i="2" l="1"/>
  <c r="D290" i="2"/>
  <c r="F290" i="2" s="1"/>
  <c r="I290" i="2" s="1"/>
  <c r="C291" i="2" l="1"/>
  <c r="G291" i="2" l="1"/>
  <c r="D291" i="2"/>
  <c r="F291" i="2" s="1"/>
  <c r="I291" i="2" s="1"/>
  <c r="C292" i="2" l="1"/>
  <c r="D292" i="2" l="1"/>
  <c r="G292" i="2"/>
  <c r="F292" i="2" l="1"/>
  <c r="I292" i="2" s="1"/>
  <c r="C293" i="2" l="1"/>
  <c r="D293" i="2" l="1"/>
  <c r="F293" i="2" s="1"/>
  <c r="I293" i="2" s="1"/>
  <c r="G293" i="2"/>
  <c r="C294" i="2" l="1"/>
  <c r="D294" i="2" l="1"/>
  <c r="F294" i="2" s="1"/>
  <c r="I294" i="2" s="1"/>
  <c r="G294" i="2"/>
  <c r="C295" i="2" l="1"/>
  <c r="G295" i="2" l="1"/>
  <c r="D295" i="2"/>
  <c r="F295" i="2" l="1"/>
  <c r="I295" i="2" s="1"/>
  <c r="C296" i="2" l="1"/>
  <c r="D296" i="2" l="1"/>
  <c r="G296" i="2"/>
  <c r="F296" i="2" l="1"/>
  <c r="I296" i="2" s="1"/>
  <c r="C297" i="2" l="1"/>
  <c r="D297" i="2" l="1"/>
  <c r="F297" i="2" s="1"/>
  <c r="I297" i="2" s="1"/>
  <c r="G297" i="2"/>
  <c r="C298" i="2" l="1"/>
  <c r="D298" i="2" l="1"/>
  <c r="F298" i="2"/>
  <c r="I298" i="2" s="1"/>
  <c r="G298" i="2"/>
  <c r="C299" i="2" l="1"/>
  <c r="D299" i="2" l="1"/>
  <c r="F299" i="2" s="1"/>
  <c r="I299" i="2" s="1"/>
  <c r="G299" i="2"/>
  <c r="C300" i="2" l="1"/>
  <c r="D300" i="2" l="1"/>
  <c r="F300" i="2" s="1"/>
  <c r="I300" i="2" s="1"/>
  <c r="G300" i="2"/>
  <c r="C301" i="2" l="1"/>
  <c r="D301" i="2" l="1"/>
  <c r="G301" i="2"/>
  <c r="F301" i="2"/>
  <c r="I301" i="2" s="1"/>
  <c r="C302" i="2" l="1"/>
  <c r="D302" i="2" l="1"/>
  <c r="F302" i="2"/>
  <c r="I302" i="2" s="1"/>
  <c r="G302" i="2"/>
  <c r="C303" i="2" l="1"/>
  <c r="G303" i="2" l="1"/>
  <c r="D303" i="2"/>
  <c r="F303" i="2" l="1"/>
  <c r="I303" i="2" s="1"/>
  <c r="C304" i="2" l="1"/>
  <c r="D304" i="2" l="1"/>
  <c r="F304" i="2"/>
  <c r="I304" i="2" s="1"/>
  <c r="G304" i="2"/>
  <c r="C305" i="2" l="1"/>
  <c r="D305" i="2" l="1"/>
  <c r="G305" i="2"/>
  <c r="F305" i="2" l="1"/>
  <c r="I305" i="2" s="1"/>
  <c r="C306" i="2" l="1"/>
  <c r="D306" i="2" l="1"/>
  <c r="F306" i="2" s="1"/>
  <c r="I306" i="2" s="1"/>
  <c r="C307" i="2" s="1"/>
  <c r="D307" i="2" s="1"/>
  <c r="G306" i="2"/>
  <c r="G307" i="2" l="1"/>
  <c r="F307" i="2"/>
  <c r="I307" i="2" s="1"/>
  <c r="C308" i="2" l="1"/>
  <c r="D308" i="2" l="1"/>
  <c r="G308" i="2"/>
  <c r="F308" i="2" l="1"/>
  <c r="I308" i="2" s="1"/>
  <c r="C309" i="2" l="1"/>
  <c r="D309" i="2" l="1"/>
  <c r="G309" i="2"/>
  <c r="F309" i="2"/>
  <c r="I309" i="2" s="1"/>
  <c r="C310" i="2" l="1"/>
  <c r="D310" i="2" l="1"/>
  <c r="G310" i="2"/>
  <c r="F310" i="2"/>
  <c r="I310" i="2" s="1"/>
  <c r="C311" i="2" s="1"/>
  <c r="D311" i="2" s="1"/>
  <c r="G311" i="2" l="1"/>
  <c r="F311" i="2" l="1"/>
  <c r="I311" i="2" s="1"/>
  <c r="C312" i="2" l="1"/>
  <c r="D312" i="2" l="1"/>
  <c r="G312" i="2"/>
  <c r="F312" i="2" l="1"/>
  <c r="I312" i="2" s="1"/>
  <c r="C313" i="2" l="1"/>
  <c r="D313" i="2" l="1"/>
  <c r="G313" i="2"/>
  <c r="F313" i="2"/>
  <c r="I313" i="2" s="1"/>
  <c r="C314" i="2" l="1"/>
  <c r="D314" i="2" l="1"/>
  <c r="F314" i="2"/>
  <c r="I314" i="2" s="1"/>
  <c r="G314" i="2"/>
  <c r="C315" i="2" l="1"/>
  <c r="D315" i="2" l="1"/>
  <c r="G315" i="2"/>
  <c r="F315" i="2" l="1"/>
  <c r="I315" i="2" s="1"/>
  <c r="C316" i="2" l="1"/>
  <c r="D316" i="2" l="1"/>
  <c r="F316" i="2" s="1"/>
  <c r="I316" i="2" s="1"/>
  <c r="G316" i="2"/>
  <c r="C317" i="2" l="1"/>
  <c r="D317" i="2" l="1"/>
  <c r="G317" i="2"/>
  <c r="F317" i="2" l="1"/>
  <c r="I317" i="2" s="1"/>
  <c r="C318" i="2" l="1"/>
  <c r="D318" i="2" l="1"/>
  <c r="F318" i="2"/>
  <c r="G318" i="2"/>
  <c r="I318" i="2" l="1"/>
  <c r="C319" i="2" l="1"/>
  <c r="D319" i="2" l="1"/>
  <c r="F319" i="2"/>
  <c r="G319" i="2"/>
  <c r="I319" i="2" l="1"/>
  <c r="C320" i="2" l="1"/>
  <c r="D320" i="2" l="1"/>
  <c r="F320" i="2"/>
  <c r="I320" i="2" s="1"/>
  <c r="G320" i="2"/>
  <c r="C321" i="2" l="1"/>
  <c r="D321" i="2" l="1"/>
  <c r="F321" i="2"/>
  <c r="I321" i="2" s="1"/>
  <c r="G321" i="2"/>
  <c r="C322" i="2" l="1"/>
  <c r="D322" i="2" l="1"/>
  <c r="G322" i="2"/>
  <c r="F322" i="2" l="1"/>
  <c r="I322" i="2" s="1"/>
  <c r="C323" i="2" l="1"/>
  <c r="D323" i="2" l="1"/>
  <c r="G323" i="2"/>
  <c r="F323" i="2"/>
  <c r="I323" i="2" s="1"/>
  <c r="C324" i="2" l="1"/>
  <c r="D324" i="2" l="1"/>
  <c r="F324" i="2"/>
  <c r="I324" i="2" s="1"/>
  <c r="G324" i="2"/>
  <c r="C325" i="2" l="1"/>
  <c r="D325" i="2" l="1"/>
  <c r="G325" i="2"/>
  <c r="F325" i="2" l="1"/>
  <c r="I325" i="2" s="1"/>
  <c r="C326" i="2" l="1"/>
  <c r="G326" i="2" l="1"/>
  <c r="D326" i="2"/>
  <c r="F326" i="2" l="1"/>
  <c r="I326" i="2" s="1"/>
  <c r="C327" i="2" l="1"/>
  <c r="G327" i="2" l="1"/>
  <c r="D327" i="2"/>
  <c r="F327" i="2" l="1"/>
  <c r="I327" i="2" s="1"/>
  <c r="C328" i="2" l="1"/>
  <c r="D328" i="2" l="1"/>
  <c r="F328" i="2"/>
  <c r="I328" i="2" s="1"/>
  <c r="C329" i="2" s="1"/>
  <c r="G328" i="2"/>
  <c r="D329" i="2" l="1"/>
  <c r="F329" i="2"/>
  <c r="I329" i="2" s="1"/>
  <c r="G329" i="2"/>
  <c r="C330" i="2" l="1"/>
  <c r="D330" i="2" l="1"/>
  <c r="G330" i="2"/>
  <c r="F330" i="2" l="1"/>
  <c r="I330" i="2" s="1"/>
  <c r="C331" i="2" l="1"/>
  <c r="D331" i="2" l="1"/>
  <c r="F331" i="2"/>
  <c r="I331" i="2" s="1"/>
  <c r="G331" i="2"/>
  <c r="C332" i="2" l="1"/>
  <c r="D332" i="2" l="1"/>
  <c r="G332" i="2"/>
  <c r="F332" i="2" l="1"/>
  <c r="I332" i="2" s="1"/>
  <c r="C333" i="2" l="1"/>
  <c r="D333" i="2" l="1"/>
  <c r="F333" i="2"/>
  <c r="I333" i="2" s="1"/>
  <c r="G333" i="2"/>
  <c r="C334" i="2" l="1"/>
  <c r="D334" i="2" l="1"/>
  <c r="G334" i="2"/>
  <c r="F334" i="2" l="1"/>
  <c r="I334" i="2" s="1"/>
  <c r="C335" i="2" l="1"/>
  <c r="D335" i="2" l="1"/>
  <c r="F335" i="2"/>
  <c r="I335" i="2" s="1"/>
  <c r="G335" i="2"/>
  <c r="C336" i="2" l="1"/>
  <c r="G336" i="2" s="1"/>
  <c r="D336" i="2" l="1"/>
  <c r="F336" i="2" s="1"/>
  <c r="I336" i="2" s="1"/>
  <c r="C337" i="2" s="1"/>
  <c r="D337" i="2" l="1"/>
  <c r="F337" i="2" s="1"/>
  <c r="I337" i="2" s="1"/>
  <c r="G337" i="2"/>
  <c r="C338" i="2" l="1"/>
  <c r="D338" i="2" l="1"/>
  <c r="G338" i="2"/>
  <c r="F338" i="2" l="1"/>
  <c r="I338" i="2" s="1"/>
  <c r="C339" i="2" l="1"/>
  <c r="D339" i="2" l="1"/>
  <c r="G339" i="2"/>
  <c r="F339" i="2"/>
  <c r="I339" i="2" s="1"/>
  <c r="C340" i="2" l="1"/>
  <c r="D340" i="2" l="1"/>
  <c r="G340" i="2"/>
  <c r="F340" i="2" l="1"/>
  <c r="I340" i="2" s="1"/>
  <c r="C341" i="2" l="1"/>
  <c r="D341" i="2" l="1"/>
  <c r="F341" i="2" s="1"/>
  <c r="I341" i="2" s="1"/>
  <c r="G341" i="2"/>
  <c r="C342" i="2" l="1"/>
  <c r="D342" i="2" l="1"/>
  <c r="G342" i="2"/>
  <c r="F342" i="2"/>
  <c r="I342" i="2" s="1"/>
  <c r="C343" i="2" l="1"/>
  <c r="G343" i="2" l="1"/>
  <c r="D343" i="2"/>
  <c r="F343" i="2" s="1"/>
  <c r="I343" i="2" s="1"/>
  <c r="C344" i="2" l="1"/>
  <c r="G344" i="2" l="1"/>
  <c r="D344" i="2"/>
  <c r="F344" i="2"/>
  <c r="I344" i="2" s="1"/>
  <c r="C345" i="2" l="1"/>
  <c r="D345" i="2" l="1"/>
  <c r="G345" i="2"/>
  <c r="F345" i="2" l="1"/>
  <c r="I345" i="2" s="1"/>
  <c r="C346" i="2" l="1"/>
  <c r="D346" i="2" l="1"/>
  <c r="G346" i="2"/>
  <c r="F346" i="2" l="1"/>
  <c r="I346" i="2" s="1"/>
  <c r="C347" i="2" l="1"/>
  <c r="D347" i="2" l="1"/>
  <c r="G347" i="2"/>
  <c r="F347" i="2" l="1"/>
  <c r="I347" i="2" s="1"/>
  <c r="C348" i="2" l="1"/>
  <c r="G348" i="2" l="1"/>
  <c r="D348" i="2"/>
  <c r="F348" i="2" l="1"/>
  <c r="I348" i="2" s="1"/>
  <c r="C349" i="2" l="1"/>
  <c r="G349" i="2" l="1"/>
  <c r="D349" i="2"/>
  <c r="F349" i="2" l="1"/>
  <c r="I349" i="2" s="1"/>
  <c r="C350" i="2" l="1"/>
  <c r="D350" i="2" l="1"/>
  <c r="G350" i="2"/>
  <c r="F350" i="2"/>
  <c r="I350" i="2" s="1"/>
  <c r="C351" i="2" l="1"/>
  <c r="D351" i="2" l="1"/>
  <c r="G351" i="2"/>
  <c r="F351" i="2" l="1"/>
  <c r="I351" i="2" s="1"/>
  <c r="C352" i="2" l="1"/>
  <c r="D352" i="2" l="1"/>
  <c r="F352" i="2" s="1"/>
  <c r="I352" i="2" s="1"/>
  <c r="G352" i="2"/>
  <c r="C353" i="2" l="1"/>
  <c r="D353" i="2" l="1"/>
  <c r="G353" i="2"/>
  <c r="F353" i="2" l="1"/>
  <c r="I353" i="2" s="1"/>
  <c r="C354" i="2" l="1"/>
  <c r="D354" i="2" l="1"/>
  <c r="G354" i="2"/>
  <c r="F354" i="2"/>
  <c r="I354" i="2" s="1"/>
  <c r="C355" i="2" l="1"/>
  <c r="D355" i="2" l="1"/>
  <c r="G355" i="2"/>
  <c r="F355" i="2" l="1"/>
  <c r="I355" i="2" s="1"/>
  <c r="C356" i="2" l="1"/>
  <c r="D356" i="2" l="1"/>
  <c r="F356" i="2" s="1"/>
  <c r="I356" i="2" s="1"/>
  <c r="G356" i="2"/>
  <c r="C357" i="2" l="1"/>
  <c r="D357" i="2" l="1"/>
  <c r="G357" i="2"/>
  <c r="F357" i="2" l="1"/>
  <c r="I357" i="2" s="1"/>
  <c r="C358" i="2" l="1"/>
  <c r="D358" i="2" l="1"/>
  <c r="G358" i="2"/>
  <c r="F358" i="2"/>
  <c r="I358" i="2" s="1"/>
  <c r="C359" i="2" l="1"/>
  <c r="D359" i="2" l="1"/>
  <c r="G359" i="2"/>
  <c r="F359" i="2"/>
  <c r="I359" i="2" s="1"/>
  <c r="C360" i="2" l="1"/>
  <c r="G360" i="2" s="1"/>
  <c r="D360" i="2" l="1"/>
  <c r="F360" i="2" s="1"/>
  <c r="I360" i="2" s="1"/>
  <c r="C361" i="2" l="1"/>
  <c r="D361" i="2" l="1"/>
  <c r="G361" i="2"/>
  <c r="F361" i="2" l="1"/>
  <c r="I361" i="2" s="1"/>
  <c r="C362" i="2" l="1"/>
  <c r="D362" i="2" l="1"/>
  <c r="G362" i="2"/>
  <c r="F362" i="2" l="1"/>
  <c r="I362" i="2" s="1"/>
  <c r="J362" i="2" l="1"/>
  <c r="C363" i="2"/>
  <c r="J7" i="2" l="1"/>
  <c r="E7" i="2" s="1"/>
  <c r="H7" i="2" s="1"/>
  <c r="J8" i="2"/>
  <c r="E8" i="2" s="1"/>
  <c r="H8" i="2" s="1"/>
  <c r="J9" i="2"/>
  <c r="E9" i="2" s="1"/>
  <c r="H9" i="2" s="1"/>
  <c r="J10" i="2"/>
  <c r="E10" i="2" s="1"/>
  <c r="H10" i="2" s="1"/>
  <c r="J11" i="2"/>
  <c r="E11" i="2" s="1"/>
  <c r="H11" i="2" s="1"/>
  <c r="J12" i="2"/>
  <c r="E12" i="2" s="1"/>
  <c r="H12" i="2" s="1"/>
  <c r="J14" i="2"/>
  <c r="E14" i="2" s="1"/>
  <c r="H14" i="2" s="1"/>
  <c r="J13" i="2"/>
  <c r="E13" i="2" s="1"/>
  <c r="H13" i="2" s="1"/>
  <c r="J15" i="2"/>
  <c r="E15" i="2" s="1"/>
  <c r="H15" i="2" s="1"/>
  <c r="J16" i="2"/>
  <c r="E16" i="2" s="1"/>
  <c r="H16" i="2" s="1"/>
  <c r="J17" i="2"/>
  <c r="E17" i="2" s="1"/>
  <c r="H17" i="2" s="1"/>
  <c r="J18" i="2"/>
  <c r="E18" i="2" s="1"/>
  <c r="H18" i="2" s="1"/>
  <c r="J19" i="2"/>
  <c r="E19" i="2" s="1"/>
  <c r="H19" i="2" s="1"/>
  <c r="J21" i="2"/>
  <c r="E21" i="2" s="1"/>
  <c r="H21" i="2" s="1"/>
  <c r="J20" i="2"/>
  <c r="E20" i="2" s="1"/>
  <c r="H20" i="2" s="1"/>
  <c r="J22" i="2"/>
  <c r="E22" i="2" s="1"/>
  <c r="H22" i="2" s="1"/>
  <c r="J23" i="2"/>
  <c r="E23" i="2" s="1"/>
  <c r="H23" i="2" s="1"/>
  <c r="J24" i="2"/>
  <c r="E24" i="2" s="1"/>
  <c r="H24" i="2" s="1"/>
  <c r="J25" i="2"/>
  <c r="E25" i="2" s="1"/>
  <c r="H25" i="2" s="1"/>
  <c r="J27" i="2"/>
  <c r="E27" i="2" s="1"/>
  <c r="H27" i="2" s="1"/>
  <c r="J26" i="2"/>
  <c r="E26" i="2" s="1"/>
  <c r="H26" i="2" s="1"/>
  <c r="J28" i="2"/>
  <c r="E28" i="2" s="1"/>
  <c r="H28" i="2" s="1"/>
  <c r="J29" i="2"/>
  <c r="E29" i="2" s="1"/>
  <c r="H29" i="2" s="1"/>
  <c r="J31" i="2"/>
  <c r="E31" i="2" s="1"/>
  <c r="H31" i="2" s="1"/>
  <c r="J30" i="2"/>
  <c r="E30" i="2" s="1"/>
  <c r="H30" i="2" s="1"/>
  <c r="J32" i="2"/>
  <c r="E32" i="2" s="1"/>
  <c r="H32" i="2" s="1"/>
  <c r="J33" i="2"/>
  <c r="E33" i="2" s="1"/>
  <c r="H33" i="2" s="1"/>
  <c r="J34" i="2"/>
  <c r="E34" i="2" s="1"/>
  <c r="H34" i="2" s="1"/>
  <c r="J36" i="2"/>
  <c r="E36" i="2" s="1"/>
  <c r="H36" i="2" s="1"/>
  <c r="J35" i="2"/>
  <c r="E35" i="2" s="1"/>
  <c r="H35" i="2" s="1"/>
  <c r="J37" i="2"/>
  <c r="E37" i="2" s="1"/>
  <c r="H37" i="2" s="1"/>
  <c r="J38" i="2"/>
  <c r="E38" i="2" s="1"/>
  <c r="H38" i="2" s="1"/>
  <c r="J39" i="2"/>
  <c r="E39" i="2" s="1"/>
  <c r="H39" i="2" s="1"/>
  <c r="J40" i="2"/>
  <c r="E40" i="2" s="1"/>
  <c r="H40" i="2" s="1"/>
  <c r="J42" i="2"/>
  <c r="E42" i="2" s="1"/>
  <c r="H42" i="2" s="1"/>
  <c r="J41" i="2"/>
  <c r="E41" i="2" s="1"/>
  <c r="H41" i="2" s="1"/>
  <c r="J43" i="2"/>
  <c r="E43" i="2" s="1"/>
  <c r="H43" i="2" s="1"/>
  <c r="J44" i="2"/>
  <c r="E44" i="2" s="1"/>
  <c r="H44" i="2" s="1"/>
  <c r="J45" i="2"/>
  <c r="E45" i="2" s="1"/>
  <c r="H45" i="2" s="1"/>
  <c r="J47" i="2"/>
  <c r="E47" i="2" s="1"/>
  <c r="H47" i="2" s="1"/>
  <c r="J46" i="2"/>
  <c r="E46" i="2" s="1"/>
  <c r="H46" i="2" s="1"/>
  <c r="J48" i="2"/>
  <c r="E48" i="2" s="1"/>
  <c r="H48" i="2" s="1"/>
  <c r="J50" i="2"/>
  <c r="E50" i="2" s="1"/>
  <c r="H50" i="2" s="1"/>
  <c r="J51" i="2"/>
  <c r="E51" i="2" s="1"/>
  <c r="H51" i="2" s="1"/>
  <c r="J49" i="2"/>
  <c r="E49" i="2" s="1"/>
  <c r="H49" i="2" s="1"/>
  <c r="J52" i="2"/>
  <c r="E52" i="2" s="1"/>
  <c r="H52" i="2" s="1"/>
  <c r="J53" i="2"/>
  <c r="E53" i="2" s="1"/>
  <c r="H53" i="2" s="1"/>
  <c r="J54" i="2"/>
  <c r="E54" i="2" s="1"/>
  <c r="H54" i="2" s="1"/>
  <c r="J56" i="2"/>
  <c r="E56" i="2" s="1"/>
  <c r="H56" i="2" s="1"/>
  <c r="J55" i="2"/>
  <c r="E55" i="2" s="1"/>
  <c r="H55" i="2" s="1"/>
  <c r="J57" i="2"/>
  <c r="E57" i="2" s="1"/>
  <c r="H57" i="2" s="1"/>
  <c r="J59" i="2"/>
  <c r="E59" i="2" s="1"/>
  <c r="H59" i="2" s="1"/>
  <c r="J58" i="2"/>
  <c r="E58" i="2" s="1"/>
  <c r="H58" i="2" s="1"/>
  <c r="J60" i="2"/>
  <c r="E60" i="2" s="1"/>
  <c r="H60" i="2" s="1"/>
  <c r="J62" i="2"/>
  <c r="E62" i="2" s="1"/>
  <c r="H62" i="2" s="1"/>
  <c r="J63" i="2"/>
  <c r="E63" i="2" s="1"/>
  <c r="H63" i="2" s="1"/>
  <c r="J61" i="2"/>
  <c r="E61" i="2" s="1"/>
  <c r="H61" i="2" s="1"/>
  <c r="J65" i="2"/>
  <c r="E65" i="2" s="1"/>
  <c r="H65" i="2" s="1"/>
  <c r="J64" i="2"/>
  <c r="E64" i="2" s="1"/>
  <c r="H64" i="2" s="1"/>
  <c r="J67" i="2"/>
  <c r="E67" i="2" s="1"/>
  <c r="H67" i="2" s="1"/>
  <c r="J66" i="2"/>
  <c r="E66" i="2" s="1"/>
  <c r="H66" i="2" s="1"/>
  <c r="J68" i="2"/>
  <c r="E68" i="2" s="1"/>
  <c r="H68" i="2" s="1"/>
  <c r="J69" i="2"/>
  <c r="E69" i="2" s="1"/>
  <c r="H69" i="2" s="1"/>
  <c r="J72" i="2"/>
  <c r="E72" i="2" s="1"/>
  <c r="H72" i="2" s="1"/>
  <c r="J71" i="2"/>
  <c r="E71" i="2" s="1"/>
  <c r="H71" i="2" s="1"/>
  <c r="J70" i="2"/>
  <c r="E70" i="2" s="1"/>
  <c r="H70" i="2" s="1"/>
  <c r="J73" i="2"/>
  <c r="E73" i="2" s="1"/>
  <c r="H73" i="2" s="1"/>
  <c r="J74" i="2"/>
  <c r="E74" i="2" s="1"/>
  <c r="H74" i="2" s="1"/>
  <c r="J75" i="2"/>
  <c r="E75" i="2" s="1"/>
  <c r="H75" i="2" s="1"/>
  <c r="J76" i="2"/>
  <c r="E76" i="2" s="1"/>
  <c r="H76" i="2" s="1"/>
  <c r="J77" i="2"/>
  <c r="E77" i="2" s="1"/>
  <c r="H77" i="2" s="1"/>
  <c r="J79" i="2"/>
  <c r="E79" i="2" s="1"/>
  <c r="H79" i="2" s="1"/>
  <c r="J78" i="2"/>
  <c r="E78" i="2" s="1"/>
  <c r="H78" i="2" s="1"/>
  <c r="J81" i="2"/>
  <c r="E81" i="2" s="1"/>
  <c r="H81" i="2" s="1"/>
  <c r="J80" i="2"/>
  <c r="E80" i="2" s="1"/>
  <c r="H80" i="2" s="1"/>
  <c r="J82" i="2"/>
  <c r="E82" i="2" s="1"/>
  <c r="H82" i="2" s="1"/>
  <c r="J84" i="2"/>
  <c r="E84" i="2" s="1"/>
  <c r="H84" i="2" s="1"/>
  <c r="J83" i="2"/>
  <c r="E83" i="2" s="1"/>
  <c r="H83" i="2" s="1"/>
  <c r="J85" i="2"/>
  <c r="E85" i="2" s="1"/>
  <c r="H85" i="2" s="1"/>
  <c r="J86" i="2"/>
  <c r="E86" i="2" s="1"/>
  <c r="H86" i="2" s="1"/>
  <c r="J88" i="2"/>
  <c r="E88" i="2" s="1"/>
  <c r="H88" i="2" s="1"/>
  <c r="J87" i="2"/>
  <c r="E87" i="2" s="1"/>
  <c r="H87" i="2" s="1"/>
  <c r="J89" i="2"/>
  <c r="E89" i="2" s="1"/>
  <c r="H89" i="2" s="1"/>
  <c r="J91" i="2"/>
  <c r="E91" i="2" s="1"/>
  <c r="H91" i="2" s="1"/>
  <c r="J90" i="2"/>
  <c r="E90" i="2" s="1"/>
  <c r="H90" i="2" s="1"/>
  <c r="J92" i="2"/>
  <c r="E92" i="2" s="1"/>
  <c r="H92" i="2" s="1"/>
  <c r="J94" i="2"/>
  <c r="E94" i="2" s="1"/>
  <c r="H94" i="2" s="1"/>
  <c r="J93" i="2"/>
  <c r="E93" i="2" s="1"/>
  <c r="H93" i="2" s="1"/>
  <c r="J95" i="2"/>
  <c r="E95" i="2" s="1"/>
  <c r="H95" i="2" s="1"/>
  <c r="J96" i="2"/>
  <c r="E96" i="2" s="1"/>
  <c r="H96" i="2" s="1"/>
  <c r="J97" i="2"/>
  <c r="E97" i="2" s="1"/>
  <c r="H97" i="2" s="1"/>
  <c r="J98" i="2"/>
  <c r="E98" i="2" s="1"/>
  <c r="H98" i="2" s="1"/>
  <c r="J99" i="2"/>
  <c r="E99" i="2" s="1"/>
  <c r="H99" i="2" s="1"/>
  <c r="J101" i="2"/>
  <c r="E101" i="2" s="1"/>
  <c r="H101" i="2" s="1"/>
  <c r="J100" i="2"/>
  <c r="E100" i="2" s="1"/>
  <c r="H100" i="2" s="1"/>
  <c r="J102" i="2"/>
  <c r="E102" i="2" s="1"/>
  <c r="H102" i="2" s="1"/>
  <c r="J104" i="2"/>
  <c r="E104" i="2" s="1"/>
  <c r="H104" i="2" s="1"/>
  <c r="J103" i="2"/>
  <c r="E103" i="2" s="1"/>
  <c r="H103" i="2" s="1"/>
  <c r="J105" i="2"/>
  <c r="E105" i="2" s="1"/>
  <c r="H105" i="2" s="1"/>
  <c r="J106" i="2"/>
  <c r="E106" i="2" s="1"/>
  <c r="H106" i="2" s="1"/>
  <c r="J107" i="2"/>
  <c r="E107" i="2" s="1"/>
  <c r="H107" i="2" s="1"/>
  <c r="J109" i="2"/>
  <c r="E109" i="2" s="1"/>
  <c r="H109" i="2" s="1"/>
  <c r="J108" i="2"/>
  <c r="E108" i="2" s="1"/>
  <c r="H108" i="2" s="1"/>
  <c r="J110" i="2"/>
  <c r="E110" i="2" s="1"/>
  <c r="H110" i="2" s="1"/>
  <c r="J112" i="2"/>
  <c r="E112" i="2" s="1"/>
  <c r="H112" i="2" s="1"/>
  <c r="J111" i="2"/>
  <c r="E111" i="2" s="1"/>
  <c r="H111" i="2" s="1"/>
  <c r="J113" i="2"/>
  <c r="E113" i="2" s="1"/>
  <c r="H113" i="2" s="1"/>
  <c r="J114" i="2"/>
  <c r="E114" i="2" s="1"/>
  <c r="H114" i="2" s="1"/>
  <c r="J115" i="2"/>
  <c r="E115" i="2" s="1"/>
  <c r="H115" i="2" s="1"/>
  <c r="J116" i="2"/>
  <c r="E116" i="2" s="1"/>
  <c r="H116" i="2" s="1"/>
  <c r="J118" i="2"/>
  <c r="E118" i="2" s="1"/>
  <c r="H118" i="2" s="1"/>
  <c r="J117" i="2"/>
  <c r="E117" i="2" s="1"/>
  <c r="H117" i="2" s="1"/>
  <c r="J119" i="2"/>
  <c r="E119" i="2" s="1"/>
  <c r="H119" i="2" s="1"/>
  <c r="J120" i="2"/>
  <c r="E120" i="2" s="1"/>
  <c r="H120" i="2" s="1"/>
  <c r="J121" i="2"/>
  <c r="E121" i="2" s="1"/>
  <c r="H121" i="2" s="1"/>
  <c r="J123" i="2"/>
  <c r="E123" i="2" s="1"/>
  <c r="H123" i="2" s="1"/>
  <c r="J122" i="2"/>
  <c r="E122" i="2" s="1"/>
  <c r="H122" i="2" s="1"/>
  <c r="J124" i="2"/>
  <c r="E124" i="2" s="1"/>
  <c r="H124" i="2" s="1"/>
  <c r="J126" i="2"/>
  <c r="E126" i="2" s="1"/>
  <c r="H126" i="2" s="1"/>
  <c r="J125" i="2"/>
  <c r="E125" i="2" s="1"/>
  <c r="H125" i="2" s="1"/>
  <c r="J127" i="2"/>
  <c r="E127" i="2" s="1"/>
  <c r="H127" i="2" s="1"/>
  <c r="J128" i="2"/>
  <c r="E128" i="2" s="1"/>
  <c r="H128" i="2" s="1"/>
  <c r="J130" i="2"/>
  <c r="E130" i="2" s="1"/>
  <c r="H130" i="2" s="1"/>
  <c r="J129" i="2"/>
  <c r="E129" i="2" s="1"/>
  <c r="H129" i="2" s="1"/>
  <c r="J131" i="2"/>
  <c r="E131" i="2" s="1"/>
  <c r="H131" i="2" s="1"/>
  <c r="J133" i="2"/>
  <c r="E133" i="2" s="1"/>
  <c r="H133" i="2" s="1"/>
  <c r="J132" i="2"/>
  <c r="E132" i="2" s="1"/>
  <c r="H132" i="2" s="1"/>
  <c r="J134" i="2"/>
  <c r="E134" i="2" s="1"/>
  <c r="H134" i="2" s="1"/>
  <c r="J136" i="2"/>
  <c r="E136" i="2" s="1"/>
  <c r="H136" i="2" s="1"/>
  <c r="J135" i="2"/>
  <c r="E135" i="2" s="1"/>
  <c r="H135" i="2" s="1"/>
  <c r="J137" i="2"/>
  <c r="E137" i="2" s="1"/>
  <c r="H137" i="2" s="1"/>
  <c r="J140" i="2"/>
  <c r="E140" i="2" s="1"/>
  <c r="H140" i="2" s="1"/>
  <c r="J138" i="2"/>
  <c r="E138" i="2" s="1"/>
  <c r="H138" i="2" s="1"/>
  <c r="J139" i="2"/>
  <c r="E139" i="2" s="1"/>
  <c r="H139" i="2" s="1"/>
  <c r="J141" i="2"/>
  <c r="E141" i="2" s="1"/>
  <c r="H141" i="2" s="1"/>
  <c r="J142" i="2"/>
  <c r="E142" i="2" s="1"/>
  <c r="H142" i="2" s="1"/>
  <c r="J143" i="2"/>
  <c r="E143" i="2" s="1"/>
  <c r="H143" i="2" s="1"/>
  <c r="J144" i="2"/>
  <c r="E144" i="2" s="1"/>
  <c r="H144" i="2" s="1"/>
  <c r="J145" i="2"/>
  <c r="E145" i="2" s="1"/>
  <c r="H145" i="2" s="1"/>
  <c r="J146" i="2"/>
  <c r="E146" i="2" s="1"/>
  <c r="H146" i="2" s="1"/>
  <c r="J147" i="2"/>
  <c r="E147" i="2" s="1"/>
  <c r="H147" i="2" s="1"/>
  <c r="J148" i="2"/>
  <c r="E148" i="2" s="1"/>
  <c r="H148" i="2" s="1"/>
  <c r="J150" i="2"/>
  <c r="E150" i="2" s="1"/>
  <c r="H150" i="2" s="1"/>
  <c r="J149" i="2"/>
  <c r="E149" i="2" s="1"/>
  <c r="H149" i="2" s="1"/>
  <c r="J151" i="2"/>
  <c r="E151" i="2" s="1"/>
  <c r="H151" i="2" s="1"/>
  <c r="J152" i="2"/>
  <c r="E152" i="2" s="1"/>
  <c r="H152" i="2" s="1"/>
  <c r="J153" i="2"/>
  <c r="E153" i="2" s="1"/>
  <c r="H153" i="2" s="1"/>
  <c r="J154" i="2"/>
  <c r="E154" i="2" s="1"/>
  <c r="H154" i="2" s="1"/>
  <c r="J155" i="2"/>
  <c r="E155" i="2" s="1"/>
  <c r="H155" i="2" s="1"/>
  <c r="J157" i="2"/>
  <c r="E157" i="2" s="1"/>
  <c r="H157" i="2" s="1"/>
  <c r="J158" i="2"/>
  <c r="E158" i="2" s="1"/>
  <c r="H158" i="2" s="1"/>
  <c r="J156" i="2"/>
  <c r="E156" i="2" s="1"/>
  <c r="H156" i="2" s="1"/>
  <c r="J160" i="2"/>
  <c r="E160" i="2" s="1"/>
  <c r="H160" i="2" s="1"/>
  <c r="J159" i="2"/>
  <c r="E159" i="2" s="1"/>
  <c r="H159" i="2" s="1"/>
  <c r="J161" i="2"/>
  <c r="E161" i="2" s="1"/>
  <c r="H161" i="2" s="1"/>
  <c r="J162" i="2"/>
  <c r="E162" i="2" s="1"/>
  <c r="H162" i="2" s="1"/>
  <c r="J164" i="2"/>
  <c r="E164" i="2" s="1"/>
  <c r="H164" i="2" s="1"/>
  <c r="J163" i="2"/>
  <c r="E163" i="2" s="1"/>
  <c r="H163" i="2" s="1"/>
  <c r="J165" i="2"/>
  <c r="E165" i="2" s="1"/>
  <c r="H165" i="2" s="1"/>
  <c r="J167" i="2"/>
  <c r="E167" i="2" s="1"/>
  <c r="H167" i="2" s="1"/>
  <c r="J166" i="2"/>
  <c r="E166" i="2" s="1"/>
  <c r="H166" i="2" s="1"/>
  <c r="J168" i="2"/>
  <c r="E168" i="2" s="1"/>
  <c r="H168" i="2" s="1"/>
  <c r="J169" i="2"/>
  <c r="E169" i="2" s="1"/>
  <c r="H169" i="2" s="1"/>
  <c r="J171" i="2"/>
  <c r="E171" i="2" s="1"/>
  <c r="H171" i="2" s="1"/>
  <c r="J170" i="2"/>
  <c r="E170" i="2" s="1"/>
  <c r="H170" i="2" s="1"/>
  <c r="J172" i="2"/>
  <c r="E172" i="2" s="1"/>
  <c r="H172" i="2" s="1"/>
  <c r="J173" i="2"/>
  <c r="E173" i="2" s="1"/>
  <c r="H173" i="2" s="1"/>
  <c r="J174" i="2"/>
  <c r="E174" i="2" s="1"/>
  <c r="H174" i="2" s="1"/>
  <c r="J175" i="2"/>
  <c r="E175" i="2" s="1"/>
  <c r="H175" i="2" s="1"/>
  <c r="J176" i="2"/>
  <c r="E176" i="2" s="1"/>
  <c r="H176" i="2" s="1"/>
  <c r="J178" i="2"/>
  <c r="E178" i="2" s="1"/>
  <c r="H178" i="2" s="1"/>
  <c r="J177" i="2"/>
  <c r="E177" i="2" s="1"/>
  <c r="H177" i="2" s="1"/>
  <c r="J179" i="2"/>
  <c r="E179" i="2" s="1"/>
  <c r="H179" i="2" s="1"/>
  <c r="J180" i="2"/>
  <c r="E180" i="2" s="1"/>
  <c r="H180" i="2" s="1"/>
  <c r="J181" i="2"/>
  <c r="E181" i="2" s="1"/>
  <c r="H181" i="2" s="1"/>
  <c r="J183" i="2"/>
  <c r="E183" i="2" s="1"/>
  <c r="H183" i="2" s="1"/>
  <c r="J182" i="2"/>
  <c r="E182" i="2" s="1"/>
  <c r="H182" i="2" s="1"/>
  <c r="J184" i="2"/>
  <c r="E184" i="2" s="1"/>
  <c r="H184" i="2" s="1"/>
  <c r="J185" i="2"/>
  <c r="E185" i="2" s="1"/>
  <c r="H185" i="2" s="1"/>
  <c r="J186" i="2"/>
  <c r="E186" i="2" s="1"/>
  <c r="H186" i="2" s="1"/>
  <c r="J187" i="2"/>
  <c r="E187" i="2" s="1"/>
  <c r="H187" i="2" s="1"/>
  <c r="J188" i="2"/>
  <c r="E188" i="2" s="1"/>
  <c r="H188" i="2" s="1"/>
  <c r="J189" i="2"/>
  <c r="E189" i="2" s="1"/>
  <c r="H189" i="2" s="1"/>
  <c r="J190" i="2"/>
  <c r="E190" i="2" s="1"/>
  <c r="H190" i="2" s="1"/>
  <c r="J191" i="2"/>
  <c r="E191" i="2" s="1"/>
  <c r="H191" i="2" s="1"/>
  <c r="J192" i="2"/>
  <c r="E192" i="2" s="1"/>
  <c r="H192" i="2" s="1"/>
  <c r="J193" i="2"/>
  <c r="E193" i="2" s="1"/>
  <c r="H193" i="2" s="1"/>
  <c r="J194" i="2"/>
  <c r="E194" i="2" s="1"/>
  <c r="H194" i="2" s="1"/>
  <c r="J195" i="2"/>
  <c r="E195" i="2" s="1"/>
  <c r="H195" i="2" s="1"/>
  <c r="J196" i="2"/>
  <c r="E196" i="2" s="1"/>
  <c r="H196" i="2" s="1"/>
  <c r="J198" i="2"/>
  <c r="E198" i="2" s="1"/>
  <c r="H198" i="2" s="1"/>
  <c r="J197" i="2"/>
  <c r="E197" i="2" s="1"/>
  <c r="H197" i="2" s="1"/>
  <c r="J199" i="2"/>
  <c r="E199" i="2" s="1"/>
  <c r="H199" i="2" s="1"/>
  <c r="J200" i="2"/>
  <c r="E200" i="2" s="1"/>
  <c r="H200" i="2" s="1"/>
  <c r="J201" i="2"/>
  <c r="E201" i="2" s="1"/>
  <c r="H201" i="2" s="1"/>
  <c r="J202" i="2"/>
  <c r="E202" i="2" s="1"/>
  <c r="H202" i="2" s="1"/>
  <c r="J203" i="2"/>
  <c r="E203" i="2" s="1"/>
  <c r="H203" i="2" s="1"/>
  <c r="J205" i="2"/>
  <c r="E205" i="2" s="1"/>
  <c r="H205" i="2" s="1"/>
  <c r="J204" i="2"/>
  <c r="E204" i="2" s="1"/>
  <c r="H204" i="2" s="1"/>
  <c r="J206" i="2"/>
  <c r="E206" i="2" s="1"/>
  <c r="H206" i="2" s="1"/>
  <c r="J207" i="2"/>
  <c r="E207" i="2" s="1"/>
  <c r="H207" i="2" s="1"/>
  <c r="J208" i="2"/>
  <c r="E208" i="2" s="1"/>
  <c r="H208" i="2" s="1"/>
  <c r="J210" i="2"/>
  <c r="E210" i="2" s="1"/>
  <c r="H210" i="2" s="1"/>
  <c r="J209" i="2"/>
  <c r="E209" i="2" s="1"/>
  <c r="H209" i="2" s="1"/>
  <c r="J213" i="2"/>
  <c r="E213" i="2" s="1"/>
  <c r="H213" i="2" s="1"/>
  <c r="J211" i="2"/>
  <c r="E211" i="2" s="1"/>
  <c r="H211" i="2" s="1"/>
  <c r="J212" i="2"/>
  <c r="E212" i="2" s="1"/>
  <c r="H212" i="2" s="1"/>
  <c r="J215" i="2"/>
  <c r="E215" i="2" s="1"/>
  <c r="H215" i="2" s="1"/>
  <c r="J214" i="2"/>
  <c r="E214" i="2" s="1"/>
  <c r="H214" i="2" s="1"/>
  <c r="J216" i="2"/>
  <c r="E216" i="2" s="1"/>
  <c r="H216" i="2" s="1"/>
  <c r="J217" i="2"/>
  <c r="E217" i="2" s="1"/>
  <c r="H217" i="2" s="1"/>
  <c r="J219" i="2"/>
  <c r="E219" i="2" s="1"/>
  <c r="H219" i="2" s="1"/>
  <c r="J218" i="2"/>
  <c r="E218" i="2" s="1"/>
  <c r="H218" i="2" s="1"/>
  <c r="J221" i="2"/>
  <c r="E221" i="2" s="1"/>
  <c r="H221" i="2" s="1"/>
  <c r="J220" i="2"/>
  <c r="E220" i="2" s="1"/>
  <c r="H220" i="2" s="1"/>
  <c r="J222" i="2"/>
  <c r="E222" i="2" s="1"/>
  <c r="H222" i="2" s="1"/>
  <c r="J223" i="2"/>
  <c r="E223" i="2" s="1"/>
  <c r="H223" i="2" s="1"/>
  <c r="J224" i="2"/>
  <c r="E224" i="2" s="1"/>
  <c r="H224" i="2" s="1"/>
  <c r="J226" i="2"/>
  <c r="E226" i="2" s="1"/>
  <c r="H226" i="2" s="1"/>
  <c r="J225" i="2"/>
  <c r="E225" i="2" s="1"/>
  <c r="H225" i="2" s="1"/>
  <c r="J227" i="2"/>
  <c r="E227" i="2" s="1"/>
  <c r="H227" i="2" s="1"/>
  <c r="J228" i="2"/>
  <c r="E228" i="2" s="1"/>
  <c r="H228" i="2" s="1"/>
  <c r="J229" i="2"/>
  <c r="E229" i="2" s="1"/>
  <c r="H229" i="2" s="1"/>
  <c r="J230" i="2"/>
  <c r="E230" i="2" s="1"/>
  <c r="H230" i="2" s="1"/>
  <c r="J231" i="2"/>
  <c r="E231" i="2" s="1"/>
  <c r="H231" i="2" s="1"/>
  <c r="J232" i="2"/>
  <c r="E232" i="2" s="1"/>
  <c r="H232" i="2" s="1"/>
  <c r="J233" i="2"/>
  <c r="E233" i="2" s="1"/>
  <c r="H233" i="2" s="1"/>
  <c r="J234" i="2"/>
  <c r="E234" i="2" s="1"/>
  <c r="H234" i="2" s="1"/>
  <c r="J235" i="2"/>
  <c r="E235" i="2" s="1"/>
  <c r="H235" i="2" s="1"/>
  <c r="J236" i="2"/>
  <c r="E236" i="2" s="1"/>
  <c r="H236" i="2" s="1"/>
  <c r="J237" i="2"/>
  <c r="E237" i="2" s="1"/>
  <c r="H237" i="2" s="1"/>
  <c r="J238" i="2"/>
  <c r="E238" i="2" s="1"/>
  <c r="H238" i="2" s="1"/>
  <c r="J239" i="2"/>
  <c r="E239" i="2" s="1"/>
  <c r="H239" i="2" s="1"/>
  <c r="J240" i="2"/>
  <c r="E240" i="2" s="1"/>
  <c r="H240" i="2" s="1"/>
  <c r="J241" i="2"/>
  <c r="E241" i="2" s="1"/>
  <c r="H241" i="2" s="1"/>
  <c r="J242" i="2"/>
  <c r="E242" i="2" s="1"/>
  <c r="H242" i="2" s="1"/>
  <c r="J245" i="2"/>
  <c r="E245" i="2" s="1"/>
  <c r="H245" i="2" s="1"/>
  <c r="J243" i="2"/>
  <c r="E243" i="2" s="1"/>
  <c r="H243" i="2" s="1"/>
  <c r="J244" i="2"/>
  <c r="E244" i="2" s="1"/>
  <c r="H244" i="2" s="1"/>
  <c r="J246" i="2"/>
  <c r="E246" i="2" s="1"/>
  <c r="H246" i="2" s="1"/>
  <c r="J247" i="2"/>
  <c r="E247" i="2" s="1"/>
  <c r="H247" i="2" s="1"/>
  <c r="J248" i="2"/>
  <c r="E248" i="2" s="1"/>
  <c r="H248" i="2" s="1"/>
  <c r="J249" i="2"/>
  <c r="E249" i="2" s="1"/>
  <c r="H249" i="2" s="1"/>
  <c r="J251" i="2"/>
  <c r="E251" i="2" s="1"/>
  <c r="H251" i="2" s="1"/>
  <c r="J250" i="2"/>
  <c r="E250" i="2" s="1"/>
  <c r="H250" i="2" s="1"/>
  <c r="J252" i="2"/>
  <c r="E252" i="2" s="1"/>
  <c r="H252" i="2" s="1"/>
  <c r="J253" i="2"/>
  <c r="E253" i="2" s="1"/>
  <c r="H253" i="2" s="1"/>
  <c r="J254" i="2"/>
  <c r="E254" i="2" s="1"/>
  <c r="H254" i="2" s="1"/>
  <c r="J255" i="2"/>
  <c r="E255" i="2" s="1"/>
  <c r="H255" i="2" s="1"/>
  <c r="J256" i="2"/>
  <c r="E256" i="2" s="1"/>
  <c r="H256" i="2" s="1"/>
  <c r="J257" i="2"/>
  <c r="E257" i="2" s="1"/>
  <c r="H257" i="2" s="1"/>
  <c r="J258" i="2"/>
  <c r="E258" i="2" s="1"/>
  <c r="H258" i="2" s="1"/>
  <c r="J259" i="2"/>
  <c r="E259" i="2" s="1"/>
  <c r="H259" i="2" s="1"/>
  <c r="J260" i="2"/>
  <c r="E260" i="2" s="1"/>
  <c r="H260" i="2" s="1"/>
  <c r="J262" i="2"/>
  <c r="E262" i="2" s="1"/>
  <c r="H262" i="2" s="1"/>
  <c r="J261" i="2"/>
  <c r="E261" i="2" s="1"/>
  <c r="H261" i="2" s="1"/>
  <c r="J263" i="2"/>
  <c r="E263" i="2" s="1"/>
  <c r="H263" i="2" s="1"/>
  <c r="J264" i="2"/>
  <c r="E264" i="2" s="1"/>
  <c r="H264" i="2" s="1"/>
  <c r="J266" i="2"/>
  <c r="E266" i="2" s="1"/>
  <c r="H266" i="2" s="1"/>
  <c r="J265" i="2"/>
  <c r="E265" i="2" s="1"/>
  <c r="H265" i="2" s="1"/>
  <c r="J267" i="2"/>
  <c r="E267" i="2" s="1"/>
  <c r="H267" i="2" s="1"/>
  <c r="J268" i="2"/>
  <c r="E268" i="2" s="1"/>
  <c r="H268" i="2" s="1"/>
  <c r="J269" i="2"/>
  <c r="E269" i="2" s="1"/>
  <c r="H269" i="2" s="1"/>
  <c r="J270" i="2"/>
  <c r="E270" i="2" s="1"/>
  <c r="H270" i="2" s="1"/>
  <c r="J271" i="2"/>
  <c r="E271" i="2" s="1"/>
  <c r="H271" i="2" s="1"/>
  <c r="J272" i="2"/>
  <c r="E272" i="2" s="1"/>
  <c r="H272" i="2" s="1"/>
  <c r="J274" i="2"/>
  <c r="E274" i="2" s="1"/>
  <c r="H274" i="2" s="1"/>
  <c r="J273" i="2"/>
  <c r="E273" i="2" s="1"/>
  <c r="H273" i="2" s="1"/>
  <c r="J275" i="2"/>
  <c r="E275" i="2" s="1"/>
  <c r="H275" i="2" s="1"/>
  <c r="J276" i="2"/>
  <c r="E276" i="2" s="1"/>
  <c r="H276" i="2" s="1"/>
  <c r="J277" i="2"/>
  <c r="E277" i="2" s="1"/>
  <c r="H277" i="2" s="1"/>
  <c r="J278" i="2"/>
  <c r="E278" i="2" s="1"/>
  <c r="H278" i="2" s="1"/>
  <c r="J279" i="2"/>
  <c r="E279" i="2" s="1"/>
  <c r="H279" i="2" s="1"/>
  <c r="J280" i="2"/>
  <c r="E280" i="2" s="1"/>
  <c r="H280" i="2" s="1"/>
  <c r="J281" i="2"/>
  <c r="E281" i="2" s="1"/>
  <c r="H281" i="2" s="1"/>
  <c r="J282" i="2"/>
  <c r="E282" i="2" s="1"/>
  <c r="H282" i="2" s="1"/>
  <c r="J283" i="2"/>
  <c r="E283" i="2" s="1"/>
  <c r="H283" i="2" s="1"/>
  <c r="J284" i="2"/>
  <c r="E284" i="2" s="1"/>
  <c r="H284" i="2" s="1"/>
  <c r="J286" i="2"/>
  <c r="E286" i="2" s="1"/>
  <c r="H286" i="2" s="1"/>
  <c r="J285" i="2"/>
  <c r="E285" i="2" s="1"/>
  <c r="H285" i="2" s="1"/>
  <c r="J287" i="2"/>
  <c r="E287" i="2" s="1"/>
  <c r="H287" i="2" s="1"/>
  <c r="J289" i="2"/>
  <c r="E289" i="2" s="1"/>
  <c r="H289" i="2" s="1"/>
  <c r="J288" i="2"/>
  <c r="E288" i="2" s="1"/>
  <c r="H288" i="2" s="1"/>
  <c r="J290" i="2"/>
  <c r="E290" i="2" s="1"/>
  <c r="H290" i="2" s="1"/>
  <c r="J291" i="2"/>
  <c r="E291" i="2" s="1"/>
  <c r="H291" i="2" s="1"/>
  <c r="J292" i="2"/>
  <c r="E292" i="2" s="1"/>
  <c r="H292" i="2" s="1"/>
  <c r="J293" i="2"/>
  <c r="E293" i="2" s="1"/>
  <c r="H293" i="2" s="1"/>
  <c r="J294" i="2"/>
  <c r="E294" i="2" s="1"/>
  <c r="H294" i="2" s="1"/>
  <c r="J295" i="2"/>
  <c r="E295" i="2" s="1"/>
  <c r="H295" i="2" s="1"/>
  <c r="J296" i="2"/>
  <c r="E296" i="2" s="1"/>
  <c r="H296" i="2" s="1"/>
  <c r="J297" i="2"/>
  <c r="E297" i="2" s="1"/>
  <c r="H297" i="2" s="1"/>
  <c r="J298" i="2"/>
  <c r="E298" i="2" s="1"/>
  <c r="H298" i="2" s="1"/>
  <c r="J300" i="2"/>
  <c r="E300" i="2" s="1"/>
  <c r="H300" i="2" s="1"/>
  <c r="J299" i="2"/>
  <c r="E299" i="2" s="1"/>
  <c r="H299" i="2" s="1"/>
  <c r="J301" i="2"/>
  <c r="E301" i="2" s="1"/>
  <c r="H301" i="2" s="1"/>
  <c r="J303" i="2"/>
  <c r="E303" i="2" s="1"/>
  <c r="H303" i="2" s="1"/>
  <c r="J302" i="2"/>
  <c r="E302" i="2" s="1"/>
  <c r="H302" i="2" s="1"/>
  <c r="J304" i="2"/>
  <c r="E304" i="2" s="1"/>
  <c r="H304" i="2" s="1"/>
  <c r="J305" i="2"/>
  <c r="E305" i="2" s="1"/>
  <c r="H305" i="2" s="1"/>
  <c r="J306" i="2"/>
  <c r="E306" i="2" s="1"/>
  <c r="H306" i="2" s="1"/>
  <c r="J309" i="2"/>
  <c r="E309" i="2" s="1"/>
  <c r="H309" i="2" s="1"/>
  <c r="J307" i="2"/>
  <c r="E307" i="2" s="1"/>
  <c r="H307" i="2" s="1"/>
  <c r="J308" i="2"/>
  <c r="E308" i="2" s="1"/>
  <c r="H308" i="2" s="1"/>
  <c r="J310" i="2"/>
  <c r="E310" i="2" s="1"/>
  <c r="H310" i="2" s="1"/>
  <c r="J312" i="2"/>
  <c r="E312" i="2" s="1"/>
  <c r="H312" i="2" s="1"/>
  <c r="J311" i="2"/>
  <c r="E311" i="2" s="1"/>
  <c r="H311" i="2" s="1"/>
  <c r="J313" i="2"/>
  <c r="E313" i="2" s="1"/>
  <c r="H313" i="2" s="1"/>
  <c r="J314" i="2"/>
  <c r="E314" i="2" s="1"/>
  <c r="H314" i="2" s="1"/>
  <c r="J316" i="2"/>
  <c r="E316" i="2" s="1"/>
  <c r="H316" i="2" s="1"/>
  <c r="J315" i="2"/>
  <c r="E315" i="2" s="1"/>
  <c r="H315" i="2" s="1"/>
  <c r="J317" i="2"/>
  <c r="E317" i="2" s="1"/>
  <c r="H317" i="2" s="1"/>
  <c r="J318" i="2"/>
  <c r="E318" i="2" s="1"/>
  <c r="H318" i="2" s="1"/>
  <c r="J319" i="2"/>
  <c r="E319" i="2" s="1"/>
  <c r="H319" i="2" s="1"/>
  <c r="J320" i="2"/>
  <c r="E320" i="2" s="1"/>
  <c r="H320" i="2" s="1"/>
  <c r="J321" i="2"/>
  <c r="E321" i="2" s="1"/>
  <c r="H321" i="2" s="1"/>
  <c r="J324" i="2"/>
  <c r="E324" i="2" s="1"/>
  <c r="H324" i="2" s="1"/>
  <c r="J322" i="2"/>
  <c r="E322" i="2" s="1"/>
  <c r="H322" i="2" s="1"/>
  <c r="J323" i="2"/>
  <c r="E323" i="2" s="1"/>
  <c r="H323" i="2" s="1"/>
  <c r="J325" i="2"/>
  <c r="E325" i="2" s="1"/>
  <c r="H325" i="2" s="1"/>
  <c r="J326" i="2"/>
  <c r="E326" i="2" s="1"/>
  <c r="H326" i="2" s="1"/>
  <c r="J327" i="2"/>
  <c r="E327" i="2" s="1"/>
  <c r="H327" i="2" s="1"/>
  <c r="J328" i="2"/>
  <c r="E328" i="2" s="1"/>
  <c r="H328" i="2" s="1"/>
  <c r="J329" i="2"/>
  <c r="E329" i="2" s="1"/>
  <c r="H329" i="2" s="1"/>
  <c r="J330" i="2"/>
  <c r="E330" i="2" s="1"/>
  <c r="H330" i="2" s="1"/>
  <c r="J331" i="2"/>
  <c r="E331" i="2" s="1"/>
  <c r="H331" i="2" s="1"/>
  <c r="J334" i="2"/>
  <c r="E334" i="2" s="1"/>
  <c r="H334" i="2" s="1"/>
  <c r="J332" i="2"/>
  <c r="E332" i="2" s="1"/>
  <c r="H332" i="2" s="1"/>
  <c r="J333" i="2"/>
  <c r="E333" i="2" s="1"/>
  <c r="H333" i="2" s="1"/>
  <c r="J335" i="2"/>
  <c r="E335" i="2" s="1"/>
  <c r="H335" i="2" s="1"/>
  <c r="J336" i="2"/>
  <c r="E336" i="2" s="1"/>
  <c r="H336" i="2" s="1"/>
  <c r="J337" i="2"/>
  <c r="E337" i="2" s="1"/>
  <c r="H337" i="2" s="1"/>
  <c r="J338" i="2"/>
  <c r="E338" i="2" s="1"/>
  <c r="H338" i="2" s="1"/>
  <c r="J339" i="2"/>
  <c r="E339" i="2" s="1"/>
  <c r="H339" i="2" s="1"/>
  <c r="J340" i="2"/>
  <c r="E340" i="2" s="1"/>
  <c r="H340" i="2" s="1"/>
  <c r="J341" i="2"/>
  <c r="E341" i="2" s="1"/>
  <c r="H341" i="2" s="1"/>
  <c r="J342" i="2"/>
  <c r="E342" i="2" s="1"/>
  <c r="H342" i="2" s="1"/>
  <c r="J343" i="2"/>
  <c r="E343" i="2" s="1"/>
  <c r="H343" i="2" s="1"/>
  <c r="J345" i="2"/>
  <c r="E345" i="2" s="1"/>
  <c r="H345" i="2" s="1"/>
  <c r="J344" i="2"/>
  <c r="E344" i="2" s="1"/>
  <c r="H344" i="2" s="1"/>
  <c r="J346" i="2"/>
  <c r="E346" i="2" s="1"/>
  <c r="H346" i="2" s="1"/>
  <c r="J347" i="2"/>
  <c r="E347" i="2" s="1"/>
  <c r="H347" i="2" s="1"/>
  <c r="J348" i="2"/>
  <c r="E348" i="2" s="1"/>
  <c r="H348" i="2" s="1"/>
  <c r="J350" i="2"/>
  <c r="E350" i="2" s="1"/>
  <c r="H350" i="2" s="1"/>
  <c r="J349" i="2"/>
  <c r="E349" i="2" s="1"/>
  <c r="H349" i="2" s="1"/>
  <c r="J351" i="2"/>
  <c r="E351" i="2" s="1"/>
  <c r="H351" i="2" s="1"/>
  <c r="J352" i="2"/>
  <c r="E352" i="2" s="1"/>
  <c r="H352" i="2" s="1"/>
  <c r="J353" i="2"/>
  <c r="E353" i="2" s="1"/>
  <c r="H353" i="2" s="1"/>
  <c r="J354" i="2"/>
  <c r="E354" i="2" s="1"/>
  <c r="H354" i="2" s="1"/>
  <c r="J355" i="2"/>
  <c r="E355" i="2" s="1"/>
  <c r="H355" i="2" s="1"/>
  <c r="J356" i="2"/>
  <c r="E356" i="2" s="1"/>
  <c r="H356" i="2" s="1"/>
  <c r="J357" i="2"/>
  <c r="E357" i="2" s="1"/>
  <c r="H357" i="2" s="1"/>
  <c r="J361" i="2"/>
  <c r="E361" i="2" s="1"/>
  <c r="H361" i="2" s="1"/>
  <c r="J359" i="2"/>
  <c r="E359" i="2" s="1"/>
  <c r="H359" i="2" s="1"/>
  <c r="J360" i="2"/>
  <c r="E360" i="2" s="1"/>
  <c r="H360" i="2" s="1"/>
  <c r="J358" i="2"/>
  <c r="E358" i="2" s="1"/>
  <c r="H358" i="2" s="1"/>
  <c r="J4" i="2"/>
  <c r="J5" i="2"/>
  <c r="E5" i="2" s="1"/>
  <c r="H5" i="2" s="1"/>
  <c r="J6" i="2"/>
  <c r="E6" i="2" s="1"/>
  <c r="H6" i="2" s="1"/>
  <c r="D363" i="2"/>
  <c r="E362" i="2" s="1"/>
  <c r="H362" i="2" s="1"/>
  <c r="G363" i="2"/>
  <c r="F363" i="2" l="1"/>
  <c r="I363" i="2" s="1"/>
  <c r="J363" i="2" s="1"/>
  <c r="E363" i="2" l="1"/>
  <c r="H363" i="2" s="1"/>
  <c r="E5" i="1" s="1"/>
  <c r="E7" i="1" l="1"/>
  <c r="E6" i="1"/>
</calcChain>
</file>

<file path=xl/sharedStrings.xml><?xml version="1.0" encoding="utf-8"?>
<sst xmlns="http://schemas.openxmlformats.org/spreadsheetml/2006/main" count="30" uniqueCount="30">
  <si>
    <t>Loan Amount</t>
  </si>
  <si>
    <t>Loan Start Date</t>
  </si>
  <si>
    <t>Total Interest Paid</t>
  </si>
  <si>
    <t>Total Loan Payments</t>
  </si>
  <si>
    <t>#</t>
  </si>
  <si>
    <t>Interest Rate</t>
  </si>
  <si>
    <t>interest</t>
  </si>
  <si>
    <t>principal</t>
  </si>
  <si>
    <t>KEY STATISTICS</t>
  </si>
  <si>
    <t>CALCULATOR</t>
  </si>
  <si>
    <t>MORTGAGE LOAN</t>
  </si>
  <si>
    <t>MONTHLY LOAN PAYMENT</t>
  </si>
  <si>
    <t>Monthly Loan Payments</t>
  </si>
  <si>
    <t>AMORTIZATION</t>
  </si>
  <si>
    <t>TABLE</t>
  </si>
  <si>
    <t>Go to Amortization Table</t>
  </si>
  <si>
    <t>Purchase Price</t>
  </si>
  <si>
    <t>Duration of Loan (in months)</t>
  </si>
  <si>
    <t>Total Monthly Payments*</t>
  </si>
  <si>
    <t>* Total monthly payments = loan payments plus property tax payments</t>
  </si>
  <si>
    <t>Monthly Property Tax Amount</t>
  </si>
  <si>
    <t>LOAN DETAILS</t>
  </si>
  <si>
    <t>VALUES</t>
  </si>
  <si>
    <t>TOTALS</t>
  </si>
  <si>
    <t>payment date</t>
  </si>
  <si>
    <t>opening balance</t>
  </si>
  <si>
    <t>property tax</t>
  </si>
  <si>
    <t>total payments</t>
  </si>
  <si>
    <t>closing balance</t>
  </si>
  <si>
    <t># remaining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</si>
</sst>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0.0%"/>
  </numFmts>
  <fonts count="11" x14ac:knownFonts="1">
    <font>
      <sz val="11"/>
      <color theme="1" tint="0.34998626667073579"/>
      <name val="Calibri"/>
      <family val="2"/>
      <scheme val="minor"/>
    </font>
    <font>
      <b/>
      <sz val="11"/>
      <color theme="3"/>
      <name val="Calibri"/>
      <family val="2"/>
      <scheme val="major"/>
    </font>
    <font>
      <sz val="20"/>
      <color theme="2"/>
      <name val="Calibri"/>
      <family val="2"/>
      <scheme val="major"/>
    </font>
    <font>
      <sz val="12"/>
      <color theme="2"/>
      <name val="Calibri"/>
      <family val="2"/>
      <scheme val="major"/>
    </font>
    <font>
      <sz val="10"/>
      <color theme="1" tint="0.34998626667073579"/>
      <name val="Calibri"/>
      <family val="2"/>
      <scheme val="minor"/>
    </font>
    <font>
      <sz val="20"/>
      <color theme="3" tint="9.9948118533890809E-2"/>
      <name val="Calibri"/>
      <family val="2"/>
      <scheme val="major"/>
    </font>
    <font>
      <sz val="11"/>
      <color theme="1" tint="0.34998626667073579"/>
      <name val="Calibri"/>
      <family val="2"/>
      <scheme val="minor"/>
    </font>
    <font>
      <sz val="11"/>
      <color theme="5" tint="-0.24994659260841701"/>
      <name val="Calibri"/>
      <family val="2"/>
      <scheme val="major"/>
    </font>
    <font>
      <b/>
      <u/>
      <sz val="11"/>
      <color theme="9" tint="-0.24994659260841701"/>
      <name val="Calibri"/>
      <family val="2"/>
      <scheme val="minor"/>
    </font>
    <font>
      <b/>
      <u/>
      <sz val="11"/>
      <color theme="5" tint="-0.24994659260841701"/>
      <name val="Calibri"/>
      <family val="2"/>
      <scheme val="minor"/>
    </font>
    <font>
      <i/>
      <sz val="11"/>
      <color theme="1" tint="0.34998626667073579"/>
      <name val="Calibri"/>
      <family val="2"/>
      <scheme val="minor"/>
    </font>
  </fonts>
  <fills count="6">
    <fill>
      <patternFill patternType="none"/>
    </fill>
    <fill>
      <patternFill patternType="gray125"/>
    </fill>
    <fill>
      <patternFill patternType="solid">
        <fgColor theme="4" tint="-0.499984740745262"/>
        <bgColor indexed="64"/>
      </patternFill>
    </fill>
    <fill>
      <patternFill patternType="solid">
        <fgColor theme="4" tint="0.39994506668294322"/>
        <bgColor indexed="64"/>
      </patternFill>
    </fill>
    <fill>
      <patternFill patternType="solid">
        <fgColor theme="5" tint="-0.24994659260841701"/>
        <bgColor indexed="64"/>
      </patternFill>
    </fill>
    <fill>
      <patternFill patternType="solid">
        <fgColor theme="0"/>
        <bgColor indexed="64"/>
      </patternFill>
    </fill>
  </fills>
  <borders count="7">
    <border>
      <left/>
      <right/>
      <top/>
      <bottom/>
      <diagonal/>
    </border>
    <border>
      <left/>
      <right/>
      <top/>
      <bottom style="thin">
        <color theme="0" tint="-0.14996795556505021"/>
      </bottom>
      <diagonal/>
    </border>
    <border>
      <left/>
      <right/>
      <top/>
      <bottom style="thick">
        <color theme="0"/>
      </bottom>
      <diagonal/>
    </border>
    <border>
      <left/>
      <right/>
      <top/>
      <bottom style="thin">
        <color theme="9" tint="-0.24994659260841701"/>
      </bottom>
      <diagonal/>
    </border>
    <border>
      <left/>
      <right/>
      <top/>
      <bottom style="thin">
        <color theme="5" tint="-0.24994659260841701"/>
      </bottom>
      <diagonal/>
    </border>
    <border>
      <left style="thick">
        <color theme="0"/>
      </left>
      <right/>
      <top/>
      <bottom/>
      <diagonal/>
    </border>
    <border>
      <left/>
      <right/>
      <top style="medium">
        <color theme="0"/>
      </top>
      <bottom/>
      <diagonal/>
    </border>
  </borders>
  <cellStyleXfs count="22">
    <xf numFmtId="0" fontId="0" fillId="0" borderId="0">
      <alignment wrapText="1"/>
    </xf>
    <xf numFmtId="0" fontId="5" fillId="3" borderId="0" applyNumberFormat="0" applyAlignment="0" applyProtection="0"/>
    <xf numFmtId="0" fontId="3" fillId="4" borderId="6" applyProtection="0">
      <alignment horizontal="left" vertical="center" wrapText="1" indent="1"/>
    </xf>
    <xf numFmtId="0" fontId="3" fillId="2" borderId="0" applyNumberFormat="0" applyAlignment="0" applyProtection="0"/>
    <xf numFmtId="165" fontId="7" fillId="0" borderId="1" applyFill="0" applyBorder="0" applyProtection="0">
      <alignment horizontal="right"/>
    </xf>
    <xf numFmtId="0" fontId="1" fillId="0" borderId="0" applyNumberFormat="0" applyFill="0" applyBorder="0" applyAlignment="0" applyProtection="0"/>
    <xf numFmtId="0" fontId="9" fillId="0" borderId="4" applyNumberFormat="0" applyFill="0" applyAlignment="0" applyProtection="0"/>
    <xf numFmtId="14" fontId="4" fillId="0" borderId="0" applyFont="0" applyFill="0" applyBorder="0" applyAlignment="0" applyProtection="0">
      <protection locked="0"/>
    </xf>
    <xf numFmtId="166" fontId="4" fillId="0" borderId="0" applyFont="0" applyFill="0" applyBorder="0" applyAlignment="0" applyProtection="0"/>
    <xf numFmtId="0" fontId="8" fillId="0" borderId="3" applyNumberFormat="0" applyFill="0" applyAlignment="0" applyProtection="0"/>
    <xf numFmtId="0" fontId="6" fillId="0" borderId="5">
      <alignment horizontal="left" wrapText="1" indent="1"/>
    </xf>
    <xf numFmtId="0" fontId="6" fillId="0" borderId="0">
      <alignment horizontal="left" indent="1"/>
    </xf>
    <xf numFmtId="14" fontId="6" fillId="0" borderId="0">
      <alignment horizontal="left" indent="1"/>
    </xf>
    <xf numFmtId="164" fontId="6" fillId="0" borderId="0">
      <alignment horizontal="right" indent="1"/>
    </xf>
    <xf numFmtId="0" fontId="6" fillId="0" borderId="0">
      <alignment horizontal="center"/>
    </xf>
    <xf numFmtId="0" fontId="3" fillId="4" borderId="0" applyFont="0" applyFill="0" applyBorder="0">
      <alignment horizontal="left" vertical="center" wrapText="1" indent="1"/>
      <protection locked="0"/>
    </xf>
    <xf numFmtId="0" fontId="10" fillId="0" borderId="0" applyNumberFormat="0" applyFill="0" applyBorder="0" applyAlignment="0" applyProtection="0"/>
    <xf numFmtId="0" fontId="5" fillId="3" borderId="2" applyNumberFormat="0" applyFont="0" applyAlignment="0">
      <alignment vertical="top"/>
      <protection locked="0"/>
    </xf>
    <xf numFmtId="0" fontId="6" fillId="0" borderId="5" applyNumberFormat="0" applyFont="0" applyFill="0" applyAlignment="0">
      <alignment wrapText="1"/>
    </xf>
    <xf numFmtId="165" fontId="6" fillId="0" borderId="0" applyFont="0" applyFill="0" applyBorder="0" applyAlignment="0">
      <alignment wrapText="1"/>
    </xf>
    <xf numFmtId="1" fontId="6" fillId="0" borderId="0" applyFont="0" applyFill="0" applyBorder="0" applyAlignment="0">
      <alignment wrapText="1"/>
    </xf>
    <xf numFmtId="165" fontId="2" fillId="2" borderId="0">
      <alignment horizontal="center" vertical="center"/>
    </xf>
  </cellStyleXfs>
  <cellXfs count="34">
    <xf numFmtId="0" fontId="0" fillId="0" borderId="0" xfId="0">
      <alignment wrapText="1"/>
    </xf>
    <xf numFmtId="0" fontId="5" fillId="3" borderId="0" xfId="1" applyAlignment="1" applyProtection="1">
      <protection locked="0"/>
    </xf>
    <xf numFmtId="0" fontId="5" fillId="3" borderId="0" xfId="1" applyNumberFormat="1" applyAlignment="1" applyProtection="1">
      <protection locked="0"/>
    </xf>
    <xf numFmtId="0" fontId="4" fillId="0" borderId="0" xfId="0" applyFont="1" applyProtection="1">
      <alignment wrapText="1"/>
      <protection locked="0"/>
    </xf>
    <xf numFmtId="0" fontId="4" fillId="0" borderId="0" xfId="0" applyFont="1" applyAlignment="1" applyProtection="1">
      <alignment horizontal="center"/>
      <protection locked="0"/>
    </xf>
    <xf numFmtId="0" fontId="5" fillId="5" borderId="0" xfId="1" applyFill="1" applyProtection="1">
      <protection locked="0"/>
    </xf>
    <xf numFmtId="0" fontId="5" fillId="3" borderId="2" xfId="1" applyBorder="1" applyAlignment="1" applyProtection="1">
      <alignment vertical="top"/>
      <protection locked="0"/>
    </xf>
    <xf numFmtId="0" fontId="5" fillId="3" borderId="2" xfId="1" applyNumberFormat="1" applyBorder="1" applyAlignment="1" applyProtection="1">
      <alignment horizontal="left" vertical="top"/>
      <protection locked="0"/>
    </xf>
    <xf numFmtId="0" fontId="0" fillId="0" borderId="0" xfId="0" applyProtection="1">
      <alignment wrapText="1"/>
      <protection locked="0"/>
    </xf>
    <xf numFmtId="0" fontId="3" fillId="2" borderId="0" xfId="3" applyAlignment="1" applyProtection="1">
      <alignment horizontal="center"/>
    </xf>
    <xf numFmtId="165" fontId="7" fillId="0" borderId="0" xfId="4" applyBorder="1" applyAlignment="1" applyProtection="1">
      <alignment horizontal="center"/>
      <protection locked="0"/>
    </xf>
    <xf numFmtId="0" fontId="5" fillId="3" borderId="0" xfId="1" applyNumberFormat="1" applyAlignment="1" applyProtection="1">
      <alignment horizontal="center"/>
      <protection locked="0"/>
    </xf>
    <xf numFmtId="0" fontId="5" fillId="3" borderId="0" xfId="1" applyNumberFormat="1" applyAlignment="1" applyProtection="1">
      <alignment horizontal="center" vertical="top"/>
      <protection locked="0"/>
    </xf>
    <xf numFmtId="0" fontId="6" fillId="0" borderId="0" xfId="11">
      <alignment horizontal="left" indent="1"/>
    </xf>
    <xf numFmtId="14" fontId="6" fillId="0" borderId="0" xfId="12">
      <alignment horizontal="left" indent="1"/>
    </xf>
    <xf numFmtId="164" fontId="6" fillId="0" borderId="0" xfId="13">
      <alignment horizontal="right" indent="1"/>
    </xf>
    <xf numFmtId="0" fontId="6" fillId="0" borderId="0" xfId="14">
      <alignment horizontal="center"/>
    </xf>
    <xf numFmtId="0" fontId="3" fillId="4" borderId="0" xfId="15">
      <alignment horizontal="left" vertical="center" wrapText="1" indent="1"/>
      <protection locked="0"/>
    </xf>
    <xf numFmtId="165" fontId="9" fillId="0" borderId="0" xfId="6" applyNumberFormat="1" applyFill="1" applyBorder="1" applyAlignment="1" applyProtection="1">
      <alignment horizontal="right"/>
      <protection locked="0"/>
    </xf>
    <xf numFmtId="0" fontId="0" fillId="0" borderId="0" xfId="10" applyFont="1" applyBorder="1">
      <alignment horizontal="left" wrapText="1" indent="1"/>
    </xf>
    <xf numFmtId="0" fontId="5" fillId="3" borderId="0" xfId="1" applyAlignment="1">
      <alignment wrapText="1"/>
    </xf>
    <xf numFmtId="0" fontId="10" fillId="0" borderId="0" xfId="16" applyAlignment="1">
      <alignment wrapText="1"/>
    </xf>
    <xf numFmtId="0" fontId="5" fillId="3" borderId="2" xfId="17" applyAlignment="1">
      <alignment wrapText="1"/>
      <protection locked="0"/>
    </xf>
    <xf numFmtId="0" fontId="10" fillId="0" borderId="0" xfId="16" applyAlignment="1"/>
    <xf numFmtId="14" fontId="0" fillId="0" borderId="0" xfId="7" applyFont="1" applyFill="1" applyBorder="1" applyAlignment="1" applyProtection="1">
      <alignment wrapText="1"/>
    </xf>
    <xf numFmtId="165" fontId="0" fillId="0" borderId="0" xfId="19" applyFont="1" applyFill="1" applyBorder="1" applyAlignment="1">
      <alignment horizontal="right"/>
    </xf>
    <xf numFmtId="165" fontId="0" fillId="0" borderId="0" xfId="19" applyFont="1" applyFill="1" applyBorder="1">
      <alignment wrapText="1"/>
    </xf>
    <xf numFmtId="166" fontId="0" fillId="0" borderId="0" xfId="8" applyFont="1" applyFill="1" applyBorder="1" applyAlignment="1">
      <alignment wrapText="1"/>
    </xf>
    <xf numFmtId="1" fontId="0" fillId="0" borderId="0" xfId="20" applyFont="1" applyFill="1" applyBorder="1">
      <alignment wrapText="1"/>
    </xf>
    <xf numFmtId="0" fontId="5" fillId="3" borderId="2" xfId="17" applyAlignment="1">
      <alignment vertical="top"/>
      <protection locked="0"/>
    </xf>
    <xf numFmtId="165" fontId="2" fillId="2" borderId="0" xfId="21">
      <alignment horizontal="center" vertical="center"/>
    </xf>
    <xf numFmtId="0" fontId="3" fillId="4" borderId="6" xfId="2">
      <alignment horizontal="left" vertical="center" wrapText="1" indent="1"/>
    </xf>
    <xf numFmtId="0" fontId="3" fillId="4" borderId="6" xfId="15" applyBorder="1">
      <alignment horizontal="left" vertical="center" wrapText="1" indent="1"/>
      <protection locked="0"/>
    </xf>
    <xf numFmtId="0" fontId="5" fillId="3" borderId="0" xfId="1" applyAlignment="1">
      <alignment wrapText="1"/>
    </xf>
  </cellXfs>
  <cellStyles count="22">
    <cellStyle name="#" xfId="11" xr:uid="{00000000-0005-0000-0000-000000000000}"/>
    <cellStyle name="# Remaining" xfId="14" xr:uid="{00000000-0005-0000-0000-000001000000}"/>
    <cellStyle name="Amortization Table Heading" xfId="15" xr:uid="{00000000-0005-0000-0000-000002000000}"/>
    <cellStyle name="bottom border" xfId="17" xr:uid="{00000000-0005-0000-0000-000003000000}"/>
    <cellStyle name="Duration of Loan" xfId="20" xr:uid="{00000000-0005-0000-0000-000004000000}"/>
    <cellStyle name="Explanatory Text" xfId="16" builtinId="53" customBuiltin="1"/>
    <cellStyle name="Followed Hyperlink" xfId="9"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6" builtinId="8" customBuiltin="1"/>
    <cellStyle name="InputDate" xfId="7" xr:uid="{00000000-0005-0000-0000-00000C000000}"/>
    <cellStyle name="InputPercent" xfId="8" xr:uid="{00000000-0005-0000-0000-00000D000000}"/>
    <cellStyle name="Monthly Loan Payment" xfId="21" xr:uid="{00000000-0005-0000-0000-00000E000000}"/>
    <cellStyle name="Mortgage Calculator Details" xfId="10" xr:uid="{00000000-0005-0000-0000-00000F000000}"/>
    <cellStyle name="Normal" xfId="0" builtinId="0" customBuiltin="1"/>
    <cellStyle name="Table Currency" xfId="13" xr:uid="{00000000-0005-0000-0000-000011000000}"/>
    <cellStyle name="Table Date" xfId="12" xr:uid="{00000000-0005-0000-0000-000012000000}"/>
    <cellStyle name="Table heading border" xfId="18" xr:uid="{00000000-0005-0000-0000-000013000000}"/>
    <cellStyle name="Title" xfId="1" builtinId="15" customBuiltin="1"/>
    <cellStyle name="Values" xfId="19" xr:uid="{00000000-0005-0000-0000-000015000000}"/>
  </cellStyles>
  <dxfs count="10">
    <dxf>
      <numFmt numFmtId="0" formatCode="General"/>
    </dxf>
    <dxf>
      <numFmt numFmtId="164" formatCode="&quot;$&quot;#,##0.00"/>
    </dxf>
    <dxf>
      <protection locked="1" hidden="0"/>
    </dxf>
    <dxf>
      <font>
        <color theme="0"/>
      </font>
      <fill>
        <patternFill patternType="none">
          <bgColor auto="1"/>
        </patternFill>
      </fill>
      <border>
        <left/>
        <right/>
        <top/>
        <bottom/>
        <vertical/>
        <horizontal/>
      </border>
    </dxf>
    <dxf>
      <protection locked="0" hidden="0"/>
    </dxf>
    <dxf>
      <protection locked="0" hidden="0"/>
    </dxf>
    <dxf>
      <font>
        <b val="0"/>
        <i val="0"/>
        <color theme="5" tint="-0.24994659260841701"/>
      </font>
      <border>
        <right style="thick">
          <color theme="0"/>
        </right>
      </border>
    </dxf>
    <dxf>
      <font>
        <b val="0"/>
        <i val="0"/>
        <color theme="5" tint="-0.24994659260841701"/>
      </font>
      <fill>
        <patternFill patternType="solid">
          <bgColor theme="2"/>
        </patternFill>
      </fill>
    </dxf>
    <dxf>
      <font>
        <color theme="0"/>
      </font>
      <fill>
        <patternFill>
          <bgColor theme="5" tint="-0.24994659260841701"/>
        </patternFill>
      </fill>
      <border>
        <left style="thick">
          <color theme="0"/>
        </left>
        <top style="thick">
          <color theme="0"/>
        </top>
      </border>
    </dxf>
    <dxf>
      <font>
        <b val="0"/>
        <i val="0"/>
        <color theme="1" tint="0.14996795556505021"/>
      </font>
      <fill>
        <patternFill patternType="solid">
          <bgColor theme="2"/>
        </patternFill>
      </fill>
      <border diagonalUp="0" diagonalDown="0">
        <left/>
        <right/>
        <top/>
        <bottom style="thin">
          <color theme="0" tint="-0.14996795556505021"/>
        </bottom>
        <vertical/>
        <horizontal style="thin">
          <color theme="0" tint="-0.14996795556505021"/>
        </horizontal>
      </border>
    </dxf>
  </dxfs>
  <tableStyles count="1" defaultTableStyle="Mortgage calculator" defaultPivotStyle="PivotStyleLight16">
    <tableStyle name="Mortgage calculator" pivot="0" count="4" xr9:uid="{00000000-0011-0000-FFFF-FFFF00000000}">
      <tableStyleElement type="wholeTable" dxfId="9"/>
      <tableStyleElement type="headerRow" dxfId="8"/>
      <tableStyleElement type="lastColumn" dxfId="7"/>
      <tableStyleElement type="secondColumn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LoanDetails" displayName="LoanDetails" ref="B3:E8" totalsRowDxfId="5">
  <autoFilter ref="B3:E8" xr:uid="{00000000-0009-0000-0100-000005000000}">
    <filterColumn colId="0" hiddenButton="1"/>
    <filterColumn colId="1" hiddenButton="1"/>
    <filterColumn colId="2" hiddenButton="1"/>
    <filterColumn colId="3" hiddenButton="1"/>
  </autoFilter>
  <tableColumns count="4">
    <tableColumn id="1" xr3:uid="{00000000-0010-0000-0000-000001000000}" name="LOAN DETAILS" totalsRowLabel="Total"/>
    <tableColumn id="4" xr3:uid="{00000000-0010-0000-0000-000004000000}" name="VALUES" totalsRowFunction="count"/>
    <tableColumn id="2" xr3:uid="{00000000-0010-0000-0000-000002000000}" name="KEY STATISTICS" totalsRowDxfId="4"/>
    <tableColumn id="3" xr3:uid="{00000000-0010-0000-0000-000003000000}" name="TOTALS"/>
  </tableColumns>
  <tableStyleInfo name="Mortgage calculator" showFirstColumn="0" showLastColumn="1" showRowStripes="1" showColumnStripes="1"/>
  <extLst>
    <ext xmlns:x14="http://schemas.microsoft.com/office/spreadsheetml/2009/9/main" uri="{504A1905-F514-4f6f-8877-14C23A59335A}">
      <x14:table altTextSummary="This table is for inputs of the purchase price, interest rate, duration of loan (in months), loan amount, and loan start date in Loan Details column. Key Statistics for monthly loan payments, total monthly payments, total loan payments and total interest paid are automatically updated. Enter the monthly property tax amount in E8 to automatically adjust the amounts accordingly"/>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Amortization" displayName="Amortization" ref="B3:J363" totalsRowShown="0" dataDxfId="2" headerRowCellStyle="Amortization Table Heading">
  <autoFilter ref="B3:J363" xr:uid="{00000000-0009-0000-0100-000001000000}"/>
  <tableColumns count="9">
    <tableColumn id="1" xr3:uid="{00000000-0010-0000-0100-000001000000}" name="#">
      <calculatedColumnFormula>ROWS($B$4:B4)</calculatedColumnFormula>
    </tableColumn>
    <tableColumn id="2" xr3:uid="{00000000-0010-0000-0100-000002000000}" name="payment date">
      <calculatedColumnFormula>IF(ValuesEntered,IF(Amortization[[#This Row],['#]]&lt;=DurationOfLoan,IF(ROW()-ROW(Amortization[[#Headers],[payment date]])=1,LoanStart,IF(I3&gt;0,EDATE(C3,1),"")),""),"")</calculatedColumnFormula>
    </tableColumn>
    <tableColumn id="3" xr3:uid="{00000000-0010-0000-0100-000003000000}" name="opening balance" dataDxfId="1">
      <calculatedColumnFormula>IF(ROW()-ROW(Amortization[[#Headers],[opening balance]])=1,LoanAmount,IF(Amortization[[#This Row],[payment date]]="",0,INDEX(Amortization[], ROW()-4,8)))</calculatedColumnFormula>
    </tableColumn>
    <tableColumn id="4" xr3:uid="{00000000-0010-0000-0100-000004000000}" name="interest">
      <calculatedColumnFormula>IF(ValuesEntered,IF(ROW()-ROW(Amortization[[#Headers],[interest]])=1,-IPMT(InterestRate/12,1,DurationOfLoan-ROWS($C$4:C4)+1,Amortization[[#This Row],[opening balance]]),IFERROR(-IPMT(InterestRate/12,1,Amortization[[#This Row],['# remaining]],D5),0)),0)</calculatedColumnFormula>
    </tableColumn>
    <tableColumn id="5" xr3:uid="{00000000-0010-0000-0100-000005000000}" name="principal">
      <calculatedColumnFormula>IFERROR(IF(AND(ValuesEntered,Amortization[[#This Row],[payment date]]&lt;&gt;""),-PPMT(InterestRate/12,1,DurationOfLoan-ROWS($C$4:C4)+1,Amortization[[#This Row],[opening balance]]),""),0)</calculatedColumnFormula>
    </tableColumn>
    <tableColumn id="7" xr3:uid="{00000000-0010-0000-0100-000007000000}" name="property tax">
      <calculatedColumnFormula>IF(Amortization[[#This Row],[payment date]]="",0,PropertyTaxAmount)</calculatedColumnFormula>
    </tableColumn>
    <tableColumn id="9" xr3:uid="{00000000-0010-0000-0100-000009000000}" name="total payments">
      <calculatedColumnFormula>IF(Amortization[[#This Row],[payment date]]="",0,Amortization[[#This Row],[interest]]+Amortization[[#This Row],[principal]]+Amortization[[#This Row],[property tax]])</calculatedColumnFormula>
    </tableColumn>
    <tableColumn id="10" xr3:uid="{00000000-0010-0000-0100-00000A000000}" name="closing balance">
      <calculatedColumnFormula>IF(Amortization[[#This Row],[payment date]]="",0,Amortization[[#This Row],[opening balance]]-Amortization[[#This Row],[principal]])</calculatedColumnFormula>
    </tableColumn>
    <tableColumn id="11" xr3:uid="{00000000-0010-0000-0100-00000B000000}" name="# remaining" dataDxfId="0">
      <calculatedColumnFormula>IF(Amortization[[#This Row],[closing balance]]&gt;0,LastRow-ROW(),0)</calculatedColumnFormula>
    </tableColumn>
  </tableColumns>
  <tableStyleInfo name="Mortgage calculator" showFirstColumn="0" showLastColumn="0" showRowStripes="1" showColumnStripes="0"/>
  <extLst>
    <ext xmlns:x14="http://schemas.microsoft.com/office/spreadsheetml/2009/9/main" uri="{504A1905-F514-4f6f-8877-14C23A59335A}">
      <x14:table altTextSummary="Table of calculations for loan payments over time. Additional payments can be added by inserting an additional row. Enter the Payment Date and the other columns will update automatically. This assumes an extra payment of the same monthly amount was made"/>
    </ext>
  </extLst>
</table>
</file>

<file path=xl/theme/theme1.xml><?xml version="1.0" encoding="utf-8"?>
<a:theme xmlns:a="http://schemas.openxmlformats.org/drawingml/2006/main" name="Office Theme">
  <a:themeElements>
    <a:clrScheme name="Custom 12">
      <a:dk1>
        <a:sysClr val="windowText" lastClr="000000"/>
      </a:dk1>
      <a:lt1>
        <a:sysClr val="window" lastClr="FFFFFF"/>
      </a:lt1>
      <a:dk2>
        <a:srgbClr val="051B20"/>
      </a:dk2>
      <a:lt2>
        <a:srgbClr val="F7F7F9"/>
      </a:lt2>
      <a:accent1>
        <a:srgbClr val="8FC356"/>
      </a:accent1>
      <a:accent2>
        <a:srgbClr val="1C8FA7"/>
      </a:accent2>
      <a:accent3>
        <a:srgbClr val="EAA158"/>
      </a:accent3>
      <a:accent4>
        <a:srgbClr val="F6655A"/>
      </a:accent4>
      <a:accent5>
        <a:srgbClr val="E1D780"/>
      </a:accent5>
      <a:accent6>
        <a:srgbClr val="95669E"/>
      </a:accent6>
      <a:hlink>
        <a:srgbClr val="6B9B37"/>
      </a:hlink>
      <a:folHlink>
        <a:srgbClr val="95669E"/>
      </a:folHlink>
    </a:clrScheme>
    <a:fontScheme name="Theme Fonts">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39997558519241921"/>
    <pageSetUpPr autoPageBreaks="0" fitToPage="1"/>
  </sheetPr>
  <dimension ref="A1:E9"/>
  <sheetViews>
    <sheetView showGridLines="0" tabSelected="1" zoomScaleNormal="100" workbookViewId="0"/>
  </sheetViews>
  <sheetFormatPr baseColWidth="10" defaultColWidth="8.83203125" defaultRowHeight="30" customHeight="1" x14ac:dyDescent="0.2"/>
  <cols>
    <col min="1" max="1" width="2.6640625" style="3" customWidth="1"/>
    <col min="2" max="2" width="35.6640625" style="4" customWidth="1"/>
    <col min="3" max="3" width="15.6640625" style="3" customWidth="1"/>
    <col min="4" max="4" width="35.6640625" style="3" customWidth="1"/>
    <col min="5" max="5" width="15.6640625" style="10" customWidth="1"/>
    <col min="6" max="16384" width="8.83203125" style="3"/>
  </cols>
  <sheetData>
    <row r="1" spans="1:5" ht="30" customHeight="1" x14ac:dyDescent="0.3">
      <c r="A1" s="20"/>
      <c r="B1" s="33" t="s">
        <v>10</v>
      </c>
      <c r="C1" s="33"/>
      <c r="D1" s="9" t="s">
        <v>11</v>
      </c>
      <c r="E1" s="11"/>
    </row>
    <row r="2" spans="1:5" ht="30" customHeight="1" thickBot="1" x14ac:dyDescent="0.35">
      <c r="A2" s="22"/>
      <c r="B2" s="33" t="s">
        <v>9</v>
      </c>
      <c r="C2" s="33"/>
      <c r="D2" s="30">
        <f>E4</f>
        <v>1073.6432460242781</v>
      </c>
      <c r="E2" s="12"/>
    </row>
    <row r="3" spans="1:5" ht="35" customHeight="1" thickTop="1" x14ac:dyDescent="0.2">
      <c r="A3"/>
      <c r="B3" s="31" t="s">
        <v>21</v>
      </c>
      <c r="C3" s="31" t="s">
        <v>22</v>
      </c>
      <c r="D3" s="31" t="s">
        <v>8</v>
      </c>
      <c r="E3" s="31" t="s">
        <v>23</v>
      </c>
    </row>
    <row r="4" spans="1:5" ht="30" customHeight="1" x14ac:dyDescent="0.2">
      <c r="B4" s="19" t="s">
        <v>16</v>
      </c>
      <c r="C4" s="26">
        <v>300000</v>
      </c>
      <c r="D4" s="19" t="s">
        <v>12</v>
      </c>
      <c r="E4" s="25">
        <f>IFERROR(PMT(InterestRate/12,DurationOfLoan,-LoanAmount),0)</f>
        <v>1073.6432460242781</v>
      </c>
    </row>
    <row r="5" spans="1:5" ht="30" customHeight="1" x14ac:dyDescent="0.2">
      <c r="B5" s="19" t="s">
        <v>5</v>
      </c>
      <c r="C5" s="27">
        <v>0.05</v>
      </c>
      <c r="D5" s="19" t="s">
        <v>18</v>
      </c>
      <c r="E5" s="25">
        <f ca="1">IFERROR(IF(ValuesEntered,SUM(total_payments),0),0)</f>
        <v>520679.23652670986</v>
      </c>
    </row>
    <row r="6" spans="1:5" ht="30" customHeight="1" x14ac:dyDescent="0.2">
      <c r="B6" s="19" t="s">
        <v>17</v>
      </c>
      <c r="C6" s="28">
        <v>360</v>
      </c>
      <c r="D6" s="19" t="s">
        <v>3</v>
      </c>
      <c r="E6" s="25">
        <f ca="1">IFERROR(IF(ValuesEntered,SUM(total_loan_payment),0),0)</f>
        <v>385679.23652670946</v>
      </c>
    </row>
    <row r="7" spans="1:5" ht="30" customHeight="1" x14ac:dyDescent="0.2">
      <c r="B7" s="19" t="s">
        <v>0</v>
      </c>
      <c r="C7" s="26">
        <v>200000</v>
      </c>
      <c r="D7" s="19" t="s">
        <v>2</v>
      </c>
      <c r="E7" s="25">
        <f ca="1">IFERROR(IF(ValuesEntered,SUM(interest),0),0)</f>
        <v>185679.23652670963</v>
      </c>
    </row>
    <row r="8" spans="1:5" ht="30" customHeight="1" x14ac:dyDescent="0.2">
      <c r="B8" s="19" t="s">
        <v>1</v>
      </c>
      <c r="C8" s="24">
        <f ca="1">TODAY()+120</f>
        <v>45117</v>
      </c>
      <c r="D8" s="19" t="s">
        <v>20</v>
      </c>
      <c r="E8" s="25">
        <v>375</v>
      </c>
    </row>
    <row r="9" spans="1:5" customFormat="1" ht="30" customHeight="1" x14ac:dyDescent="0.2">
      <c r="B9" s="23" t="s">
        <v>19</v>
      </c>
      <c r="C9" s="21"/>
      <c r="E9" s="18" t="s">
        <v>15</v>
      </c>
    </row>
  </sheetData>
  <sheetProtection insertRows="0" deleteRows="0" selectLockedCells="1"/>
  <mergeCells count="2">
    <mergeCell ref="B1:C1"/>
    <mergeCell ref="B2:C2"/>
  </mergeCells>
  <hyperlinks>
    <hyperlink ref="E9" location="'AMORTIZATION TABLE'!A1" tooltip="Go to Amortization Table" display="Go to Amortization Table" xr:uid="{00000000-0004-0000-0000-000000000000}"/>
  </hyperlinks>
  <printOptions horizontalCentered="1"/>
  <pageMargins left="0.25" right="0.25" top="0.75" bottom="0.75" header="0.3" footer="0.3"/>
  <pageSetup orientation="landscape"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tint="-0.249977111117893"/>
    <pageSetUpPr fitToPage="1"/>
  </sheetPr>
  <dimension ref="A1:J363"/>
  <sheetViews>
    <sheetView showGridLines="0" zoomScaleNormal="100" workbookViewId="0"/>
  </sheetViews>
  <sheetFormatPr baseColWidth="10" defaultColWidth="8.83203125" defaultRowHeight="15" x14ac:dyDescent="0.2"/>
  <cols>
    <col min="1" max="1" width="2.6640625" style="8" customWidth="1"/>
    <col min="2" max="2" width="7.6640625" style="8" customWidth="1"/>
    <col min="3" max="3" width="16.6640625" style="8" customWidth="1"/>
    <col min="4" max="4" width="17.6640625" style="8" customWidth="1"/>
    <col min="5" max="6" width="13.6640625" style="8" customWidth="1"/>
    <col min="7" max="7" width="15.6640625" style="8" customWidth="1"/>
    <col min="8" max="9" width="17.6640625" style="8" customWidth="1"/>
    <col min="10" max="10" width="15.6640625" style="8" customWidth="1"/>
    <col min="11" max="16384" width="8.83203125" style="8"/>
  </cols>
  <sheetData>
    <row r="1" spans="1:10" s="5" customFormat="1" ht="30" customHeight="1" x14ac:dyDescent="0.3">
      <c r="A1" s="1"/>
      <c r="B1" s="2" t="s">
        <v>13</v>
      </c>
      <c r="C1" s="2"/>
      <c r="D1" s="2"/>
      <c r="E1" s="1"/>
      <c r="F1" s="1"/>
      <c r="G1" s="1"/>
      <c r="H1" s="1"/>
      <c r="I1" s="1"/>
      <c r="J1" s="1"/>
    </row>
    <row r="2" spans="1:10" s="5" customFormat="1" ht="30" customHeight="1" thickBot="1" x14ac:dyDescent="0.35">
      <c r="A2" s="29"/>
      <c r="B2" s="7" t="s">
        <v>14</v>
      </c>
      <c r="C2" s="7"/>
      <c r="D2" s="7"/>
      <c r="E2" s="6"/>
      <c r="F2" s="6"/>
      <c r="G2" s="6"/>
      <c r="H2" s="6"/>
      <c r="I2" s="6"/>
      <c r="J2" s="6"/>
    </row>
    <row r="3" spans="1:10" ht="35" customHeight="1" thickTop="1" x14ac:dyDescent="0.2">
      <c r="B3" s="32" t="s">
        <v>4</v>
      </c>
      <c r="C3" s="17" t="s">
        <v>24</v>
      </c>
      <c r="D3" s="17" t="s">
        <v>25</v>
      </c>
      <c r="E3" s="17" t="s">
        <v>6</v>
      </c>
      <c r="F3" s="17" t="s">
        <v>7</v>
      </c>
      <c r="G3" s="17" t="s">
        <v>26</v>
      </c>
      <c r="H3" s="17" t="s">
        <v>27</v>
      </c>
      <c r="I3" s="17" t="s">
        <v>28</v>
      </c>
      <c r="J3" s="17" t="s">
        <v>29</v>
      </c>
    </row>
    <row r="4" spans="1:10" ht="15" customHeight="1" x14ac:dyDescent="0.2">
      <c r="B4" s="13">
        <f>ROWS($B$4:B4)</f>
        <v>1</v>
      </c>
      <c r="C4" s="14">
        <f ca="1">IF(ValuesEntered,IF(Amortization[[#This Row],['#]]&lt;=DurationOfLoan,IF(ROW()-ROW(Amortization[[#Headers],[payment date]])=1,LoanStart,IF(I3&gt;0,EDATE(C3,1),"")),""),"")</f>
        <v>45117</v>
      </c>
      <c r="D4" s="15">
        <f>IF(ROW()-ROW(Amortization[[#Headers],[opening balance]])=1,LoanAmount,IF(Amortization[[#This Row],[payment date]]="",0,INDEX(Amortization[], ROW()-4,8)))</f>
        <v>200000</v>
      </c>
      <c r="E4" s="15">
        <f ca="1">IF(ValuesEntered,IF(ROW()-ROW(Amortization[[#Headers],[interest]])=1,-IPMT(InterestRate/12,1,DurationOfLoan-ROWS($C$4:C4)+1,Amortization[[#This Row],[opening balance]]),IFERROR(-IPMT(InterestRate/12,1,Amortization[[#This Row],['# remaining]],D5),0)),0)</f>
        <v>833.33333333333337</v>
      </c>
      <c r="F4" s="15">
        <f ca="1">IFERROR(IF(AND(ValuesEntered,Amortization[[#This Row],[payment date]]&lt;&gt;""),-PPMT(InterestRate/12,1,DurationOfLoan-ROWS($C$4:C4)+1,Amortization[[#This Row],[opening balance]]),""),0)</f>
        <v>240.30991269094474</v>
      </c>
      <c r="G4" s="15">
        <f ca="1">IF(Amortization[[#This Row],[payment date]]="",0,PropertyTaxAmount)</f>
        <v>375</v>
      </c>
      <c r="H4" s="15">
        <f ca="1">IF(Amortization[[#This Row],[payment date]]="",0,Amortization[[#This Row],[interest]]+Amortization[[#This Row],[principal]]+Amortization[[#This Row],[property tax]])</f>
        <v>1448.6432460242781</v>
      </c>
      <c r="I4" s="15">
        <f ca="1">IF(Amortization[[#This Row],[payment date]]="",0,Amortization[[#This Row],[opening balance]]-Amortization[[#This Row],[principal]])</f>
        <v>199759.69008730905</v>
      </c>
      <c r="J4" s="16">
        <f ca="1">IF(Amortization[[#This Row],[closing balance]]&gt;0,LastRow-ROW(),0)</f>
        <v>359</v>
      </c>
    </row>
    <row r="5" spans="1:10" ht="15" customHeight="1" x14ac:dyDescent="0.2">
      <c r="B5" s="13">
        <f>ROWS($B$4:B5)</f>
        <v>2</v>
      </c>
      <c r="C5" s="14">
        <f ca="1">IF(ValuesEntered,IF(Amortization[[#This Row],['#]]&lt;=DurationOfLoan,IF(ROW()-ROW(Amortization[[#Headers],[payment date]])=1,LoanStart,IF(I4&gt;0,EDATE(C4,1),"")),""),"")</f>
        <v>45148</v>
      </c>
      <c r="D5" s="15">
        <f ca="1">IF(ROW()-ROW(Amortization[[#Headers],[opening balance]])=1,LoanAmount,IF(Amortization[[#This Row],[payment date]]="",0,INDEX(Amortization[], ROW()-4,8)))</f>
        <v>199759.69008730905</v>
      </c>
      <c r="E5" s="15">
        <f ca="1">IF(ValuesEntered,IF(ROW()-ROW(Amortization[[#Headers],[interest]])=1,-IPMT(InterestRate/12,1,DurationOfLoan-ROWS($C$4:C5)+1,Amortization[[#This Row],[opening balance]]),IFERROR(-IPMT(InterestRate/12,1,Amortization[[#This Row],['# remaining]],D6),0)),0)</f>
        <v>831.32657868048011</v>
      </c>
      <c r="F5" s="15">
        <f ca="1">IFERROR(IF(AND(ValuesEntered,Amortization[[#This Row],[payment date]]&lt;&gt;""),-PPMT(InterestRate/12,1,DurationOfLoan-ROWS($C$4:C5)+1,Amortization[[#This Row],[opening balance]]),""),0)</f>
        <v>241.3112039938236</v>
      </c>
      <c r="G5" s="15">
        <f ca="1">IF(Amortization[[#This Row],[payment date]]="",0,PropertyTaxAmount)</f>
        <v>375</v>
      </c>
      <c r="H5" s="15">
        <f ca="1">IF(Amortization[[#This Row],[payment date]]="",0,Amortization[[#This Row],[interest]]+Amortization[[#This Row],[principal]]+Amortization[[#This Row],[property tax]])</f>
        <v>1447.6377826743037</v>
      </c>
      <c r="I5" s="15">
        <f ca="1">IF(Amortization[[#This Row],[payment date]]="",0,Amortization[[#This Row],[opening balance]]-Amortization[[#This Row],[principal]])</f>
        <v>199518.37888331522</v>
      </c>
      <c r="J5" s="16">
        <f ca="1">IF(Amortization[[#This Row],[closing balance]]&gt;0,LastRow-ROW(),0)</f>
        <v>358</v>
      </c>
    </row>
    <row r="6" spans="1:10" ht="15" customHeight="1" x14ac:dyDescent="0.2">
      <c r="B6" s="13">
        <f>ROWS($B$4:B6)</f>
        <v>3</v>
      </c>
      <c r="C6" s="14">
        <f ca="1">IF(ValuesEntered,IF(Amortization[[#This Row],['#]]&lt;=DurationOfLoan,IF(ROW()-ROW(Amortization[[#Headers],[payment date]])=1,LoanStart,IF(I5&gt;0,EDATE(C5,1),"")),""),"")</f>
        <v>45179</v>
      </c>
      <c r="D6" s="15">
        <f ca="1">IF(ROW()-ROW(Amortization[[#Headers],[opening balance]])=1,LoanAmount,IF(Amortization[[#This Row],[payment date]]="",0,INDEX(Amortization[], ROW()-4,8)))</f>
        <v>199518.37888331522</v>
      </c>
      <c r="E6" s="15">
        <f ca="1">IF(ValuesEntered,IF(ROW()-ROW(Amortization[[#Headers],[interest]])=1,-IPMT(InterestRate/12,1,DurationOfLoan-ROWS($C$4:C6)+1,Amortization[[#This Row],[opening balance]]),IFERROR(-IPMT(InterestRate/12,1,Amortization[[#This Row],['# remaining]],D7),0)),0)</f>
        <v>830.31692589988086</v>
      </c>
      <c r="F6" s="15">
        <f ca="1">IFERROR(IF(AND(ValuesEntered,Amortization[[#This Row],[payment date]]&lt;&gt;""),-PPMT(InterestRate/12,1,DurationOfLoan-ROWS($C$4:C6)+1,Amortization[[#This Row],[opening balance]]),""),0)</f>
        <v>242.31666734379792</v>
      </c>
      <c r="G6" s="15">
        <f ca="1">IF(Amortization[[#This Row],[payment date]]="",0,PropertyTaxAmount)</f>
        <v>375</v>
      </c>
      <c r="H6" s="15">
        <f ca="1">IF(Amortization[[#This Row],[payment date]]="",0,Amortization[[#This Row],[interest]]+Amortization[[#This Row],[principal]]+Amortization[[#This Row],[property tax]])</f>
        <v>1447.6335932436787</v>
      </c>
      <c r="I6" s="15">
        <f ca="1">IF(Amortization[[#This Row],[payment date]]="",0,Amortization[[#This Row],[opening balance]]-Amortization[[#This Row],[principal]])</f>
        <v>199276.06221597141</v>
      </c>
      <c r="J6" s="16">
        <f ca="1">IF(Amortization[[#This Row],[closing balance]]&gt;0,LastRow-ROW(),0)</f>
        <v>357</v>
      </c>
    </row>
    <row r="7" spans="1:10" ht="15" customHeight="1" x14ac:dyDescent="0.2">
      <c r="B7" s="13">
        <f>ROWS($B$4:B7)</f>
        <v>4</v>
      </c>
      <c r="C7" s="14">
        <f ca="1">IF(ValuesEntered,IF(Amortization[[#This Row],['#]]&lt;=DurationOfLoan,IF(ROW()-ROW(Amortization[[#Headers],[payment date]])=1,LoanStart,IF(I6&gt;0,EDATE(C6,1),"")),""),"")</f>
        <v>45209</v>
      </c>
      <c r="D7" s="15">
        <f ca="1">IF(ROW()-ROW(Amortization[[#Headers],[opening balance]])=1,LoanAmount,IF(Amortization[[#This Row],[payment date]]="",0,INDEX(Amortization[], ROW()-4,8)))</f>
        <v>199276.06221597141</v>
      </c>
      <c r="E7" s="15">
        <f ca="1">IF(ValuesEntered,IF(ROW()-ROW(Amortization[[#Headers],[interest]])=1,-IPMT(InterestRate/12,1,DurationOfLoan-ROWS($C$4:C7)+1,Amortization[[#This Row],[opening balance]]),IFERROR(-IPMT(InterestRate/12,1,Amortization[[#This Row],['# remaining]],D8),0)),0)</f>
        <v>829.30306623269598</v>
      </c>
      <c r="F7" s="15">
        <f ca="1">IFERROR(IF(AND(ValuesEntered,Amortization[[#This Row],[payment date]]&lt;&gt;""),-PPMT(InterestRate/12,1,DurationOfLoan-ROWS($C$4:C7)+1,Amortization[[#This Row],[opening balance]]),""),0)</f>
        <v>243.32632012439709</v>
      </c>
      <c r="G7" s="15">
        <f ca="1">IF(Amortization[[#This Row],[payment date]]="",0,PropertyTaxAmount)</f>
        <v>375</v>
      </c>
      <c r="H7" s="15">
        <f ca="1">IF(Amortization[[#This Row],[payment date]]="",0,Amortization[[#This Row],[interest]]+Amortization[[#This Row],[principal]]+Amortization[[#This Row],[property tax]])</f>
        <v>1447.6293863570932</v>
      </c>
      <c r="I7" s="15">
        <f ca="1">IF(Amortization[[#This Row],[payment date]]="",0,Amortization[[#This Row],[opening balance]]-Amortization[[#This Row],[principal]])</f>
        <v>199032.73589584703</v>
      </c>
      <c r="J7" s="16">
        <f ca="1">IF(Amortization[[#This Row],[closing balance]]&gt;0,LastRow-ROW(),0)</f>
        <v>356</v>
      </c>
    </row>
    <row r="8" spans="1:10" ht="15" customHeight="1" x14ac:dyDescent="0.2">
      <c r="B8" s="13">
        <f>ROWS($B$4:B8)</f>
        <v>5</v>
      </c>
      <c r="C8" s="14">
        <f ca="1">IF(ValuesEntered,IF(Amortization[[#This Row],['#]]&lt;=DurationOfLoan,IF(ROW()-ROW(Amortization[[#Headers],[payment date]])=1,LoanStart,IF(I7&gt;0,EDATE(C7,1),"")),""),"")</f>
        <v>45240</v>
      </c>
      <c r="D8" s="15">
        <f ca="1">IF(ROW()-ROW(Amortization[[#Headers],[opening balance]])=1,LoanAmount,IF(Amortization[[#This Row],[payment date]]="",0,INDEX(Amortization[], ROW()-4,8)))</f>
        <v>199032.73589584703</v>
      </c>
      <c r="E8" s="15">
        <f ca="1">IF(ValuesEntered,IF(ROW()-ROW(Amortization[[#Headers],[interest]])=1,-IPMT(InterestRate/12,1,DurationOfLoan-ROWS($C$4:C8)+1,Amortization[[#This Row],[opening balance]]),IFERROR(-IPMT(InterestRate/12,1,Amortization[[#This Row],['# remaining]],D9),0)),0)</f>
        <v>828.28498215023103</v>
      </c>
      <c r="F8" s="15">
        <f ca="1">IFERROR(IF(AND(ValuesEntered,Amortization[[#This Row],[payment date]]&lt;&gt;""),-PPMT(InterestRate/12,1,DurationOfLoan-ROWS($C$4:C8)+1,Amortization[[#This Row],[opening balance]]),""),0)</f>
        <v>244.3401797915821</v>
      </c>
      <c r="G8" s="15">
        <f ca="1">IF(Amortization[[#This Row],[payment date]]="",0,PropertyTaxAmount)</f>
        <v>375</v>
      </c>
      <c r="H8" s="15">
        <f ca="1">IF(Amortization[[#This Row],[payment date]]="",0,Amortization[[#This Row],[interest]]+Amortization[[#This Row],[principal]]+Amortization[[#This Row],[property tax]])</f>
        <v>1447.6251619418131</v>
      </c>
      <c r="I8" s="15">
        <f ca="1">IF(Amortization[[#This Row],[payment date]]="",0,Amortization[[#This Row],[opening balance]]-Amortization[[#This Row],[principal]])</f>
        <v>198788.39571605544</v>
      </c>
      <c r="J8" s="16">
        <f ca="1">IF(Amortization[[#This Row],[closing balance]]&gt;0,LastRow-ROW(),0)</f>
        <v>355</v>
      </c>
    </row>
    <row r="9" spans="1:10" ht="15" customHeight="1" x14ac:dyDescent="0.2">
      <c r="B9" s="13">
        <f>ROWS($B$4:B9)</f>
        <v>6</v>
      </c>
      <c r="C9" s="14">
        <f ca="1">IF(ValuesEntered,IF(Amortization[[#This Row],['#]]&lt;=DurationOfLoan,IF(ROW()-ROW(Amortization[[#Headers],[payment date]])=1,LoanStart,IF(I8&gt;0,EDATE(C8,1),"")),""),"")</f>
        <v>45270</v>
      </c>
      <c r="D9" s="15">
        <f ca="1">IF(ROW()-ROW(Amortization[[#Headers],[opening balance]])=1,LoanAmount,IF(Amortization[[#This Row],[payment date]]="",0,INDEX(Amortization[], ROW()-4,8)))</f>
        <v>198788.39571605544</v>
      </c>
      <c r="E9" s="15">
        <f ca="1">IF(ValuesEntered,IF(ROW()-ROW(Amortization[[#Headers],[interest]])=1,-IPMT(InterestRate/12,1,DurationOfLoan-ROWS($C$4:C9)+1,Amortization[[#This Row],[opening balance]]),IFERROR(-IPMT(InterestRate/12,1,Amortization[[#This Row],['# remaining]],D10),0)),0)</f>
        <v>827.26265605075582</v>
      </c>
      <c r="F9" s="15">
        <f ca="1">IFERROR(IF(AND(ValuesEntered,Amortization[[#This Row],[payment date]]&lt;&gt;""),-PPMT(InterestRate/12,1,DurationOfLoan-ROWS($C$4:C9)+1,Amortization[[#This Row],[opening balance]]),""),0)</f>
        <v>245.358263874047</v>
      </c>
      <c r="G9" s="15">
        <f ca="1">IF(Amortization[[#This Row],[payment date]]="",0,PropertyTaxAmount)</f>
        <v>375</v>
      </c>
      <c r="H9" s="15">
        <f ca="1">IF(Amortization[[#This Row],[payment date]]="",0,Amortization[[#This Row],[interest]]+Amortization[[#This Row],[principal]]+Amortization[[#This Row],[property tax]])</f>
        <v>1447.6209199248028</v>
      </c>
      <c r="I9" s="15">
        <f ca="1">IF(Amortization[[#This Row],[payment date]]="",0,Amortization[[#This Row],[opening balance]]-Amortization[[#This Row],[principal]])</f>
        <v>198543.03745218139</v>
      </c>
      <c r="J9" s="16">
        <f ca="1">IF(Amortization[[#This Row],[closing balance]]&gt;0,LastRow-ROW(),0)</f>
        <v>354</v>
      </c>
    </row>
    <row r="10" spans="1:10" ht="15" customHeight="1" x14ac:dyDescent="0.2">
      <c r="B10" s="13">
        <f>ROWS($B$4:B10)</f>
        <v>7</v>
      </c>
      <c r="C10" s="14">
        <f ca="1">IF(ValuesEntered,IF(Amortization[[#This Row],['#]]&lt;=DurationOfLoan,IF(ROW()-ROW(Amortization[[#Headers],[payment date]])=1,LoanStart,IF(I9&gt;0,EDATE(C9,1),"")),""),"")</f>
        <v>45301</v>
      </c>
      <c r="D10" s="15">
        <f ca="1">IF(ROW()-ROW(Amortization[[#Headers],[opening balance]])=1,LoanAmount,IF(Amortization[[#This Row],[payment date]]="",0,INDEX(Amortization[], ROW()-4,8)))</f>
        <v>198543.03745218139</v>
      </c>
      <c r="E10" s="15">
        <f ca="1">IF(ValuesEntered,IF(ROW()-ROW(Amortization[[#Headers],[interest]])=1,-IPMT(InterestRate/12,1,DurationOfLoan-ROWS($C$4:C10)+1,Amortization[[#This Row],[opening balance]]),IFERROR(-IPMT(InterestRate/12,1,Amortization[[#This Row],['# remaining]],D11),0)),0)</f>
        <v>826.23607025919944</v>
      </c>
      <c r="F10" s="15">
        <f ca="1">IFERROR(IF(AND(ValuesEntered,Amortization[[#This Row],[payment date]]&lt;&gt;""),-PPMT(InterestRate/12,1,DurationOfLoan-ROWS($C$4:C10)+1,Amortization[[#This Row],[opening balance]]),""),0)</f>
        <v>246.38058997352215</v>
      </c>
      <c r="G10" s="15">
        <f ca="1">IF(Amortization[[#This Row],[payment date]]="",0,PropertyTaxAmount)</f>
        <v>375</v>
      </c>
      <c r="H10" s="15">
        <f ca="1">IF(Amortization[[#This Row],[payment date]]="",0,Amortization[[#This Row],[interest]]+Amortization[[#This Row],[principal]]+Amortization[[#This Row],[property tax]])</f>
        <v>1447.6166602327216</v>
      </c>
      <c r="I10" s="15">
        <f ca="1">IF(Amortization[[#This Row],[payment date]]="",0,Amortization[[#This Row],[opening balance]]-Amortization[[#This Row],[principal]])</f>
        <v>198296.65686220786</v>
      </c>
      <c r="J10" s="16">
        <f ca="1">IF(Amortization[[#This Row],[closing balance]]&gt;0,LastRow-ROW(),0)</f>
        <v>353</v>
      </c>
    </row>
    <row r="11" spans="1:10" ht="15" customHeight="1" x14ac:dyDescent="0.2">
      <c r="B11" s="13">
        <f>ROWS($B$4:B11)</f>
        <v>8</v>
      </c>
      <c r="C11" s="14">
        <f ca="1">IF(ValuesEntered,IF(Amortization[[#This Row],['#]]&lt;=DurationOfLoan,IF(ROW()-ROW(Amortization[[#Headers],[payment date]])=1,LoanStart,IF(I10&gt;0,EDATE(C10,1),"")),""),"")</f>
        <v>45332</v>
      </c>
      <c r="D11" s="15">
        <f ca="1">IF(ROW()-ROW(Amortization[[#Headers],[opening balance]])=1,LoanAmount,IF(Amortization[[#This Row],[payment date]]="",0,INDEX(Amortization[], ROW()-4,8)))</f>
        <v>198296.65686220786</v>
      </c>
      <c r="E11" s="15">
        <f ca="1">IF(ValuesEntered,IF(ROW()-ROW(Amortization[[#Headers],[interest]])=1,-IPMT(InterestRate/12,1,DurationOfLoan-ROWS($C$4:C11)+1,Amortization[[#This Row],[opening balance]]),IFERROR(-IPMT(InterestRate/12,1,Amortization[[#This Row],['# remaining]],D12),0)),0)</f>
        <v>825.20520702684496</v>
      </c>
      <c r="F11" s="15">
        <f ca="1">IFERROR(IF(AND(ValuesEntered,Amortization[[#This Row],[payment date]]&lt;&gt;""),-PPMT(InterestRate/12,1,DurationOfLoan-ROWS($C$4:C11)+1,Amortization[[#This Row],[opening balance]]),""),0)</f>
        <v>247.40717576507853</v>
      </c>
      <c r="G11" s="15">
        <f ca="1">IF(Amortization[[#This Row],[payment date]]="",0,PropertyTaxAmount)</f>
        <v>375</v>
      </c>
      <c r="H11" s="15">
        <f ca="1">IF(Amortization[[#This Row],[payment date]]="",0,Amortization[[#This Row],[interest]]+Amortization[[#This Row],[principal]]+Amortization[[#This Row],[property tax]])</f>
        <v>1447.6123827919234</v>
      </c>
      <c r="I11" s="15">
        <f ca="1">IF(Amortization[[#This Row],[payment date]]="",0,Amortization[[#This Row],[opening balance]]-Amortization[[#This Row],[principal]])</f>
        <v>198049.24968644278</v>
      </c>
      <c r="J11" s="16">
        <f ca="1">IF(Amortization[[#This Row],[closing balance]]&gt;0,LastRow-ROW(),0)</f>
        <v>352</v>
      </c>
    </row>
    <row r="12" spans="1:10" ht="15" customHeight="1" x14ac:dyDescent="0.2">
      <c r="B12" s="13">
        <f>ROWS($B$4:B12)</f>
        <v>9</v>
      </c>
      <c r="C12" s="14">
        <f ca="1">IF(ValuesEntered,IF(Amortization[[#This Row],['#]]&lt;=DurationOfLoan,IF(ROW()-ROW(Amortization[[#Headers],[payment date]])=1,LoanStart,IF(I11&gt;0,EDATE(C11,1),"")),""),"")</f>
        <v>45361</v>
      </c>
      <c r="D12" s="15">
        <f ca="1">IF(ROW()-ROW(Amortization[[#Headers],[opening balance]])=1,LoanAmount,IF(Amortization[[#This Row],[payment date]]="",0,INDEX(Amortization[], ROW()-4,8)))</f>
        <v>198049.24968644278</v>
      </c>
      <c r="E12" s="15">
        <f ca="1">IF(ValuesEntered,IF(ROW()-ROW(Amortization[[#Headers],[interest]])=1,-IPMT(InterestRate/12,1,DurationOfLoan-ROWS($C$4:C12)+1,Amortization[[#This Row],[opening balance]]),IFERROR(-IPMT(InterestRate/12,1,Amortization[[#This Row],['# remaining]],D13),0)),0)</f>
        <v>824.17004853102219</v>
      </c>
      <c r="F12" s="15">
        <f ca="1">IFERROR(IF(AND(ValuesEntered,Amortization[[#This Row],[payment date]]&lt;&gt;""),-PPMT(InterestRate/12,1,DurationOfLoan-ROWS($C$4:C12)+1,Amortization[[#This Row],[opening balance]]),""),0)</f>
        <v>248.43803899743304</v>
      </c>
      <c r="G12" s="15">
        <f ca="1">IF(Amortization[[#This Row],[payment date]]="",0,PropertyTaxAmount)</f>
        <v>375</v>
      </c>
      <c r="H12" s="15">
        <f ca="1">IF(Amortization[[#This Row],[payment date]]="",0,Amortization[[#This Row],[interest]]+Amortization[[#This Row],[principal]]+Amortization[[#This Row],[property tax]])</f>
        <v>1447.6080875284551</v>
      </c>
      <c r="I12" s="15">
        <f ca="1">IF(Amortization[[#This Row],[payment date]]="",0,Amortization[[#This Row],[opening balance]]-Amortization[[#This Row],[principal]])</f>
        <v>197800.81164744534</v>
      </c>
      <c r="J12" s="16">
        <f ca="1">IF(Amortization[[#This Row],[closing balance]]&gt;0,LastRow-ROW(),0)</f>
        <v>351</v>
      </c>
    </row>
    <row r="13" spans="1:10" ht="15" customHeight="1" x14ac:dyDescent="0.2">
      <c r="B13" s="13">
        <f>ROWS($B$4:B13)</f>
        <v>10</v>
      </c>
      <c r="C13" s="14">
        <f ca="1">IF(ValuesEntered,IF(Amortization[[#This Row],['#]]&lt;=DurationOfLoan,IF(ROW()-ROW(Amortization[[#Headers],[payment date]])=1,LoanStart,IF(I12&gt;0,EDATE(C12,1),"")),""),"")</f>
        <v>45392</v>
      </c>
      <c r="D13" s="15">
        <f ca="1">IF(ROW()-ROW(Amortization[[#Headers],[opening balance]])=1,LoanAmount,IF(Amortization[[#This Row],[payment date]]="",0,INDEX(Amortization[], ROW()-4,8)))</f>
        <v>197800.81164744534</v>
      </c>
      <c r="E13" s="15">
        <f ca="1">IF(ValuesEntered,IF(ROW()-ROW(Amortization[[#Headers],[interest]])=1,-IPMT(InterestRate/12,1,DurationOfLoan-ROWS($C$4:C13)+1,Amortization[[#This Row],[opening balance]]),IFERROR(-IPMT(InterestRate/12,1,Amortization[[#This Row],['# remaining]],D14),0)),0)</f>
        <v>823.13057687480034</v>
      </c>
      <c r="F13" s="15">
        <f ca="1">IFERROR(IF(AND(ValuesEntered,Amortization[[#This Row],[payment date]]&lt;&gt;""),-PPMT(InterestRate/12,1,DurationOfLoan-ROWS($C$4:C13)+1,Amortization[[#This Row],[opening balance]]),""),0)</f>
        <v>249.47319749325564</v>
      </c>
      <c r="G13" s="15">
        <f ca="1">IF(Amortization[[#This Row],[payment date]]="",0,PropertyTaxAmount)</f>
        <v>375</v>
      </c>
      <c r="H13" s="15">
        <f ca="1">IF(Amortization[[#This Row],[payment date]]="",0,Amortization[[#This Row],[interest]]+Amortization[[#This Row],[principal]]+Amortization[[#This Row],[property tax]])</f>
        <v>1447.6037743680561</v>
      </c>
      <c r="I13" s="15">
        <f ca="1">IF(Amortization[[#This Row],[payment date]]="",0,Amortization[[#This Row],[opening balance]]-Amortization[[#This Row],[principal]])</f>
        <v>197551.33844995208</v>
      </c>
      <c r="J13" s="16">
        <f ca="1">IF(Amortization[[#This Row],[closing balance]]&gt;0,LastRow-ROW(),0)</f>
        <v>350</v>
      </c>
    </row>
    <row r="14" spans="1:10" ht="15" customHeight="1" x14ac:dyDescent="0.2">
      <c r="B14" s="13">
        <f>ROWS($B$4:B14)</f>
        <v>11</v>
      </c>
      <c r="C14" s="14">
        <f ca="1">IF(ValuesEntered,IF(Amortization[[#This Row],['#]]&lt;=DurationOfLoan,IF(ROW()-ROW(Amortization[[#Headers],[payment date]])=1,LoanStart,IF(I13&gt;0,EDATE(C13,1),"")),""),"")</f>
        <v>45422</v>
      </c>
      <c r="D14" s="15">
        <f ca="1">IF(ROW()-ROW(Amortization[[#Headers],[opening balance]])=1,LoanAmount,IF(Amortization[[#This Row],[payment date]]="",0,INDEX(Amortization[], ROW()-4,8)))</f>
        <v>197551.33844995208</v>
      </c>
      <c r="E14" s="15">
        <f ca="1">IF(ValuesEntered,IF(ROW()-ROW(Amortization[[#Headers],[interest]])=1,-IPMT(InterestRate/12,1,DurationOfLoan-ROWS($C$4:C14)+1,Amortization[[#This Row],[opening balance]]),IFERROR(-IPMT(InterestRate/12,1,Amortization[[#This Row],['# remaining]],D15),0)),0)</f>
        <v>822.08677408667756</v>
      </c>
      <c r="F14" s="15">
        <f ca="1">IFERROR(IF(AND(ValuesEntered,Amortization[[#This Row],[payment date]]&lt;&gt;""),-PPMT(InterestRate/12,1,DurationOfLoan-ROWS($C$4:C14)+1,Amortization[[#This Row],[opening balance]]),""),0)</f>
        <v>250.51266914947749</v>
      </c>
      <c r="G14" s="15">
        <f ca="1">IF(Amortization[[#This Row],[payment date]]="",0,PropertyTaxAmount)</f>
        <v>375</v>
      </c>
      <c r="H14" s="15">
        <f ca="1">IF(Amortization[[#This Row],[payment date]]="",0,Amortization[[#This Row],[interest]]+Amortization[[#This Row],[principal]]+Amortization[[#This Row],[property tax]])</f>
        <v>1447.5994432361551</v>
      </c>
      <c r="I14" s="15">
        <f ca="1">IF(Amortization[[#This Row],[payment date]]="",0,Amortization[[#This Row],[opening balance]]-Amortization[[#This Row],[principal]])</f>
        <v>197300.82578080261</v>
      </c>
      <c r="J14" s="16">
        <f ca="1">IF(Amortization[[#This Row],[closing balance]]&gt;0,LastRow-ROW(),0)</f>
        <v>349</v>
      </c>
    </row>
    <row r="15" spans="1:10" ht="15" customHeight="1" x14ac:dyDescent="0.2">
      <c r="B15" s="13">
        <f>ROWS($B$4:B15)</f>
        <v>12</v>
      </c>
      <c r="C15" s="14">
        <f ca="1">IF(ValuesEntered,IF(Amortization[[#This Row],['#]]&lt;=DurationOfLoan,IF(ROW()-ROW(Amortization[[#Headers],[payment date]])=1,LoanStart,IF(I14&gt;0,EDATE(C14,1),"")),""),"")</f>
        <v>45453</v>
      </c>
      <c r="D15" s="15">
        <f ca="1">IF(ROW()-ROW(Amortization[[#Headers],[opening balance]])=1,LoanAmount,IF(Amortization[[#This Row],[payment date]]="",0,INDEX(Amortization[], ROW()-4,8)))</f>
        <v>197300.82578080261</v>
      </c>
      <c r="E15" s="15">
        <f ca="1">IF(ValuesEntered,IF(ROW()-ROW(Amortization[[#Headers],[interest]])=1,-IPMT(InterestRate/12,1,DurationOfLoan-ROWS($C$4:C15)+1,Amortization[[#This Row],[opening balance]]),IFERROR(-IPMT(InterestRate/12,1,Amortization[[#This Row],['# remaining]],D16),0)),0)</f>
        <v>821.03862212027082</v>
      </c>
      <c r="F15" s="15">
        <f ca="1">IFERROR(IF(AND(ValuesEntered,Amortization[[#This Row],[payment date]]&lt;&gt;""),-PPMT(InterestRate/12,1,DurationOfLoan-ROWS($C$4:C15)+1,Amortization[[#This Row],[opening balance]]),""),0)</f>
        <v>251.55647193760035</v>
      </c>
      <c r="G15" s="15">
        <f ca="1">IF(Amortization[[#This Row],[payment date]]="",0,PropertyTaxAmount)</f>
        <v>375</v>
      </c>
      <c r="H15" s="15">
        <f ca="1">IF(Amortization[[#This Row],[payment date]]="",0,Amortization[[#This Row],[interest]]+Amortization[[#This Row],[principal]]+Amortization[[#This Row],[property tax]])</f>
        <v>1447.5950940578712</v>
      </c>
      <c r="I15" s="15">
        <f ca="1">IF(Amortization[[#This Row],[payment date]]="",0,Amortization[[#This Row],[opening balance]]-Amortization[[#This Row],[principal]])</f>
        <v>197049.26930886501</v>
      </c>
      <c r="J15" s="16">
        <f ca="1">IF(Amortization[[#This Row],[closing balance]]&gt;0,LastRow-ROW(),0)</f>
        <v>348</v>
      </c>
    </row>
    <row r="16" spans="1:10" ht="15" customHeight="1" x14ac:dyDescent="0.2">
      <c r="B16" s="13">
        <f>ROWS($B$4:B16)</f>
        <v>13</v>
      </c>
      <c r="C16" s="14">
        <f ca="1">IF(ValuesEntered,IF(Amortization[[#This Row],['#]]&lt;=DurationOfLoan,IF(ROW()-ROW(Amortization[[#Headers],[payment date]])=1,LoanStart,IF(I15&gt;0,EDATE(C15,1),"")),""),"")</f>
        <v>45483</v>
      </c>
      <c r="D16" s="15">
        <f ca="1">IF(ROW()-ROW(Amortization[[#Headers],[opening balance]])=1,LoanAmount,IF(Amortization[[#This Row],[payment date]]="",0,INDEX(Amortization[], ROW()-4,8)))</f>
        <v>197049.26930886501</v>
      </c>
      <c r="E16" s="15">
        <f ca="1">IF(ValuesEntered,IF(ROW()-ROW(Amortization[[#Headers],[interest]])=1,-IPMT(InterestRate/12,1,DurationOfLoan-ROWS($C$4:C16)+1,Amortization[[#This Row],[opening balance]]),IFERROR(-IPMT(InterestRate/12,1,Amortization[[#This Row],['# remaining]],D17),0)),0)</f>
        <v>819.98610285400412</v>
      </c>
      <c r="F16" s="15">
        <f ca="1">IFERROR(IF(AND(ValuesEntered,Amortization[[#This Row],[payment date]]&lt;&gt;""),-PPMT(InterestRate/12,1,DurationOfLoan-ROWS($C$4:C16)+1,Amortization[[#This Row],[opening balance]]),""),0)</f>
        <v>252.60462390400698</v>
      </c>
      <c r="G16" s="15">
        <f ca="1">IF(Amortization[[#This Row],[payment date]]="",0,PropertyTaxAmount)</f>
        <v>375</v>
      </c>
      <c r="H16" s="15">
        <f ca="1">IF(Amortization[[#This Row],[payment date]]="",0,Amortization[[#This Row],[interest]]+Amortization[[#This Row],[principal]]+Amortization[[#This Row],[property tax]])</f>
        <v>1447.590726758011</v>
      </c>
      <c r="I16" s="15">
        <f ca="1">IF(Amortization[[#This Row],[payment date]]="",0,Amortization[[#This Row],[opening balance]]-Amortization[[#This Row],[principal]])</f>
        <v>196796.664684961</v>
      </c>
      <c r="J16" s="16">
        <f ca="1">IF(Amortization[[#This Row],[closing balance]]&gt;0,LastRow-ROW(),0)</f>
        <v>347</v>
      </c>
    </row>
    <row r="17" spans="2:10" ht="15" customHeight="1" x14ac:dyDescent="0.2">
      <c r="B17" s="13">
        <f>ROWS($B$4:B17)</f>
        <v>14</v>
      </c>
      <c r="C17" s="14">
        <f ca="1">IF(ValuesEntered,IF(Amortization[[#This Row],['#]]&lt;=DurationOfLoan,IF(ROW()-ROW(Amortization[[#Headers],[payment date]])=1,LoanStart,IF(I16&gt;0,EDATE(C16,1),"")),""),"")</f>
        <v>45514</v>
      </c>
      <c r="D17" s="15">
        <f ca="1">IF(ROW()-ROW(Amortization[[#Headers],[opening balance]])=1,LoanAmount,IF(Amortization[[#This Row],[payment date]]="",0,INDEX(Amortization[], ROW()-4,8)))</f>
        <v>196796.664684961</v>
      </c>
      <c r="E17" s="15">
        <f ca="1">IF(ValuesEntered,IF(ROW()-ROW(Amortization[[#Headers],[interest]])=1,-IPMT(InterestRate/12,1,DurationOfLoan-ROWS($C$4:C17)+1,Amortization[[#This Row],[opening balance]]),IFERROR(-IPMT(InterestRate/12,1,Amortization[[#This Row],['# remaining]],D18),0)),0)</f>
        <v>818.92919809079467</v>
      </c>
      <c r="F17" s="15">
        <f ca="1">IFERROR(IF(AND(ValuesEntered,Amortization[[#This Row],[payment date]]&lt;&gt;""),-PPMT(InterestRate/12,1,DurationOfLoan-ROWS($C$4:C17)+1,Amortization[[#This Row],[opening balance]]),""),0)</f>
        <v>253.65714317027371</v>
      </c>
      <c r="G17" s="15">
        <f ca="1">IF(Amortization[[#This Row],[payment date]]="",0,PropertyTaxAmount)</f>
        <v>375</v>
      </c>
      <c r="H17" s="15">
        <f ca="1">IF(Amortization[[#This Row],[payment date]]="",0,Amortization[[#This Row],[interest]]+Amortization[[#This Row],[principal]]+Amortization[[#This Row],[property tax]])</f>
        <v>1447.5863412610684</v>
      </c>
      <c r="I17" s="15">
        <f ca="1">IF(Amortization[[#This Row],[payment date]]="",0,Amortization[[#This Row],[opening balance]]-Amortization[[#This Row],[principal]])</f>
        <v>196543.00754179072</v>
      </c>
      <c r="J17" s="16">
        <f ca="1">IF(Amortization[[#This Row],[closing balance]]&gt;0,LastRow-ROW(),0)</f>
        <v>346</v>
      </c>
    </row>
    <row r="18" spans="2:10" ht="15" customHeight="1" x14ac:dyDescent="0.2">
      <c r="B18" s="13">
        <f>ROWS($B$4:B18)</f>
        <v>15</v>
      </c>
      <c r="C18" s="14">
        <f ca="1">IF(ValuesEntered,IF(Amortization[[#This Row],['#]]&lt;=DurationOfLoan,IF(ROW()-ROW(Amortization[[#Headers],[payment date]])=1,LoanStart,IF(I17&gt;0,EDATE(C17,1),"")),""),"")</f>
        <v>45545</v>
      </c>
      <c r="D18" s="15">
        <f ca="1">IF(ROW()-ROW(Amortization[[#Headers],[opening balance]])=1,LoanAmount,IF(Amortization[[#This Row],[payment date]]="",0,INDEX(Amortization[], ROW()-4,8)))</f>
        <v>196543.00754179072</v>
      </c>
      <c r="E18" s="15">
        <f ca="1">IF(ValuesEntered,IF(ROW()-ROW(Amortization[[#Headers],[interest]])=1,-IPMT(InterestRate/12,1,DurationOfLoan-ROWS($C$4:C18)+1,Amortization[[#This Row],[opening balance]]),IFERROR(-IPMT(InterestRate/12,1,Amortization[[#This Row],['# remaining]],D19),0)),0)</f>
        <v>817.86788955773841</v>
      </c>
      <c r="F18" s="15">
        <f ca="1">IFERROR(IF(AND(ValuesEntered,Amortization[[#This Row],[payment date]]&lt;&gt;""),-PPMT(InterestRate/12,1,DurationOfLoan-ROWS($C$4:C18)+1,Amortization[[#This Row],[opening balance]]),""),0)</f>
        <v>254.71404793348313</v>
      </c>
      <c r="G18" s="15">
        <f ca="1">IF(Amortization[[#This Row],[payment date]]="",0,PropertyTaxAmount)</f>
        <v>375</v>
      </c>
      <c r="H18" s="15">
        <f ca="1">IF(Amortization[[#This Row],[payment date]]="",0,Amortization[[#This Row],[interest]]+Amortization[[#This Row],[principal]]+Amortization[[#This Row],[property tax]])</f>
        <v>1447.5819374912217</v>
      </c>
      <c r="I18" s="15">
        <f ca="1">IF(Amortization[[#This Row],[payment date]]="",0,Amortization[[#This Row],[opening balance]]-Amortization[[#This Row],[principal]])</f>
        <v>196288.29349385723</v>
      </c>
      <c r="J18" s="16">
        <f ca="1">IF(Amortization[[#This Row],[closing balance]]&gt;0,LastRow-ROW(),0)</f>
        <v>345</v>
      </c>
    </row>
    <row r="19" spans="2:10" ht="15" customHeight="1" x14ac:dyDescent="0.2">
      <c r="B19" s="13">
        <f>ROWS($B$4:B19)</f>
        <v>16</v>
      </c>
      <c r="C19" s="14">
        <f ca="1">IF(ValuesEntered,IF(Amortization[[#This Row],['#]]&lt;=DurationOfLoan,IF(ROW()-ROW(Amortization[[#Headers],[payment date]])=1,LoanStart,IF(I18&gt;0,EDATE(C18,1),"")),""),"")</f>
        <v>45575</v>
      </c>
      <c r="D19" s="15">
        <f ca="1">IF(ROW()-ROW(Amortization[[#Headers],[opening balance]])=1,LoanAmount,IF(Amortization[[#This Row],[payment date]]="",0,INDEX(Amortization[], ROW()-4,8)))</f>
        <v>196288.29349385723</v>
      </c>
      <c r="E19" s="15">
        <f ca="1">IF(ValuesEntered,IF(ROW()-ROW(Amortization[[#Headers],[interest]])=1,-IPMT(InterestRate/12,1,DurationOfLoan-ROWS($C$4:C19)+1,Amortization[[#This Row],[opening balance]]),IFERROR(-IPMT(InterestRate/12,1,Amortization[[#This Row],['# remaining]],D20),0)),0)</f>
        <v>816.80215890579461</v>
      </c>
      <c r="F19" s="15">
        <f ca="1">IFERROR(IF(AND(ValuesEntered,Amortization[[#This Row],[payment date]]&lt;&gt;""),-PPMT(InterestRate/12,1,DurationOfLoan-ROWS($C$4:C19)+1,Amortization[[#This Row],[opening balance]]),""),0)</f>
        <v>255.77535646653936</v>
      </c>
      <c r="G19" s="15">
        <f ca="1">IF(Amortization[[#This Row],[payment date]]="",0,PropertyTaxAmount)</f>
        <v>375</v>
      </c>
      <c r="H19" s="15">
        <f ca="1">IF(Amortization[[#This Row],[payment date]]="",0,Amortization[[#This Row],[interest]]+Amortization[[#This Row],[principal]]+Amortization[[#This Row],[property tax]])</f>
        <v>1447.5775153723339</v>
      </c>
      <c r="I19" s="15">
        <f ca="1">IF(Amortization[[#This Row],[payment date]]="",0,Amortization[[#This Row],[opening balance]]-Amortization[[#This Row],[principal]])</f>
        <v>196032.5181373907</v>
      </c>
      <c r="J19" s="16">
        <f ca="1">IF(Amortization[[#This Row],[closing balance]]&gt;0,LastRow-ROW(),0)</f>
        <v>344</v>
      </c>
    </row>
    <row r="20" spans="2:10" ht="15" customHeight="1" x14ac:dyDescent="0.2">
      <c r="B20" s="13">
        <f>ROWS($B$4:B20)</f>
        <v>17</v>
      </c>
      <c r="C20" s="14">
        <f ca="1">IF(ValuesEntered,IF(Amortization[[#This Row],['#]]&lt;=DurationOfLoan,IF(ROW()-ROW(Amortization[[#Headers],[payment date]])=1,LoanStart,IF(I19&gt;0,EDATE(C19,1),"")),""),"")</f>
        <v>45606</v>
      </c>
      <c r="D20" s="15">
        <f ca="1">IF(ROW()-ROW(Amortization[[#Headers],[opening balance]])=1,LoanAmount,IF(Amortization[[#This Row],[payment date]]="",0,INDEX(Amortization[], ROW()-4,8)))</f>
        <v>196032.5181373907</v>
      </c>
      <c r="E20" s="15">
        <f ca="1">IF(ValuesEntered,IF(ROW()-ROW(Amortization[[#Headers],[interest]])=1,-IPMT(InterestRate/12,1,DurationOfLoan-ROWS($C$4:C20)+1,Amortization[[#This Row],[opening balance]]),IFERROR(-IPMT(InterestRate/12,1,Amortization[[#This Row],['# remaining]],D21),0)),0)</f>
        <v>815.73198770946749</v>
      </c>
      <c r="F20" s="15">
        <f ca="1">IFERROR(IF(AND(ValuesEntered,Amortization[[#This Row],[payment date]]&lt;&gt;""),-PPMT(InterestRate/12,1,DurationOfLoan-ROWS($C$4:C20)+1,Amortization[[#This Row],[opening balance]]),""),0)</f>
        <v>256.8410871184833</v>
      </c>
      <c r="G20" s="15">
        <f ca="1">IF(Amortization[[#This Row],[payment date]]="",0,PropertyTaxAmount)</f>
        <v>375</v>
      </c>
      <c r="H20" s="15">
        <f ca="1">IF(Amortization[[#This Row],[payment date]]="",0,Amortization[[#This Row],[interest]]+Amortization[[#This Row],[principal]]+Amortization[[#This Row],[property tax]])</f>
        <v>1447.5730748279507</v>
      </c>
      <c r="I20" s="15">
        <f ca="1">IF(Amortization[[#This Row],[payment date]]="",0,Amortization[[#This Row],[opening balance]]-Amortization[[#This Row],[principal]])</f>
        <v>195775.67705027221</v>
      </c>
      <c r="J20" s="16">
        <f ca="1">IF(Amortization[[#This Row],[closing balance]]&gt;0,LastRow-ROW(),0)</f>
        <v>343</v>
      </c>
    </row>
    <row r="21" spans="2:10" ht="15" customHeight="1" x14ac:dyDescent="0.2">
      <c r="B21" s="13">
        <f>ROWS($B$4:B21)</f>
        <v>18</v>
      </c>
      <c r="C21" s="14">
        <f ca="1">IF(ValuesEntered,IF(Amortization[[#This Row],['#]]&lt;=DurationOfLoan,IF(ROW()-ROW(Amortization[[#Headers],[payment date]])=1,LoanStart,IF(I20&gt;0,EDATE(C20,1),"")),""),"")</f>
        <v>45636</v>
      </c>
      <c r="D21" s="15">
        <f ca="1">IF(ROW()-ROW(Amortization[[#Headers],[opening balance]])=1,LoanAmount,IF(Amortization[[#This Row],[payment date]]="",0,INDEX(Amortization[], ROW()-4,8)))</f>
        <v>195775.67705027221</v>
      </c>
      <c r="E21" s="15">
        <f ca="1">IF(ValuesEntered,IF(ROW()-ROW(Amortization[[#Headers],[interest]])=1,-IPMT(InterestRate/12,1,DurationOfLoan-ROWS($C$4:C21)+1,Amortization[[#This Row],[opening balance]]),IFERROR(-IPMT(InterestRate/12,1,Amortization[[#This Row],['# remaining]],D22),0)),0)</f>
        <v>814.65735746648909</v>
      </c>
      <c r="F21" s="15">
        <f ca="1">IFERROR(IF(AND(ValuesEntered,Amortization[[#This Row],[payment date]]&lt;&gt;""),-PPMT(InterestRate/12,1,DurationOfLoan-ROWS($C$4:C21)+1,Amortization[[#This Row],[opening balance]]),""),0)</f>
        <v>257.91125831481031</v>
      </c>
      <c r="G21" s="15">
        <f ca="1">IF(Amortization[[#This Row],[payment date]]="",0,PropertyTaxAmount)</f>
        <v>375</v>
      </c>
      <c r="H21" s="15">
        <f ca="1">IF(Amortization[[#This Row],[payment date]]="",0,Amortization[[#This Row],[interest]]+Amortization[[#This Row],[principal]]+Amortization[[#This Row],[property tax]])</f>
        <v>1447.5686157812993</v>
      </c>
      <c r="I21" s="15">
        <f ca="1">IF(Amortization[[#This Row],[payment date]]="",0,Amortization[[#This Row],[opening balance]]-Amortization[[#This Row],[principal]])</f>
        <v>195517.76579195738</v>
      </c>
      <c r="J21" s="16">
        <f ca="1">IF(Amortization[[#This Row],[closing balance]]&gt;0,LastRow-ROW(),0)</f>
        <v>342</v>
      </c>
    </row>
    <row r="22" spans="2:10" ht="15" customHeight="1" x14ac:dyDescent="0.2">
      <c r="B22" s="13">
        <f>ROWS($B$4:B22)</f>
        <v>19</v>
      </c>
      <c r="C22" s="14">
        <f ca="1">IF(ValuesEntered,IF(Amortization[[#This Row],['#]]&lt;=DurationOfLoan,IF(ROW()-ROW(Amortization[[#Headers],[payment date]])=1,LoanStart,IF(I21&gt;0,EDATE(C21,1),"")),""),"")</f>
        <v>45667</v>
      </c>
      <c r="D22" s="15">
        <f ca="1">IF(ROW()-ROW(Amortization[[#Headers],[opening balance]])=1,LoanAmount,IF(Amortization[[#This Row],[payment date]]="",0,INDEX(Amortization[], ROW()-4,8)))</f>
        <v>195517.76579195738</v>
      </c>
      <c r="E22" s="15">
        <f ca="1">IF(ValuesEntered,IF(ROW()-ROW(Amortization[[#Headers],[interest]])=1,-IPMT(InterestRate/12,1,DurationOfLoan-ROWS($C$4:C22)+1,Amortization[[#This Row],[opening balance]]),IFERROR(-IPMT(InterestRate/12,1,Amortization[[#This Row],['# remaining]],D23),0)),0)</f>
        <v>813.57824959749826</v>
      </c>
      <c r="F22" s="15">
        <f ca="1">IFERROR(IF(AND(ValuesEntered,Amortization[[#This Row],[payment date]]&lt;&gt;""),-PPMT(InterestRate/12,1,DurationOfLoan-ROWS($C$4:C22)+1,Amortization[[#This Row],[opening balance]]),""),0)</f>
        <v>258.98588855778866</v>
      </c>
      <c r="G22" s="15">
        <f ca="1">IF(Amortization[[#This Row],[payment date]]="",0,PropertyTaxAmount)</f>
        <v>375</v>
      </c>
      <c r="H22" s="15">
        <f ca="1">IF(Amortization[[#This Row],[payment date]]="",0,Amortization[[#This Row],[interest]]+Amortization[[#This Row],[principal]]+Amortization[[#This Row],[property tax]])</f>
        <v>1447.5641381552869</v>
      </c>
      <c r="I22" s="15">
        <f ca="1">IF(Amortization[[#This Row],[payment date]]="",0,Amortization[[#This Row],[opening balance]]-Amortization[[#This Row],[principal]])</f>
        <v>195258.77990339958</v>
      </c>
      <c r="J22" s="16">
        <f ca="1">IF(Amortization[[#This Row],[closing balance]]&gt;0,LastRow-ROW(),0)</f>
        <v>341</v>
      </c>
    </row>
    <row r="23" spans="2:10" ht="15" customHeight="1" x14ac:dyDescent="0.2">
      <c r="B23" s="13">
        <f>ROWS($B$4:B23)</f>
        <v>20</v>
      </c>
      <c r="C23" s="14">
        <f ca="1">IF(ValuesEntered,IF(Amortization[[#This Row],['#]]&lt;=DurationOfLoan,IF(ROW()-ROW(Amortization[[#Headers],[payment date]])=1,LoanStart,IF(I22&gt;0,EDATE(C22,1),"")),""),"")</f>
        <v>45698</v>
      </c>
      <c r="D23" s="15">
        <f ca="1">IF(ROW()-ROW(Amortization[[#Headers],[opening balance]])=1,LoanAmount,IF(Amortization[[#This Row],[payment date]]="",0,INDEX(Amortization[], ROW()-4,8)))</f>
        <v>195258.77990339958</v>
      </c>
      <c r="E23" s="15">
        <f ca="1">IF(ValuesEntered,IF(ROW()-ROW(Amortization[[#Headers],[interest]])=1,-IPMT(InterestRate/12,1,DurationOfLoan-ROWS($C$4:C23)+1,Amortization[[#This Row],[opening balance]]),IFERROR(-IPMT(InterestRate/12,1,Amortization[[#This Row],['# remaining]],D24),0)),0)</f>
        <v>812.49464544572004</v>
      </c>
      <c r="F23" s="15">
        <f ca="1">IFERROR(IF(AND(ValuesEntered,Amortization[[#This Row],[payment date]]&lt;&gt;""),-PPMT(InterestRate/12,1,DurationOfLoan-ROWS($C$4:C23)+1,Amortization[[#This Row],[opening balance]]),""),0)</f>
        <v>260.06499642677937</v>
      </c>
      <c r="G23" s="15">
        <f ca="1">IF(Amortization[[#This Row],[payment date]]="",0,PropertyTaxAmount)</f>
        <v>375</v>
      </c>
      <c r="H23" s="15">
        <f ca="1">IF(Amortization[[#This Row],[payment date]]="",0,Amortization[[#This Row],[interest]]+Amortization[[#This Row],[principal]]+Amortization[[#This Row],[property tax]])</f>
        <v>1447.5596418724995</v>
      </c>
      <c r="I23" s="15">
        <f ca="1">IF(Amortization[[#This Row],[payment date]]="",0,Amortization[[#This Row],[opening balance]]-Amortization[[#This Row],[principal]])</f>
        <v>194998.7149069728</v>
      </c>
      <c r="J23" s="16">
        <f ca="1">IF(Amortization[[#This Row],[closing balance]]&gt;0,LastRow-ROW(),0)</f>
        <v>340</v>
      </c>
    </row>
    <row r="24" spans="2:10" ht="15" customHeight="1" x14ac:dyDescent="0.2">
      <c r="B24" s="13">
        <f>ROWS($B$4:B24)</f>
        <v>21</v>
      </c>
      <c r="C24" s="14">
        <f ca="1">IF(ValuesEntered,IF(Amortization[[#This Row],['#]]&lt;=DurationOfLoan,IF(ROW()-ROW(Amortization[[#Headers],[payment date]])=1,LoanStart,IF(I23&gt;0,EDATE(C23,1),"")),""),"")</f>
        <v>45726</v>
      </c>
      <c r="D24" s="15">
        <f ca="1">IF(ROW()-ROW(Amortization[[#Headers],[opening balance]])=1,LoanAmount,IF(Amortization[[#This Row],[payment date]]="",0,INDEX(Amortization[], ROW()-4,8)))</f>
        <v>194998.7149069728</v>
      </c>
      <c r="E24" s="15">
        <f ca="1">IF(ValuesEntered,IF(ROW()-ROW(Amortization[[#Headers],[interest]])=1,-IPMT(InterestRate/12,1,DurationOfLoan-ROWS($C$4:C24)+1,Amortization[[#This Row],[opening balance]]),IFERROR(-IPMT(InterestRate/12,1,Amortization[[#This Row],['# remaining]],D25),0)),0)</f>
        <v>811.40652627664258</v>
      </c>
      <c r="F24" s="15">
        <f ca="1">IFERROR(IF(AND(ValuesEntered,Amortization[[#This Row],[payment date]]&lt;&gt;""),-PPMT(InterestRate/12,1,DurationOfLoan-ROWS($C$4:C24)+1,Amortization[[#This Row],[opening balance]]),""),0)</f>
        <v>261.14860057855765</v>
      </c>
      <c r="G24" s="15">
        <f ca="1">IF(Amortization[[#This Row],[payment date]]="",0,PropertyTaxAmount)</f>
        <v>375</v>
      </c>
      <c r="H24" s="15">
        <f ca="1">IF(Amortization[[#This Row],[payment date]]="",0,Amortization[[#This Row],[interest]]+Amortization[[#This Row],[principal]]+Amortization[[#This Row],[property tax]])</f>
        <v>1447.5551268552003</v>
      </c>
      <c r="I24" s="15">
        <f ca="1">IF(Amortization[[#This Row],[payment date]]="",0,Amortization[[#This Row],[opening balance]]-Amortization[[#This Row],[principal]])</f>
        <v>194737.56630639423</v>
      </c>
      <c r="J24" s="16">
        <f ca="1">IF(Amortization[[#This Row],[closing balance]]&gt;0,LastRow-ROW(),0)</f>
        <v>339</v>
      </c>
    </row>
    <row r="25" spans="2:10" ht="15" customHeight="1" x14ac:dyDescent="0.2">
      <c r="B25" s="13">
        <f>ROWS($B$4:B25)</f>
        <v>22</v>
      </c>
      <c r="C25" s="14">
        <f ca="1">IF(ValuesEntered,IF(Amortization[[#This Row],['#]]&lt;=DurationOfLoan,IF(ROW()-ROW(Amortization[[#Headers],[payment date]])=1,LoanStart,IF(I24&gt;0,EDATE(C24,1),"")),""),"")</f>
        <v>45757</v>
      </c>
      <c r="D25" s="15">
        <f ca="1">IF(ROW()-ROW(Amortization[[#Headers],[opening balance]])=1,LoanAmount,IF(Amortization[[#This Row],[payment date]]="",0,INDEX(Amortization[], ROW()-4,8)))</f>
        <v>194737.56630639423</v>
      </c>
      <c r="E25" s="15">
        <f ca="1">IF(ValuesEntered,IF(ROW()-ROW(Amortization[[#Headers],[interest]])=1,-IPMT(InterestRate/12,1,DurationOfLoan-ROWS($C$4:C25)+1,Amortization[[#This Row],[opening balance]]),IFERROR(-IPMT(InterestRate/12,1,Amortization[[#This Row],['# remaining]],D26),0)),0)</f>
        <v>810.31387327769414</v>
      </c>
      <c r="F25" s="15">
        <f ca="1">IFERROR(IF(AND(ValuesEntered,Amortization[[#This Row],[payment date]]&lt;&gt;""),-PPMT(InterestRate/12,1,DurationOfLoan-ROWS($C$4:C25)+1,Amortization[[#This Row],[opening balance]]),""),0)</f>
        <v>262.23671974763494</v>
      </c>
      <c r="G25" s="15">
        <f ca="1">IF(Amortization[[#This Row],[payment date]]="",0,PropertyTaxAmount)</f>
        <v>375</v>
      </c>
      <c r="H25" s="15">
        <f ca="1">IF(Amortization[[#This Row],[payment date]]="",0,Amortization[[#This Row],[interest]]+Amortization[[#This Row],[principal]]+Amortization[[#This Row],[property tax]])</f>
        <v>1447.5505930253291</v>
      </c>
      <c r="I25" s="15">
        <f ca="1">IF(Amortization[[#This Row],[payment date]]="",0,Amortization[[#This Row],[opening balance]]-Amortization[[#This Row],[principal]])</f>
        <v>194475.32958664661</v>
      </c>
      <c r="J25" s="16">
        <f ca="1">IF(Amortization[[#This Row],[closing balance]]&gt;0,LastRow-ROW(),0)</f>
        <v>338</v>
      </c>
    </row>
    <row r="26" spans="2:10" ht="15" customHeight="1" x14ac:dyDescent="0.2">
      <c r="B26" s="13">
        <f>ROWS($B$4:B26)</f>
        <v>23</v>
      </c>
      <c r="C26" s="14">
        <f ca="1">IF(ValuesEntered,IF(Amortization[[#This Row],['#]]&lt;=DurationOfLoan,IF(ROW()-ROW(Amortization[[#Headers],[payment date]])=1,LoanStart,IF(I25&gt;0,EDATE(C25,1),"")),""),"")</f>
        <v>45787</v>
      </c>
      <c r="D26" s="15">
        <f ca="1">IF(ROW()-ROW(Amortization[[#Headers],[opening balance]])=1,LoanAmount,IF(Amortization[[#This Row],[payment date]]="",0,INDEX(Amortization[], ROW()-4,8)))</f>
        <v>194475.32958664661</v>
      </c>
      <c r="E26" s="15">
        <f ca="1">IF(ValuesEntered,IF(ROW()-ROW(Amortization[[#Headers],[interest]])=1,-IPMT(InterestRate/12,1,DurationOfLoan-ROWS($C$4:C26)+1,Amortization[[#This Row],[opening balance]]),IFERROR(-IPMT(InterestRate/12,1,Amortization[[#This Row],['# remaining]],D27),0)),0)</f>
        <v>809.21666755791682</v>
      </c>
      <c r="F26" s="15">
        <f ca="1">IFERROR(IF(AND(ValuesEntered,Amortization[[#This Row],[payment date]]&lt;&gt;""),-PPMT(InterestRate/12,1,DurationOfLoan-ROWS($C$4:C26)+1,Amortization[[#This Row],[opening balance]]),""),0)</f>
        <v>263.32937274658343</v>
      </c>
      <c r="G26" s="15">
        <f ca="1">IF(Amortization[[#This Row],[payment date]]="",0,PropertyTaxAmount)</f>
        <v>375</v>
      </c>
      <c r="H26" s="15">
        <f ca="1">IF(Amortization[[#This Row],[payment date]]="",0,Amortization[[#This Row],[interest]]+Amortization[[#This Row],[principal]]+Amortization[[#This Row],[property tax]])</f>
        <v>1447.5460403045004</v>
      </c>
      <c r="I26" s="15">
        <f ca="1">IF(Amortization[[#This Row],[payment date]]="",0,Amortization[[#This Row],[opening balance]]-Amortization[[#This Row],[principal]])</f>
        <v>194212.00021390003</v>
      </c>
      <c r="J26" s="16">
        <f ca="1">IF(Amortization[[#This Row],[closing balance]]&gt;0,LastRow-ROW(),0)</f>
        <v>337</v>
      </c>
    </row>
    <row r="27" spans="2:10" ht="15" customHeight="1" x14ac:dyDescent="0.2">
      <c r="B27" s="13">
        <f>ROWS($B$4:B27)</f>
        <v>24</v>
      </c>
      <c r="C27" s="14">
        <f ca="1">IF(ValuesEntered,IF(Amortization[[#This Row],['#]]&lt;=DurationOfLoan,IF(ROW()-ROW(Amortization[[#Headers],[payment date]])=1,LoanStart,IF(I26&gt;0,EDATE(C26,1),"")),""),"")</f>
        <v>45818</v>
      </c>
      <c r="D27" s="15">
        <f ca="1">IF(ROW()-ROW(Amortization[[#Headers],[opening balance]])=1,LoanAmount,IF(Amortization[[#This Row],[payment date]]="",0,INDEX(Amortization[], ROW()-4,8)))</f>
        <v>194212.00021390003</v>
      </c>
      <c r="E27" s="15">
        <f ca="1">IF(ValuesEntered,IF(ROW()-ROW(Amortization[[#Headers],[interest]])=1,-IPMT(InterestRate/12,1,DurationOfLoan-ROWS($C$4:C27)+1,Amortization[[#This Row],[opening balance]]),IFERROR(-IPMT(InterestRate/12,1,Amortization[[#This Row],['# remaining]],D28),0)),0)</f>
        <v>808.11489014764027</v>
      </c>
      <c r="F27" s="15">
        <f ca="1">IFERROR(IF(AND(ValuesEntered,Amortization[[#This Row],[payment date]]&lt;&gt;""),-PPMT(InterestRate/12,1,DurationOfLoan-ROWS($C$4:C27)+1,Amortization[[#This Row],[opening balance]]),""),0)</f>
        <v>264.42657846636087</v>
      </c>
      <c r="G27" s="15">
        <f ca="1">IF(Amortization[[#This Row],[payment date]]="",0,PropertyTaxAmount)</f>
        <v>375</v>
      </c>
      <c r="H27" s="15">
        <f ca="1">IF(Amortization[[#This Row],[payment date]]="",0,Amortization[[#This Row],[interest]]+Amortization[[#This Row],[principal]]+Amortization[[#This Row],[property tax]])</f>
        <v>1447.5414686140011</v>
      </c>
      <c r="I27" s="15">
        <f ca="1">IF(Amortization[[#This Row],[payment date]]="",0,Amortization[[#This Row],[opening balance]]-Amortization[[#This Row],[principal]])</f>
        <v>193947.57363543365</v>
      </c>
      <c r="J27" s="16">
        <f ca="1">IF(Amortization[[#This Row],[closing balance]]&gt;0,LastRow-ROW(),0)</f>
        <v>336</v>
      </c>
    </row>
    <row r="28" spans="2:10" ht="15" customHeight="1" x14ac:dyDescent="0.2">
      <c r="B28" s="13">
        <f>ROWS($B$4:B28)</f>
        <v>25</v>
      </c>
      <c r="C28" s="14">
        <f ca="1">IF(ValuesEntered,IF(Amortization[[#This Row],['#]]&lt;=DurationOfLoan,IF(ROW()-ROW(Amortization[[#Headers],[payment date]])=1,LoanStart,IF(I27&gt;0,EDATE(C27,1),"")),""),"")</f>
        <v>45848</v>
      </c>
      <c r="D28" s="15">
        <f ca="1">IF(ROW()-ROW(Amortization[[#Headers],[opening balance]])=1,LoanAmount,IF(Amortization[[#This Row],[payment date]]="",0,INDEX(Amortization[], ROW()-4,8)))</f>
        <v>193947.57363543365</v>
      </c>
      <c r="E28" s="15">
        <f ca="1">IF(ValuesEntered,IF(ROW()-ROW(Amortization[[#Headers],[interest]])=1,-IPMT(InterestRate/12,1,DurationOfLoan-ROWS($C$4:C28)+1,Amortization[[#This Row],[opening balance]]),IFERROR(-IPMT(InterestRate/12,1,Amortization[[#This Row],['# remaining]],D29),0)),0)</f>
        <v>807.00852199815427</v>
      </c>
      <c r="F28" s="15">
        <f ca="1">IFERROR(IF(AND(ValuesEntered,Amortization[[#This Row],[payment date]]&lt;&gt;""),-PPMT(InterestRate/12,1,DurationOfLoan-ROWS($C$4:C28)+1,Amortization[[#This Row],[opening balance]]),""),0)</f>
        <v>265.52835587663742</v>
      </c>
      <c r="G28" s="15">
        <f ca="1">IF(Amortization[[#This Row],[payment date]]="",0,PropertyTaxAmount)</f>
        <v>375</v>
      </c>
      <c r="H28" s="15">
        <f ca="1">IF(Amortization[[#This Row],[payment date]]="",0,Amortization[[#This Row],[interest]]+Amortization[[#This Row],[principal]]+Amortization[[#This Row],[property tax]])</f>
        <v>1447.5368778747916</v>
      </c>
      <c r="I28" s="15">
        <f ca="1">IF(Amortization[[#This Row],[payment date]]="",0,Amortization[[#This Row],[opening balance]]-Amortization[[#This Row],[principal]])</f>
        <v>193682.04527955703</v>
      </c>
      <c r="J28" s="16">
        <f ca="1">IF(Amortization[[#This Row],[closing balance]]&gt;0,LastRow-ROW(),0)</f>
        <v>335</v>
      </c>
    </row>
    <row r="29" spans="2:10" ht="15" customHeight="1" x14ac:dyDescent="0.2">
      <c r="B29" s="13">
        <f>ROWS($B$4:B29)</f>
        <v>26</v>
      </c>
      <c r="C29" s="14">
        <f ca="1">IF(ValuesEntered,IF(Amortization[[#This Row],['#]]&lt;=DurationOfLoan,IF(ROW()-ROW(Amortization[[#Headers],[payment date]])=1,LoanStart,IF(I28&gt;0,EDATE(C28,1),"")),""),"")</f>
        <v>45879</v>
      </c>
      <c r="D29" s="15">
        <f ca="1">IF(ROW()-ROW(Amortization[[#Headers],[opening balance]])=1,LoanAmount,IF(Amortization[[#This Row],[payment date]]="",0,INDEX(Amortization[], ROW()-4,8)))</f>
        <v>193682.04527955703</v>
      </c>
      <c r="E29" s="15">
        <f ca="1">IF(ValuesEntered,IF(ROW()-ROW(Amortization[[#Headers],[interest]])=1,-IPMT(InterestRate/12,1,DurationOfLoan-ROWS($C$4:C29)+1,Amortization[[#This Row],[opening balance]]),IFERROR(-IPMT(InterestRate/12,1,Amortization[[#This Row],['# remaining]],D30),0)),0)</f>
        <v>805.89754398137882</v>
      </c>
      <c r="F29" s="15">
        <f ca="1">IFERROR(IF(AND(ValuesEntered,Amortization[[#This Row],[payment date]]&lt;&gt;""),-PPMT(InterestRate/12,1,DurationOfLoan-ROWS($C$4:C29)+1,Amortization[[#This Row],[opening balance]]),""),0)</f>
        <v>266.63472402612337</v>
      </c>
      <c r="G29" s="15">
        <f ca="1">IF(Amortization[[#This Row],[payment date]]="",0,PropertyTaxAmount)</f>
        <v>375</v>
      </c>
      <c r="H29" s="15">
        <f ca="1">IF(Amortization[[#This Row],[payment date]]="",0,Amortization[[#This Row],[interest]]+Amortization[[#This Row],[principal]]+Amortization[[#This Row],[property tax]])</f>
        <v>1447.5322680075021</v>
      </c>
      <c r="I29" s="15">
        <f ca="1">IF(Amortization[[#This Row],[payment date]]="",0,Amortization[[#This Row],[opening balance]]-Amortization[[#This Row],[principal]])</f>
        <v>193415.41055553092</v>
      </c>
      <c r="J29" s="16">
        <f ca="1">IF(Amortization[[#This Row],[closing balance]]&gt;0,LastRow-ROW(),0)</f>
        <v>334</v>
      </c>
    </row>
    <row r="30" spans="2:10" ht="15" customHeight="1" x14ac:dyDescent="0.2">
      <c r="B30" s="13">
        <f>ROWS($B$4:B30)</f>
        <v>27</v>
      </c>
      <c r="C30" s="14">
        <f ca="1">IF(ValuesEntered,IF(Amortization[[#This Row],['#]]&lt;=DurationOfLoan,IF(ROW()-ROW(Amortization[[#Headers],[payment date]])=1,LoanStart,IF(I29&gt;0,EDATE(C29,1),"")),""),"")</f>
        <v>45910</v>
      </c>
      <c r="D30" s="15">
        <f ca="1">IF(ROW()-ROW(Amortization[[#Headers],[opening balance]])=1,LoanAmount,IF(Amortization[[#This Row],[payment date]]="",0,INDEX(Amortization[], ROW()-4,8)))</f>
        <v>193415.41055553092</v>
      </c>
      <c r="E30" s="15">
        <f ca="1">IF(ValuesEntered,IF(ROW()-ROW(Amortization[[#Headers],[interest]])=1,-IPMT(InterestRate/12,1,DurationOfLoan-ROWS($C$4:C30)+1,Amortization[[#This Row],[opening balance]]),IFERROR(-IPMT(InterestRate/12,1,Amortization[[#This Row],['# remaining]],D31),0)),0)</f>
        <v>804.78193688953343</v>
      </c>
      <c r="F30" s="15">
        <f ca="1">IFERROR(IF(AND(ValuesEntered,Amortization[[#This Row],[payment date]]&lt;&gt;""),-PPMT(InterestRate/12,1,DurationOfLoan-ROWS($C$4:C30)+1,Amortization[[#This Row],[opening balance]]),""),0)</f>
        <v>267.74570204289893</v>
      </c>
      <c r="G30" s="15">
        <f ca="1">IF(Amortization[[#This Row],[payment date]]="",0,PropertyTaxAmount)</f>
        <v>375</v>
      </c>
      <c r="H30" s="15">
        <f ca="1">IF(Amortization[[#This Row],[payment date]]="",0,Amortization[[#This Row],[interest]]+Amortization[[#This Row],[principal]]+Amortization[[#This Row],[property tax]])</f>
        <v>1447.5276389324324</v>
      </c>
      <c r="I30" s="15">
        <f ca="1">IF(Amortization[[#This Row],[payment date]]="",0,Amortization[[#This Row],[opening balance]]-Amortization[[#This Row],[principal]])</f>
        <v>193147.66485348804</v>
      </c>
      <c r="J30" s="16">
        <f ca="1">IF(Amortization[[#This Row],[closing balance]]&gt;0,LastRow-ROW(),0)</f>
        <v>333</v>
      </c>
    </row>
    <row r="31" spans="2:10" ht="15" customHeight="1" x14ac:dyDescent="0.2">
      <c r="B31" s="13">
        <f>ROWS($B$4:B31)</f>
        <v>28</v>
      </c>
      <c r="C31" s="14">
        <f ca="1">IF(ValuesEntered,IF(Amortization[[#This Row],['#]]&lt;=DurationOfLoan,IF(ROW()-ROW(Amortization[[#Headers],[payment date]])=1,LoanStart,IF(I30&gt;0,EDATE(C30,1),"")),""),"")</f>
        <v>45940</v>
      </c>
      <c r="D31" s="15">
        <f ca="1">IF(ROW()-ROW(Amortization[[#Headers],[opening balance]])=1,LoanAmount,IF(Amortization[[#This Row],[payment date]]="",0,INDEX(Amortization[], ROW()-4,8)))</f>
        <v>193147.66485348804</v>
      </c>
      <c r="E31" s="15">
        <f ca="1">IF(ValuesEntered,IF(ROW()-ROW(Amortization[[#Headers],[interest]])=1,-IPMT(InterestRate/12,1,DurationOfLoan-ROWS($C$4:C31)+1,Amortization[[#This Row],[opening balance]]),IFERROR(-IPMT(InterestRate/12,1,Amortization[[#This Row],['# remaining]],D32),0)),0)</f>
        <v>803.66168143480536</v>
      </c>
      <c r="F31" s="15">
        <f ca="1">IFERROR(IF(AND(ValuesEntered,Amortization[[#This Row],[payment date]]&lt;&gt;""),-PPMT(InterestRate/12,1,DurationOfLoan-ROWS($C$4:C31)+1,Amortization[[#This Row],[opening balance]]),""),0)</f>
        <v>268.86130913474426</v>
      </c>
      <c r="G31" s="15">
        <f ca="1">IF(Amortization[[#This Row],[payment date]]="",0,PropertyTaxAmount)</f>
        <v>375</v>
      </c>
      <c r="H31" s="15">
        <f ca="1">IF(Amortization[[#This Row],[payment date]]="",0,Amortization[[#This Row],[interest]]+Amortization[[#This Row],[principal]]+Amortization[[#This Row],[property tax]])</f>
        <v>1447.5229905695496</v>
      </c>
      <c r="I31" s="15">
        <f ca="1">IF(Amortization[[#This Row],[payment date]]="",0,Amortization[[#This Row],[opening balance]]-Amortization[[#This Row],[principal]])</f>
        <v>192878.80354435329</v>
      </c>
      <c r="J31" s="16">
        <f ca="1">IF(Amortization[[#This Row],[closing balance]]&gt;0,LastRow-ROW(),0)</f>
        <v>332</v>
      </c>
    </row>
    <row r="32" spans="2:10" ht="15" customHeight="1" x14ac:dyDescent="0.2">
      <c r="B32" s="13">
        <f>ROWS($B$4:B32)</f>
        <v>29</v>
      </c>
      <c r="C32" s="14">
        <f ca="1">IF(ValuesEntered,IF(Amortization[[#This Row],['#]]&lt;=DurationOfLoan,IF(ROW()-ROW(Amortization[[#Headers],[payment date]])=1,LoanStart,IF(I31&gt;0,EDATE(C31,1),"")),""),"")</f>
        <v>45971</v>
      </c>
      <c r="D32" s="15">
        <f ca="1">IF(ROW()-ROW(Amortization[[#Headers],[opening balance]])=1,LoanAmount,IF(Amortization[[#This Row],[payment date]]="",0,INDEX(Amortization[], ROW()-4,8)))</f>
        <v>192878.80354435329</v>
      </c>
      <c r="E32" s="15">
        <f ca="1">IF(ValuesEntered,IF(ROW()-ROW(Amortization[[#Headers],[interest]])=1,-IPMT(InterestRate/12,1,DurationOfLoan-ROWS($C$4:C32)+1,Amortization[[#This Row],[opening balance]]),IFERROR(-IPMT(InterestRate/12,1,Amortization[[#This Row],['# remaining]],D33),0)),0)</f>
        <v>802.53675824901586</v>
      </c>
      <c r="F32" s="15">
        <f ca="1">IFERROR(IF(AND(ValuesEntered,Amortization[[#This Row],[payment date]]&lt;&gt;""),-PPMT(InterestRate/12,1,DurationOfLoan-ROWS($C$4:C32)+1,Amortization[[#This Row],[opening balance]]),""),0)</f>
        <v>269.98156458947238</v>
      </c>
      <c r="G32" s="15">
        <f ca="1">IF(Amortization[[#This Row],[payment date]]="",0,PropertyTaxAmount)</f>
        <v>375</v>
      </c>
      <c r="H32" s="15">
        <f ca="1">IF(Amortization[[#This Row],[payment date]]="",0,Amortization[[#This Row],[interest]]+Amortization[[#This Row],[principal]]+Amortization[[#This Row],[property tax]])</f>
        <v>1447.5183228384883</v>
      </c>
      <c r="I32" s="15">
        <f ca="1">IF(Amortization[[#This Row],[payment date]]="",0,Amortization[[#This Row],[opening balance]]-Amortization[[#This Row],[principal]])</f>
        <v>192608.8219797638</v>
      </c>
      <c r="J32" s="16">
        <f ca="1">IF(Amortization[[#This Row],[closing balance]]&gt;0,LastRow-ROW(),0)</f>
        <v>331</v>
      </c>
    </row>
    <row r="33" spans="2:10" ht="15" customHeight="1" x14ac:dyDescent="0.2">
      <c r="B33" s="13">
        <f>ROWS($B$4:B33)</f>
        <v>30</v>
      </c>
      <c r="C33" s="14">
        <f ca="1">IF(ValuesEntered,IF(Amortization[[#This Row],['#]]&lt;=DurationOfLoan,IF(ROW()-ROW(Amortization[[#Headers],[payment date]])=1,LoanStart,IF(I32&gt;0,EDATE(C32,1),"")),""),"")</f>
        <v>46001</v>
      </c>
      <c r="D33" s="15">
        <f ca="1">IF(ROW()-ROW(Amortization[[#Headers],[opening balance]])=1,LoanAmount,IF(Amortization[[#This Row],[payment date]]="",0,INDEX(Amortization[], ROW()-4,8)))</f>
        <v>192608.8219797638</v>
      </c>
      <c r="E33" s="15">
        <f ca="1">IF(ValuesEntered,IF(ROW()-ROW(Amortization[[#Headers],[interest]])=1,-IPMT(InterestRate/12,1,DurationOfLoan-ROWS($C$4:C33)+1,Amortization[[#This Row],[opening balance]]),IFERROR(-IPMT(InterestRate/12,1,Amortization[[#This Row],['# remaining]],D34),0)),0)</f>
        <v>801.40714788328557</v>
      </c>
      <c r="F33" s="15">
        <f ca="1">IFERROR(IF(AND(ValuesEntered,Amortization[[#This Row],[payment date]]&lt;&gt;""),-PPMT(InterestRate/12,1,DurationOfLoan-ROWS($C$4:C33)+1,Amortization[[#This Row],[opening balance]]),""),0)</f>
        <v>271.10648777526194</v>
      </c>
      <c r="G33" s="15">
        <f ca="1">IF(Amortization[[#This Row],[payment date]]="",0,PropertyTaxAmount)</f>
        <v>375</v>
      </c>
      <c r="H33" s="15">
        <f ca="1">IF(Amortization[[#This Row],[payment date]]="",0,Amortization[[#This Row],[interest]]+Amortization[[#This Row],[principal]]+Amortization[[#This Row],[property tax]])</f>
        <v>1447.5136356585476</v>
      </c>
      <c r="I33" s="15">
        <f ca="1">IF(Amortization[[#This Row],[payment date]]="",0,Amortization[[#This Row],[opening balance]]-Amortization[[#This Row],[principal]])</f>
        <v>192337.71549198855</v>
      </c>
      <c r="J33" s="16">
        <f ca="1">IF(Amortization[[#This Row],[closing balance]]&gt;0,LastRow-ROW(),0)</f>
        <v>330</v>
      </c>
    </row>
    <row r="34" spans="2:10" ht="15" customHeight="1" x14ac:dyDescent="0.2">
      <c r="B34" s="13">
        <f>ROWS($B$4:B34)</f>
        <v>31</v>
      </c>
      <c r="C34" s="14">
        <f ca="1">IF(ValuesEntered,IF(Amortization[[#This Row],['#]]&lt;=DurationOfLoan,IF(ROW()-ROW(Amortization[[#Headers],[payment date]])=1,LoanStart,IF(I33&gt;0,EDATE(C33,1),"")),""),"")</f>
        <v>46032</v>
      </c>
      <c r="D34" s="15">
        <f ca="1">IF(ROW()-ROW(Amortization[[#Headers],[opening balance]])=1,LoanAmount,IF(Amortization[[#This Row],[payment date]]="",0,INDEX(Amortization[], ROW()-4,8)))</f>
        <v>192337.71549198855</v>
      </c>
      <c r="E34" s="15">
        <f ca="1">IF(ValuesEntered,IF(ROW()-ROW(Amortization[[#Headers],[interest]])=1,-IPMT(InterestRate/12,1,DurationOfLoan-ROWS($C$4:C34)+1,Amortization[[#This Row],[opening balance]]),IFERROR(-IPMT(InterestRate/12,1,Amortization[[#This Row],['# remaining]],D35),0)),0)</f>
        <v>800.27283080769814</v>
      </c>
      <c r="F34" s="15">
        <f ca="1">IFERROR(IF(AND(ValuesEntered,Amortization[[#This Row],[payment date]]&lt;&gt;""),-PPMT(InterestRate/12,1,DurationOfLoan-ROWS($C$4:C34)+1,Amortization[[#This Row],[opening balance]]),""),0)</f>
        <v>272.23609814099217</v>
      </c>
      <c r="G34" s="15">
        <f ca="1">IF(Amortization[[#This Row],[payment date]]="",0,PropertyTaxAmount)</f>
        <v>375</v>
      </c>
      <c r="H34" s="15">
        <f ca="1">IF(Amortization[[#This Row],[payment date]]="",0,Amortization[[#This Row],[interest]]+Amortization[[#This Row],[principal]]+Amortization[[#This Row],[property tax]])</f>
        <v>1447.5089289486903</v>
      </c>
      <c r="I34" s="15">
        <f ca="1">IF(Amortization[[#This Row],[payment date]]="",0,Amortization[[#This Row],[opening balance]]-Amortization[[#This Row],[principal]])</f>
        <v>192065.47939384755</v>
      </c>
      <c r="J34" s="16">
        <f ca="1">IF(Amortization[[#This Row],[closing balance]]&gt;0,LastRow-ROW(),0)</f>
        <v>329</v>
      </c>
    </row>
    <row r="35" spans="2:10" ht="15" customHeight="1" x14ac:dyDescent="0.2">
      <c r="B35" s="13">
        <f>ROWS($B$4:B35)</f>
        <v>32</v>
      </c>
      <c r="C35" s="14">
        <f ca="1">IF(ValuesEntered,IF(Amortization[[#This Row],['#]]&lt;=DurationOfLoan,IF(ROW()-ROW(Amortization[[#Headers],[payment date]])=1,LoanStart,IF(I34&gt;0,EDATE(C34,1),"")),""),"")</f>
        <v>46063</v>
      </c>
      <c r="D35" s="15">
        <f ca="1">IF(ROW()-ROW(Amortization[[#Headers],[opening balance]])=1,LoanAmount,IF(Amortization[[#This Row],[payment date]]="",0,INDEX(Amortization[], ROW()-4,8)))</f>
        <v>192065.47939384755</v>
      </c>
      <c r="E35" s="15">
        <f ca="1">IF(ValuesEntered,IF(ROW()-ROW(Amortization[[#Headers],[interest]])=1,-IPMT(InterestRate/12,1,DurationOfLoan-ROWS($C$4:C35)+1,Amortization[[#This Row],[opening balance]]),IFERROR(-IPMT(InterestRate/12,1,Amortization[[#This Row],['# remaining]],D36),0)),0)</f>
        <v>799.13378741096244</v>
      </c>
      <c r="F35" s="15">
        <f ca="1">IFERROR(IF(AND(ValuesEntered,Amortization[[#This Row],[payment date]]&lt;&gt;""),-PPMT(InterestRate/12,1,DurationOfLoan-ROWS($C$4:C35)+1,Amortization[[#This Row],[opening balance]]),""),0)</f>
        <v>273.3704152165796</v>
      </c>
      <c r="G35" s="15">
        <f ca="1">IF(Amortization[[#This Row],[payment date]]="",0,PropertyTaxAmount)</f>
        <v>375</v>
      </c>
      <c r="H35" s="15">
        <f ca="1">IF(Amortization[[#This Row],[payment date]]="",0,Amortization[[#This Row],[interest]]+Amortization[[#This Row],[principal]]+Amortization[[#This Row],[property tax]])</f>
        <v>1447.5042026275421</v>
      </c>
      <c r="I35" s="15">
        <f ca="1">IF(Amortization[[#This Row],[payment date]]="",0,Amortization[[#This Row],[opening balance]]-Amortization[[#This Row],[principal]])</f>
        <v>191792.10897863097</v>
      </c>
      <c r="J35" s="16">
        <f ca="1">IF(Amortization[[#This Row],[closing balance]]&gt;0,LastRow-ROW(),0)</f>
        <v>328</v>
      </c>
    </row>
    <row r="36" spans="2:10" ht="15" customHeight="1" x14ac:dyDescent="0.2">
      <c r="B36" s="13">
        <f>ROWS($B$4:B36)</f>
        <v>33</v>
      </c>
      <c r="C36" s="14">
        <f ca="1">IF(ValuesEntered,IF(Amortization[[#This Row],['#]]&lt;=DurationOfLoan,IF(ROW()-ROW(Amortization[[#Headers],[payment date]])=1,LoanStart,IF(I35&gt;0,EDATE(C35,1),"")),""),"")</f>
        <v>46091</v>
      </c>
      <c r="D36" s="15">
        <f ca="1">IF(ROW()-ROW(Amortization[[#Headers],[opening balance]])=1,LoanAmount,IF(Amortization[[#This Row],[payment date]]="",0,INDEX(Amortization[], ROW()-4,8)))</f>
        <v>191792.10897863097</v>
      </c>
      <c r="E36" s="15">
        <f ca="1">IF(ValuesEntered,IF(ROW()-ROW(Amortization[[#Headers],[interest]])=1,-IPMT(InterestRate/12,1,DurationOfLoan-ROWS($C$4:C36)+1,Amortization[[#This Row],[opening balance]]),IFERROR(-IPMT(InterestRate/12,1,Amortization[[#This Row],['# remaining]],D37),0)),0)</f>
        <v>797.98999800007357</v>
      </c>
      <c r="F36" s="15">
        <f ca="1">IFERROR(IF(AND(ValuesEntered,Amortization[[#This Row],[payment date]]&lt;&gt;""),-PPMT(InterestRate/12,1,DurationOfLoan-ROWS($C$4:C36)+1,Amortization[[#This Row],[opening balance]]),""),0)</f>
        <v>274.50945861331536</v>
      </c>
      <c r="G36" s="15">
        <f ca="1">IF(Amortization[[#This Row],[payment date]]="",0,PropertyTaxAmount)</f>
        <v>375</v>
      </c>
      <c r="H36" s="15">
        <f ca="1">IF(Amortization[[#This Row],[payment date]]="",0,Amortization[[#This Row],[interest]]+Amortization[[#This Row],[principal]]+Amortization[[#This Row],[property tax]])</f>
        <v>1447.4994566133889</v>
      </c>
      <c r="I36" s="15">
        <f ca="1">IF(Amortization[[#This Row],[payment date]]="",0,Amortization[[#This Row],[opening balance]]-Amortization[[#This Row],[principal]])</f>
        <v>191517.59952001765</v>
      </c>
      <c r="J36" s="16">
        <f ca="1">IF(Amortization[[#This Row],[closing balance]]&gt;0,LastRow-ROW(),0)</f>
        <v>327</v>
      </c>
    </row>
    <row r="37" spans="2:10" ht="15" customHeight="1" x14ac:dyDescent="0.2">
      <c r="B37" s="13">
        <f>ROWS($B$4:B37)</f>
        <v>34</v>
      </c>
      <c r="C37" s="14">
        <f ca="1">IF(ValuesEntered,IF(Amortization[[#This Row],['#]]&lt;=DurationOfLoan,IF(ROW()-ROW(Amortization[[#Headers],[payment date]])=1,LoanStart,IF(I36&gt;0,EDATE(C36,1),"")),""),"")</f>
        <v>46122</v>
      </c>
      <c r="D37" s="15">
        <f ca="1">IF(ROW()-ROW(Amortization[[#Headers],[opening balance]])=1,LoanAmount,IF(Amortization[[#This Row],[payment date]]="",0,INDEX(Amortization[], ROW()-4,8)))</f>
        <v>191517.59952001765</v>
      </c>
      <c r="E37" s="15">
        <f ca="1">IF(ValuesEntered,IF(ROW()-ROW(Amortization[[#Headers],[interest]])=1,-IPMT(InterestRate/12,1,DurationOfLoan-ROWS($C$4:C37)+1,Amortization[[#This Row],[opening balance]]),IFERROR(-IPMT(InterestRate/12,1,Amortization[[#This Row],['# remaining]],D38),0)),0)</f>
        <v>796.8414427999727</v>
      </c>
      <c r="F37" s="15">
        <f ca="1">IFERROR(IF(AND(ValuesEntered,Amortization[[#This Row],[payment date]]&lt;&gt;""),-PPMT(InterestRate/12,1,DurationOfLoan-ROWS($C$4:C37)+1,Amortization[[#This Row],[opening balance]]),""),0)</f>
        <v>275.65324802420417</v>
      </c>
      <c r="G37" s="15">
        <f ca="1">IF(Amortization[[#This Row],[payment date]]="",0,PropertyTaxAmount)</f>
        <v>375</v>
      </c>
      <c r="H37" s="15">
        <f ca="1">IF(Amortization[[#This Row],[payment date]]="",0,Amortization[[#This Row],[interest]]+Amortization[[#This Row],[principal]]+Amortization[[#This Row],[property tax]])</f>
        <v>1447.4946908241768</v>
      </c>
      <c r="I37" s="15">
        <f ca="1">IF(Amortization[[#This Row],[payment date]]="",0,Amortization[[#This Row],[opening balance]]-Amortization[[#This Row],[principal]])</f>
        <v>191241.94627199345</v>
      </c>
      <c r="J37" s="16">
        <f ca="1">IF(Amortization[[#This Row],[closing balance]]&gt;0,LastRow-ROW(),0)</f>
        <v>326</v>
      </c>
    </row>
    <row r="38" spans="2:10" ht="15" customHeight="1" x14ac:dyDescent="0.2">
      <c r="B38" s="13">
        <f>ROWS($B$4:B38)</f>
        <v>35</v>
      </c>
      <c r="C38" s="14">
        <f ca="1">IF(ValuesEntered,IF(Amortization[[#This Row],['#]]&lt;=DurationOfLoan,IF(ROW()-ROW(Amortization[[#Headers],[payment date]])=1,LoanStart,IF(I37&gt;0,EDATE(C37,1),"")),""),"")</f>
        <v>46152</v>
      </c>
      <c r="D38" s="15">
        <f ca="1">IF(ROW()-ROW(Amortization[[#Headers],[opening balance]])=1,LoanAmount,IF(Amortization[[#This Row],[payment date]]="",0,INDEX(Amortization[], ROW()-4,8)))</f>
        <v>191241.94627199345</v>
      </c>
      <c r="E38" s="15">
        <f ca="1">IF(ValuesEntered,IF(ROW()-ROW(Amortization[[#Headers],[interest]])=1,-IPMT(InterestRate/12,1,DurationOfLoan-ROWS($C$4:C38)+1,Amortization[[#This Row],[opening balance]]),IFERROR(-IPMT(InterestRate/12,1,Amortization[[#This Row],['# remaining]],D39),0)),0)</f>
        <v>795.68810195320475</v>
      </c>
      <c r="F38" s="15">
        <f ca="1">IFERROR(IF(AND(ValuesEntered,Amortization[[#This Row],[payment date]]&lt;&gt;""),-PPMT(InterestRate/12,1,DurationOfLoan-ROWS($C$4:C38)+1,Amortization[[#This Row],[opening balance]]),""),0)</f>
        <v>276.8018032243051</v>
      </c>
      <c r="G38" s="15">
        <f ca="1">IF(Amortization[[#This Row],[payment date]]="",0,PropertyTaxAmount)</f>
        <v>375</v>
      </c>
      <c r="H38" s="15">
        <f ca="1">IF(Amortization[[#This Row],[payment date]]="",0,Amortization[[#This Row],[interest]]+Amortization[[#This Row],[principal]]+Amortization[[#This Row],[property tax]])</f>
        <v>1447.4899051775099</v>
      </c>
      <c r="I38" s="15">
        <f ca="1">IF(Amortization[[#This Row],[payment date]]="",0,Amortization[[#This Row],[opening balance]]-Amortization[[#This Row],[principal]])</f>
        <v>190965.14446876914</v>
      </c>
      <c r="J38" s="16">
        <f ca="1">IF(Amortization[[#This Row],[closing balance]]&gt;0,LastRow-ROW(),0)</f>
        <v>325</v>
      </c>
    </row>
    <row r="39" spans="2:10" ht="15" customHeight="1" x14ac:dyDescent="0.2">
      <c r="B39" s="13">
        <f>ROWS($B$4:B39)</f>
        <v>36</v>
      </c>
      <c r="C39" s="14">
        <f ca="1">IF(ValuesEntered,IF(Amortization[[#This Row],['#]]&lt;=DurationOfLoan,IF(ROW()-ROW(Amortization[[#Headers],[payment date]])=1,LoanStart,IF(I38&gt;0,EDATE(C38,1),"")),""),"")</f>
        <v>46183</v>
      </c>
      <c r="D39" s="15">
        <f ca="1">IF(ROW()-ROW(Amortization[[#Headers],[opening balance]])=1,LoanAmount,IF(Amortization[[#This Row],[payment date]]="",0,INDEX(Amortization[], ROW()-4,8)))</f>
        <v>190965.14446876914</v>
      </c>
      <c r="E39" s="15">
        <f ca="1">IF(ValuesEntered,IF(ROW()-ROW(Amortization[[#Headers],[interest]])=1,-IPMT(InterestRate/12,1,DurationOfLoan-ROWS($C$4:C39)+1,Amortization[[#This Row],[opening balance]]),IFERROR(-IPMT(InterestRate/12,1,Amortization[[#This Row],['# remaining]],D40),0)),0)</f>
        <v>794.5299555195752</v>
      </c>
      <c r="F39" s="15">
        <f ca="1">IFERROR(IF(AND(ValuesEntered,Amortization[[#This Row],[payment date]]&lt;&gt;""),-PPMT(InterestRate/12,1,DurationOfLoan-ROWS($C$4:C39)+1,Amortization[[#This Row],[opening balance]]),""),0)</f>
        <v>277.95514407107299</v>
      </c>
      <c r="G39" s="15">
        <f ca="1">IF(Amortization[[#This Row],[payment date]]="",0,PropertyTaxAmount)</f>
        <v>375</v>
      </c>
      <c r="H39" s="15">
        <f ca="1">IF(Amortization[[#This Row],[payment date]]="",0,Amortization[[#This Row],[interest]]+Amortization[[#This Row],[principal]]+Amortization[[#This Row],[property tax]])</f>
        <v>1447.4850995906481</v>
      </c>
      <c r="I39" s="15">
        <f ca="1">IF(Amortization[[#This Row],[payment date]]="",0,Amortization[[#This Row],[opening balance]]-Amortization[[#This Row],[principal]])</f>
        <v>190687.18932469806</v>
      </c>
      <c r="J39" s="16">
        <f ca="1">IF(Amortization[[#This Row],[closing balance]]&gt;0,LastRow-ROW(),0)</f>
        <v>324</v>
      </c>
    </row>
    <row r="40" spans="2:10" ht="15" customHeight="1" x14ac:dyDescent="0.2">
      <c r="B40" s="13">
        <f>ROWS($B$4:B40)</f>
        <v>37</v>
      </c>
      <c r="C40" s="14">
        <f ca="1">IF(ValuesEntered,IF(Amortization[[#This Row],['#]]&lt;=DurationOfLoan,IF(ROW()-ROW(Amortization[[#Headers],[payment date]])=1,LoanStart,IF(I39&gt;0,EDATE(C39,1),"")),""),"")</f>
        <v>46213</v>
      </c>
      <c r="D40" s="15">
        <f ca="1">IF(ROW()-ROW(Amortization[[#Headers],[opening balance]])=1,LoanAmount,IF(Amortization[[#This Row],[payment date]]="",0,INDEX(Amortization[], ROW()-4,8)))</f>
        <v>190687.18932469806</v>
      </c>
      <c r="E40" s="15">
        <f ca="1">IF(ValuesEntered,IF(ROW()-ROW(Amortization[[#Headers],[interest]])=1,-IPMT(InterestRate/12,1,DurationOfLoan-ROWS($C$4:C40)+1,Amortization[[#This Row],[opening balance]]),IFERROR(-IPMT(InterestRate/12,1,Amortization[[#This Row],['# remaining]],D41),0)),0)</f>
        <v>793.36698347580568</v>
      </c>
      <c r="F40" s="15">
        <f ca="1">IFERROR(IF(AND(ValuesEntered,Amortization[[#This Row],[payment date]]&lt;&gt;""),-PPMT(InterestRate/12,1,DurationOfLoan-ROWS($C$4:C40)+1,Amortization[[#This Row],[opening balance]]),""),0)</f>
        <v>279.11329050470238</v>
      </c>
      <c r="G40" s="15">
        <f ca="1">IF(Amortization[[#This Row],[payment date]]="",0,PropertyTaxAmount)</f>
        <v>375</v>
      </c>
      <c r="H40" s="15">
        <f ca="1">IF(Amortization[[#This Row],[payment date]]="",0,Amortization[[#This Row],[interest]]+Amortization[[#This Row],[principal]]+Amortization[[#This Row],[property tax]])</f>
        <v>1447.4802739805082</v>
      </c>
      <c r="I40" s="15">
        <f ca="1">IF(Amortization[[#This Row],[payment date]]="",0,Amortization[[#This Row],[opening balance]]-Amortization[[#This Row],[principal]])</f>
        <v>190408.07603419336</v>
      </c>
      <c r="J40" s="16">
        <f ca="1">IF(Amortization[[#This Row],[closing balance]]&gt;0,LastRow-ROW(),0)</f>
        <v>323</v>
      </c>
    </row>
    <row r="41" spans="2:10" ht="15" customHeight="1" x14ac:dyDescent="0.2">
      <c r="B41" s="13">
        <f>ROWS($B$4:B41)</f>
        <v>38</v>
      </c>
      <c r="C41" s="14">
        <f ca="1">IF(ValuesEntered,IF(Amortization[[#This Row],['#]]&lt;=DurationOfLoan,IF(ROW()-ROW(Amortization[[#Headers],[payment date]])=1,LoanStart,IF(I40&gt;0,EDATE(C40,1),"")),""),"")</f>
        <v>46244</v>
      </c>
      <c r="D41" s="15">
        <f ca="1">IF(ROW()-ROW(Amortization[[#Headers],[opening balance]])=1,LoanAmount,IF(Amortization[[#This Row],[payment date]]="",0,INDEX(Amortization[], ROW()-4,8)))</f>
        <v>190408.07603419336</v>
      </c>
      <c r="E41" s="15">
        <f ca="1">IF(ValuesEntered,IF(ROW()-ROW(Amortization[[#Headers],[interest]])=1,-IPMT(InterestRate/12,1,DurationOfLoan-ROWS($C$4:C41)+1,Amortization[[#This Row],[opening balance]]),IFERROR(-IPMT(InterestRate/12,1,Amortization[[#This Row],['# remaining]],D42),0)),0)</f>
        <v>792.19916571518706</v>
      </c>
      <c r="F41" s="15">
        <f ca="1">IFERROR(IF(AND(ValuesEntered,Amortization[[#This Row],[payment date]]&lt;&gt;""),-PPMT(InterestRate/12,1,DurationOfLoan-ROWS($C$4:C41)+1,Amortization[[#This Row],[opening balance]]),""),0)</f>
        <v>280.27626254847206</v>
      </c>
      <c r="G41" s="15">
        <f ca="1">IF(Amortization[[#This Row],[payment date]]="",0,PropertyTaxAmount)</f>
        <v>375</v>
      </c>
      <c r="H41" s="15">
        <f ca="1">IF(Amortization[[#This Row],[payment date]]="",0,Amortization[[#This Row],[interest]]+Amortization[[#This Row],[principal]]+Amortization[[#This Row],[property tax]])</f>
        <v>1447.4754282636591</v>
      </c>
      <c r="I41" s="15">
        <f ca="1">IF(Amortization[[#This Row],[payment date]]="",0,Amortization[[#This Row],[opening balance]]-Amortization[[#This Row],[principal]])</f>
        <v>190127.7997716449</v>
      </c>
      <c r="J41" s="16">
        <f ca="1">IF(Amortization[[#This Row],[closing balance]]&gt;0,LastRow-ROW(),0)</f>
        <v>322</v>
      </c>
    </row>
    <row r="42" spans="2:10" ht="15" customHeight="1" x14ac:dyDescent="0.2">
      <c r="B42" s="13">
        <f>ROWS($B$4:B42)</f>
        <v>39</v>
      </c>
      <c r="C42" s="14">
        <f ca="1">IF(ValuesEntered,IF(Amortization[[#This Row],['#]]&lt;=DurationOfLoan,IF(ROW()-ROW(Amortization[[#Headers],[payment date]])=1,LoanStart,IF(I41&gt;0,EDATE(C41,1),"")),""),"")</f>
        <v>46275</v>
      </c>
      <c r="D42" s="15">
        <f ca="1">IF(ROW()-ROW(Amortization[[#Headers],[opening balance]])=1,LoanAmount,IF(Amortization[[#This Row],[payment date]]="",0,INDEX(Amortization[], ROW()-4,8)))</f>
        <v>190127.7997716449</v>
      </c>
      <c r="E42" s="15">
        <f ca="1">IF(ValuesEntered,IF(ROW()-ROW(Amortization[[#Headers],[interest]])=1,-IPMT(InterestRate/12,1,DurationOfLoan-ROWS($C$4:C42)+1,Amortization[[#This Row],[opening balance]]),IFERROR(-IPMT(InterestRate/12,1,Amortization[[#This Row],['# remaining]],D43),0)),0)</f>
        <v>791.02648204723255</v>
      </c>
      <c r="F42" s="15">
        <f ca="1">IFERROR(IF(AND(ValuesEntered,Amortization[[#This Row],[payment date]]&lt;&gt;""),-PPMT(InterestRate/12,1,DurationOfLoan-ROWS($C$4:C42)+1,Amortization[[#This Row],[opening balance]]),""),0)</f>
        <v>281.44408030909062</v>
      </c>
      <c r="G42" s="15">
        <f ca="1">IF(Amortization[[#This Row],[payment date]]="",0,PropertyTaxAmount)</f>
        <v>375</v>
      </c>
      <c r="H42" s="15">
        <f ca="1">IF(Amortization[[#This Row],[payment date]]="",0,Amortization[[#This Row],[interest]]+Amortization[[#This Row],[principal]]+Amortization[[#This Row],[property tax]])</f>
        <v>1447.4705623563232</v>
      </c>
      <c r="I42" s="15">
        <f ca="1">IF(Amortization[[#This Row],[payment date]]="",0,Amortization[[#This Row],[opening balance]]-Amortization[[#This Row],[principal]])</f>
        <v>189846.3556913358</v>
      </c>
      <c r="J42" s="16">
        <f ca="1">IF(Amortization[[#This Row],[closing balance]]&gt;0,LastRow-ROW(),0)</f>
        <v>321</v>
      </c>
    </row>
    <row r="43" spans="2:10" ht="15" customHeight="1" x14ac:dyDescent="0.2">
      <c r="B43" s="13">
        <f>ROWS($B$4:B43)</f>
        <v>40</v>
      </c>
      <c r="C43" s="14">
        <f ca="1">IF(ValuesEntered,IF(Amortization[[#This Row],['#]]&lt;=DurationOfLoan,IF(ROW()-ROW(Amortization[[#Headers],[payment date]])=1,LoanStart,IF(I42&gt;0,EDATE(C42,1),"")),""),"")</f>
        <v>46305</v>
      </c>
      <c r="D43" s="15">
        <f ca="1">IF(ROW()-ROW(Amortization[[#Headers],[opening balance]])=1,LoanAmount,IF(Amortization[[#This Row],[payment date]]="",0,INDEX(Amortization[], ROW()-4,8)))</f>
        <v>189846.3556913358</v>
      </c>
      <c r="E43" s="15">
        <f ca="1">IF(ValuesEntered,IF(ROW()-ROW(Amortization[[#Headers],[interest]])=1,-IPMT(InterestRate/12,1,DurationOfLoan-ROWS($C$4:C43)+1,Amortization[[#This Row],[opening balance]]),IFERROR(-IPMT(InterestRate/12,1,Amortization[[#This Row],['# remaining]],D44),0)),0)</f>
        <v>789.84891219732822</v>
      </c>
      <c r="F43" s="15">
        <f ca="1">IFERROR(IF(AND(ValuesEntered,Amortization[[#This Row],[payment date]]&lt;&gt;""),-PPMT(InterestRate/12,1,DurationOfLoan-ROWS($C$4:C43)+1,Amortization[[#This Row],[opening balance]]),""),0)</f>
        <v>282.61676397704514</v>
      </c>
      <c r="G43" s="15">
        <f ca="1">IF(Amortization[[#This Row],[payment date]]="",0,PropertyTaxAmount)</f>
        <v>375</v>
      </c>
      <c r="H43" s="15">
        <f ca="1">IF(Amortization[[#This Row],[payment date]]="",0,Amortization[[#This Row],[interest]]+Amortization[[#This Row],[principal]]+Amortization[[#This Row],[property tax]])</f>
        <v>1447.4656761743734</v>
      </c>
      <c r="I43" s="15">
        <f ca="1">IF(Amortization[[#This Row],[payment date]]="",0,Amortization[[#This Row],[opening balance]]-Amortization[[#This Row],[principal]])</f>
        <v>189563.73892735876</v>
      </c>
      <c r="J43" s="16">
        <f ca="1">IF(Amortization[[#This Row],[closing balance]]&gt;0,LastRow-ROW(),0)</f>
        <v>320</v>
      </c>
    </row>
    <row r="44" spans="2:10" ht="15" customHeight="1" x14ac:dyDescent="0.2">
      <c r="B44" s="13">
        <f>ROWS($B$4:B44)</f>
        <v>41</v>
      </c>
      <c r="C44" s="14">
        <f ca="1">IF(ValuesEntered,IF(Amortization[[#This Row],['#]]&lt;=DurationOfLoan,IF(ROW()-ROW(Amortization[[#Headers],[payment date]])=1,LoanStart,IF(I43&gt;0,EDATE(C43,1),"")),""),"")</f>
        <v>46336</v>
      </c>
      <c r="D44" s="15">
        <f ca="1">IF(ROW()-ROW(Amortization[[#Headers],[opening balance]])=1,LoanAmount,IF(Amortization[[#This Row],[payment date]]="",0,INDEX(Amortization[], ROW()-4,8)))</f>
        <v>189563.73892735876</v>
      </c>
      <c r="E44" s="15">
        <f ca="1">IF(ValuesEntered,IF(ROW()-ROW(Amortization[[#Headers],[interest]])=1,-IPMT(InterestRate/12,1,DurationOfLoan-ROWS($C$4:C44)+1,Amortization[[#This Row],[opening balance]]),IFERROR(-IPMT(InterestRate/12,1,Amortization[[#This Row],['# remaining]],D45),0)),0)</f>
        <v>788.66643580638254</v>
      </c>
      <c r="F44" s="15">
        <f ca="1">IFERROR(IF(AND(ValuesEntered,Amortization[[#This Row],[payment date]]&lt;&gt;""),-PPMT(InterestRate/12,1,DurationOfLoan-ROWS($C$4:C44)+1,Amortization[[#This Row],[opening balance]]),""),0)</f>
        <v>283.79433382694958</v>
      </c>
      <c r="G44" s="15">
        <f ca="1">IF(Amortization[[#This Row],[payment date]]="",0,PropertyTaxAmount)</f>
        <v>375</v>
      </c>
      <c r="H44" s="15">
        <f ca="1">IF(Amortization[[#This Row],[payment date]]="",0,Amortization[[#This Row],[interest]]+Amortization[[#This Row],[principal]]+Amortization[[#This Row],[property tax]])</f>
        <v>1447.4607696333321</v>
      </c>
      <c r="I44" s="15">
        <f ca="1">IF(Amortization[[#This Row],[payment date]]="",0,Amortization[[#This Row],[opening balance]]-Amortization[[#This Row],[principal]])</f>
        <v>189279.94459353181</v>
      </c>
      <c r="J44" s="16">
        <f ca="1">IF(Amortization[[#This Row],[closing balance]]&gt;0,LastRow-ROW(),0)</f>
        <v>319</v>
      </c>
    </row>
    <row r="45" spans="2:10" ht="15" customHeight="1" x14ac:dyDescent="0.2">
      <c r="B45" s="13">
        <f>ROWS($B$4:B45)</f>
        <v>42</v>
      </c>
      <c r="C45" s="14">
        <f ca="1">IF(ValuesEntered,IF(Amortization[[#This Row],['#]]&lt;=DurationOfLoan,IF(ROW()-ROW(Amortization[[#Headers],[payment date]])=1,LoanStart,IF(I44&gt;0,EDATE(C44,1),"")),""),"")</f>
        <v>46366</v>
      </c>
      <c r="D45" s="15">
        <f ca="1">IF(ROW()-ROW(Amortization[[#Headers],[opening balance]])=1,LoanAmount,IF(Amortization[[#This Row],[payment date]]="",0,INDEX(Amortization[], ROW()-4,8)))</f>
        <v>189279.94459353181</v>
      </c>
      <c r="E45" s="15">
        <f ca="1">IF(ValuesEntered,IF(ROW()-ROW(Amortization[[#Headers],[interest]])=1,-IPMT(InterestRate/12,1,DurationOfLoan-ROWS($C$4:C45)+1,Amortization[[#This Row],[opening balance]]),IFERROR(-IPMT(InterestRate/12,1,Amortization[[#This Row],['# remaining]],D46),0)),0)</f>
        <v>787.4790324304746</v>
      </c>
      <c r="F45" s="15">
        <f ca="1">IFERROR(IF(AND(ValuesEntered,Amortization[[#This Row],[payment date]]&lt;&gt;""),-PPMT(InterestRate/12,1,DurationOfLoan-ROWS($C$4:C45)+1,Amortization[[#This Row],[opening balance]]),""),0)</f>
        <v>284.97681021789521</v>
      </c>
      <c r="G45" s="15">
        <f ca="1">IF(Amortization[[#This Row],[payment date]]="",0,PropertyTaxAmount)</f>
        <v>375</v>
      </c>
      <c r="H45" s="15">
        <f ca="1">IF(Amortization[[#This Row],[payment date]]="",0,Amortization[[#This Row],[interest]]+Amortization[[#This Row],[principal]]+Amortization[[#This Row],[property tax]])</f>
        <v>1447.4558426483698</v>
      </c>
      <c r="I45" s="15">
        <f ca="1">IF(Amortization[[#This Row],[payment date]]="",0,Amortization[[#This Row],[opening balance]]-Amortization[[#This Row],[principal]])</f>
        <v>188994.96778331391</v>
      </c>
      <c r="J45" s="16">
        <f ca="1">IF(Amortization[[#This Row],[closing balance]]&gt;0,LastRow-ROW(),0)</f>
        <v>318</v>
      </c>
    </row>
    <row r="46" spans="2:10" ht="15" customHeight="1" x14ac:dyDescent="0.2">
      <c r="B46" s="13">
        <f>ROWS($B$4:B46)</f>
        <v>43</v>
      </c>
      <c r="C46" s="14">
        <f ca="1">IF(ValuesEntered,IF(Amortization[[#This Row],['#]]&lt;=DurationOfLoan,IF(ROW()-ROW(Amortization[[#Headers],[payment date]])=1,LoanStart,IF(I45&gt;0,EDATE(C45,1),"")),""),"")</f>
        <v>46397</v>
      </c>
      <c r="D46" s="15">
        <f ca="1">IF(ROW()-ROW(Amortization[[#Headers],[opening balance]])=1,LoanAmount,IF(Amortization[[#This Row],[payment date]]="",0,INDEX(Amortization[], ROW()-4,8)))</f>
        <v>188994.96778331391</v>
      </c>
      <c r="E46" s="15">
        <f ca="1">IF(ValuesEntered,IF(ROW()-ROW(Amortization[[#Headers],[interest]])=1,-IPMT(InterestRate/12,1,DurationOfLoan-ROWS($C$4:C46)+1,Amortization[[#This Row],[opening balance]]),IFERROR(-IPMT(InterestRate/12,1,Amortization[[#This Row],['# remaining]],D47),0)),0)</f>
        <v>786.28668154050035</v>
      </c>
      <c r="F46" s="15">
        <f ca="1">IFERROR(IF(AND(ValuesEntered,Amortization[[#This Row],[payment date]]&lt;&gt;""),-PPMT(InterestRate/12,1,DurationOfLoan-ROWS($C$4:C46)+1,Amortization[[#This Row],[opening balance]]),""),0)</f>
        <v>286.16421359380314</v>
      </c>
      <c r="G46" s="15">
        <f ca="1">IF(Amortization[[#This Row],[payment date]]="",0,PropertyTaxAmount)</f>
        <v>375</v>
      </c>
      <c r="H46" s="15">
        <f ca="1">IF(Amortization[[#This Row],[payment date]]="",0,Amortization[[#This Row],[interest]]+Amortization[[#This Row],[principal]]+Amortization[[#This Row],[property tax]])</f>
        <v>1447.4508951343034</v>
      </c>
      <c r="I46" s="15">
        <f ca="1">IF(Amortization[[#This Row],[payment date]]="",0,Amortization[[#This Row],[opening balance]]-Amortization[[#This Row],[principal]])</f>
        <v>188708.8035697201</v>
      </c>
      <c r="J46" s="16">
        <f ca="1">IF(Amortization[[#This Row],[closing balance]]&gt;0,LastRow-ROW(),0)</f>
        <v>317</v>
      </c>
    </row>
    <row r="47" spans="2:10" ht="15" customHeight="1" x14ac:dyDescent="0.2">
      <c r="B47" s="13">
        <f>ROWS($B$4:B47)</f>
        <v>44</v>
      </c>
      <c r="C47" s="14">
        <f ca="1">IF(ValuesEntered,IF(Amortization[[#This Row],['#]]&lt;=DurationOfLoan,IF(ROW()-ROW(Amortization[[#Headers],[payment date]])=1,LoanStart,IF(I46&gt;0,EDATE(C46,1),"")),""),"")</f>
        <v>46428</v>
      </c>
      <c r="D47" s="15">
        <f ca="1">IF(ROW()-ROW(Amortization[[#Headers],[opening balance]])=1,LoanAmount,IF(Amortization[[#This Row],[payment date]]="",0,INDEX(Amortization[], ROW()-4,8)))</f>
        <v>188708.8035697201</v>
      </c>
      <c r="E47" s="15">
        <f ca="1">IF(ValuesEntered,IF(ROW()-ROW(Amortization[[#Headers],[interest]])=1,-IPMT(InterestRate/12,1,DurationOfLoan-ROWS($C$4:C47)+1,Amortization[[#This Row],[opening balance]]),IFERROR(-IPMT(InterestRate/12,1,Amortization[[#This Row],['# remaining]],D48),0)),0)</f>
        <v>785.08936252181797</v>
      </c>
      <c r="F47" s="15">
        <f ca="1">IFERROR(IF(AND(ValuesEntered,Amortization[[#This Row],[payment date]]&lt;&gt;""),-PPMT(InterestRate/12,1,DurationOfLoan-ROWS($C$4:C47)+1,Amortization[[#This Row],[opening balance]]),""),0)</f>
        <v>287.35656448377722</v>
      </c>
      <c r="G47" s="15">
        <f ca="1">IF(Amortization[[#This Row],[payment date]]="",0,PropertyTaxAmount)</f>
        <v>375</v>
      </c>
      <c r="H47" s="15">
        <f ca="1">IF(Amortization[[#This Row],[payment date]]="",0,Amortization[[#This Row],[interest]]+Amortization[[#This Row],[principal]]+Amortization[[#This Row],[property tax]])</f>
        <v>1447.4459270055952</v>
      </c>
      <c r="I47" s="15">
        <f ca="1">IF(Amortization[[#This Row],[payment date]]="",0,Amortization[[#This Row],[opening balance]]-Amortization[[#This Row],[principal]])</f>
        <v>188421.44700523632</v>
      </c>
      <c r="J47" s="16">
        <f ca="1">IF(Amortization[[#This Row],[closing balance]]&gt;0,LastRow-ROW(),0)</f>
        <v>316</v>
      </c>
    </row>
    <row r="48" spans="2:10" ht="15" customHeight="1" x14ac:dyDescent="0.2">
      <c r="B48" s="13">
        <f>ROWS($B$4:B48)</f>
        <v>45</v>
      </c>
      <c r="C48" s="14">
        <f ca="1">IF(ValuesEntered,IF(Amortization[[#This Row],['#]]&lt;=DurationOfLoan,IF(ROW()-ROW(Amortization[[#Headers],[payment date]])=1,LoanStart,IF(I47&gt;0,EDATE(C47,1),"")),""),"")</f>
        <v>46456</v>
      </c>
      <c r="D48" s="15">
        <f ca="1">IF(ROW()-ROW(Amortization[[#Headers],[opening balance]])=1,LoanAmount,IF(Amortization[[#This Row],[payment date]]="",0,INDEX(Amortization[], ROW()-4,8)))</f>
        <v>188421.44700523632</v>
      </c>
      <c r="E48" s="15">
        <f ca="1">IF(ValuesEntered,IF(ROW()-ROW(Amortization[[#Headers],[interest]])=1,-IPMT(InterestRate/12,1,DurationOfLoan-ROWS($C$4:C48)+1,Amortization[[#This Row],[opening balance]]),IFERROR(-IPMT(InterestRate/12,1,Amortization[[#This Row],['# remaining]],D49),0)),0)</f>
        <v>783.88705467389104</v>
      </c>
      <c r="F48" s="15">
        <f ca="1">IFERROR(IF(AND(ValuesEntered,Amortization[[#This Row],[payment date]]&lt;&gt;""),-PPMT(InterestRate/12,1,DurationOfLoan-ROWS($C$4:C48)+1,Amortization[[#This Row],[opening balance]]),""),0)</f>
        <v>288.55388350245971</v>
      </c>
      <c r="G48" s="15">
        <f ca="1">IF(Amortization[[#This Row],[payment date]]="",0,PropertyTaxAmount)</f>
        <v>375</v>
      </c>
      <c r="H48" s="15">
        <f ca="1">IF(Amortization[[#This Row],[payment date]]="",0,Amortization[[#This Row],[interest]]+Amortization[[#This Row],[principal]]+Amortization[[#This Row],[property tax]])</f>
        <v>1447.4409381763508</v>
      </c>
      <c r="I48" s="15">
        <f ca="1">IF(Amortization[[#This Row],[payment date]]="",0,Amortization[[#This Row],[opening balance]]-Amortization[[#This Row],[principal]])</f>
        <v>188132.89312173385</v>
      </c>
      <c r="J48" s="16">
        <f ca="1">IF(Amortization[[#This Row],[closing balance]]&gt;0,LastRow-ROW(),0)</f>
        <v>315</v>
      </c>
    </row>
    <row r="49" spans="2:10" ht="15" customHeight="1" x14ac:dyDescent="0.2">
      <c r="B49" s="13">
        <f>ROWS($B$4:B49)</f>
        <v>46</v>
      </c>
      <c r="C49" s="14">
        <f ca="1">IF(ValuesEntered,IF(Amortization[[#This Row],['#]]&lt;=DurationOfLoan,IF(ROW()-ROW(Amortization[[#Headers],[payment date]])=1,LoanStart,IF(I48&gt;0,EDATE(C48,1),"")),""),"")</f>
        <v>46487</v>
      </c>
      <c r="D49" s="15">
        <f ca="1">IF(ROW()-ROW(Amortization[[#Headers],[opening balance]])=1,LoanAmount,IF(Amortization[[#This Row],[payment date]]="",0,INDEX(Amortization[], ROW()-4,8)))</f>
        <v>188132.89312173385</v>
      </c>
      <c r="E49" s="15">
        <f ca="1">IF(ValuesEntered,IF(ROW()-ROW(Amortization[[#Headers],[interest]])=1,-IPMT(InterestRate/12,1,DurationOfLoan-ROWS($C$4:C49)+1,Amortization[[#This Row],[opening balance]]),IFERROR(-IPMT(InterestRate/12,1,Amortization[[#This Row],['# remaining]],D50),0)),0)</f>
        <v>782.6797372099312</v>
      </c>
      <c r="F49" s="15">
        <f ca="1">IFERROR(IF(AND(ValuesEntered,Amortization[[#This Row],[payment date]]&lt;&gt;""),-PPMT(InterestRate/12,1,DurationOfLoan-ROWS($C$4:C49)+1,Amortization[[#This Row],[opening balance]]),""),0)</f>
        <v>289.75619135038653</v>
      </c>
      <c r="G49" s="15">
        <f ca="1">IF(Amortization[[#This Row],[payment date]]="",0,PropertyTaxAmount)</f>
        <v>375</v>
      </c>
      <c r="H49" s="15">
        <f ca="1">IF(Amortization[[#This Row],[payment date]]="",0,Amortization[[#This Row],[interest]]+Amortization[[#This Row],[principal]]+Amortization[[#This Row],[property tax]])</f>
        <v>1447.4359285603177</v>
      </c>
      <c r="I49" s="15">
        <f ca="1">IF(Amortization[[#This Row],[payment date]]="",0,Amortization[[#This Row],[opening balance]]-Amortization[[#This Row],[principal]])</f>
        <v>187843.13693038348</v>
      </c>
      <c r="J49" s="16">
        <f ca="1">IF(Amortization[[#This Row],[closing balance]]&gt;0,LastRow-ROW(),0)</f>
        <v>314</v>
      </c>
    </row>
    <row r="50" spans="2:10" ht="15" customHeight="1" x14ac:dyDescent="0.2">
      <c r="B50" s="13">
        <f>ROWS($B$4:B50)</f>
        <v>47</v>
      </c>
      <c r="C50" s="14">
        <f ca="1">IF(ValuesEntered,IF(Amortization[[#This Row],['#]]&lt;=DurationOfLoan,IF(ROW()-ROW(Amortization[[#Headers],[payment date]])=1,LoanStart,IF(I49&gt;0,EDATE(C49,1),"")),""),"")</f>
        <v>46517</v>
      </c>
      <c r="D50" s="15">
        <f ca="1">IF(ROW()-ROW(Amortization[[#Headers],[opening balance]])=1,LoanAmount,IF(Amortization[[#This Row],[payment date]]="",0,INDEX(Amortization[], ROW()-4,8)))</f>
        <v>187843.13693038348</v>
      </c>
      <c r="E50" s="15">
        <f ca="1">IF(ValuesEntered,IF(ROW()-ROW(Amortization[[#Headers],[interest]])=1,-IPMT(InterestRate/12,1,DurationOfLoan-ROWS($C$4:C50)+1,Amortization[[#This Row],[opening balance]]),IFERROR(-IPMT(InterestRate/12,1,Amortization[[#This Row],['# remaining]],D51),0)),0)</f>
        <v>781.46738925653813</v>
      </c>
      <c r="F50" s="15">
        <f ca="1">IFERROR(IF(AND(ValuesEntered,Amortization[[#This Row],[payment date]]&lt;&gt;""),-PPMT(InterestRate/12,1,DurationOfLoan-ROWS($C$4:C50)+1,Amortization[[#This Row],[opening balance]]),""),0)</f>
        <v>290.96350881434654</v>
      </c>
      <c r="G50" s="15">
        <f ca="1">IF(Amortization[[#This Row],[payment date]]="",0,PropertyTaxAmount)</f>
        <v>375</v>
      </c>
      <c r="H50" s="15">
        <f ca="1">IF(Amortization[[#This Row],[payment date]]="",0,Amortization[[#This Row],[interest]]+Amortization[[#This Row],[principal]]+Amortization[[#This Row],[property tax]])</f>
        <v>1447.4308980708847</v>
      </c>
      <c r="I50" s="15">
        <f ca="1">IF(Amortization[[#This Row],[payment date]]="",0,Amortization[[#This Row],[opening balance]]-Amortization[[#This Row],[principal]])</f>
        <v>187552.17342156914</v>
      </c>
      <c r="J50" s="16">
        <f ca="1">IF(Amortization[[#This Row],[closing balance]]&gt;0,LastRow-ROW(),0)</f>
        <v>313</v>
      </c>
    </row>
    <row r="51" spans="2:10" ht="15" customHeight="1" x14ac:dyDescent="0.2">
      <c r="B51" s="13">
        <f>ROWS($B$4:B51)</f>
        <v>48</v>
      </c>
      <c r="C51" s="14">
        <f ca="1">IF(ValuesEntered,IF(Amortization[[#This Row],['#]]&lt;=DurationOfLoan,IF(ROW()-ROW(Amortization[[#Headers],[payment date]])=1,LoanStart,IF(I50&gt;0,EDATE(C50,1),"")),""),"")</f>
        <v>46548</v>
      </c>
      <c r="D51" s="15">
        <f ca="1">IF(ROW()-ROW(Amortization[[#Headers],[opening balance]])=1,LoanAmount,IF(Amortization[[#This Row],[payment date]]="",0,INDEX(Amortization[], ROW()-4,8)))</f>
        <v>187552.17342156914</v>
      </c>
      <c r="E51" s="15">
        <f ca="1">IF(ValuesEntered,IF(ROW()-ROW(Amortization[[#Headers],[interest]])=1,-IPMT(InterestRate/12,1,DurationOfLoan-ROWS($C$4:C51)+1,Amortization[[#This Row],[opening balance]]),IFERROR(-IPMT(InterestRate/12,1,Amortization[[#This Row],['# remaining]],D52),0)),0)</f>
        <v>780.24998985333912</v>
      </c>
      <c r="F51" s="15">
        <f ca="1">IFERROR(IF(AND(ValuesEntered,Amortization[[#This Row],[payment date]]&lt;&gt;""),-PPMT(InterestRate/12,1,DurationOfLoan-ROWS($C$4:C51)+1,Amortization[[#This Row],[opening balance]]),""),0)</f>
        <v>292.17585676773962</v>
      </c>
      <c r="G51" s="15">
        <f ca="1">IF(Amortization[[#This Row],[payment date]]="",0,PropertyTaxAmount)</f>
        <v>375</v>
      </c>
      <c r="H51" s="15">
        <f ca="1">IF(Amortization[[#This Row],[payment date]]="",0,Amortization[[#This Row],[interest]]+Amortization[[#This Row],[principal]]+Amortization[[#This Row],[property tax]])</f>
        <v>1447.4258466210788</v>
      </c>
      <c r="I51" s="15">
        <f ca="1">IF(Amortization[[#This Row],[payment date]]="",0,Amortization[[#This Row],[opening balance]]-Amortization[[#This Row],[principal]])</f>
        <v>187259.99756480139</v>
      </c>
      <c r="J51" s="16">
        <f ca="1">IF(Amortization[[#This Row],[closing balance]]&gt;0,LastRow-ROW(),0)</f>
        <v>312</v>
      </c>
    </row>
    <row r="52" spans="2:10" ht="15" customHeight="1" x14ac:dyDescent="0.2">
      <c r="B52" s="13">
        <f>ROWS($B$4:B52)</f>
        <v>49</v>
      </c>
      <c r="C52" s="14">
        <f ca="1">IF(ValuesEntered,IF(Amortization[[#This Row],['#]]&lt;=DurationOfLoan,IF(ROW()-ROW(Amortization[[#Headers],[payment date]])=1,LoanStart,IF(I51&gt;0,EDATE(C51,1),"")),""),"")</f>
        <v>46578</v>
      </c>
      <c r="D52" s="15">
        <f ca="1">IF(ROW()-ROW(Amortization[[#Headers],[opening balance]])=1,LoanAmount,IF(Amortization[[#This Row],[payment date]]="",0,INDEX(Amortization[], ROW()-4,8)))</f>
        <v>187259.99756480139</v>
      </c>
      <c r="E52" s="15">
        <f ca="1">IF(ValuesEntered,IF(ROW()-ROW(Amortization[[#Headers],[interest]])=1,-IPMT(InterestRate/12,1,DurationOfLoan-ROWS($C$4:C52)+1,Amortization[[#This Row],[opening balance]]),IFERROR(-IPMT(InterestRate/12,1,Amortization[[#This Row],['# remaining]],D53),0)),0)</f>
        <v>779.02751795262691</v>
      </c>
      <c r="F52" s="15">
        <f ca="1">IFERROR(IF(AND(ValuesEntered,Amortization[[#This Row],[payment date]]&lt;&gt;""),-PPMT(InterestRate/12,1,DurationOfLoan-ROWS($C$4:C52)+1,Amortization[[#This Row],[opening balance]]),""),0)</f>
        <v>293.39325617093863</v>
      </c>
      <c r="G52" s="15">
        <f ca="1">IF(Amortization[[#This Row],[payment date]]="",0,PropertyTaxAmount)</f>
        <v>375</v>
      </c>
      <c r="H52" s="15">
        <f ca="1">IF(Amortization[[#This Row],[payment date]]="",0,Amortization[[#This Row],[interest]]+Amortization[[#This Row],[principal]]+Amortization[[#This Row],[property tax]])</f>
        <v>1447.4207741235655</v>
      </c>
      <c r="I52" s="15">
        <f ca="1">IF(Amortization[[#This Row],[payment date]]="",0,Amortization[[#This Row],[opening balance]]-Amortization[[#This Row],[principal]])</f>
        <v>186966.60430863046</v>
      </c>
      <c r="J52" s="16">
        <f ca="1">IF(Amortization[[#This Row],[closing balance]]&gt;0,LastRow-ROW(),0)</f>
        <v>311</v>
      </c>
    </row>
    <row r="53" spans="2:10" ht="15" customHeight="1" x14ac:dyDescent="0.2">
      <c r="B53" s="13">
        <f>ROWS($B$4:B53)</f>
        <v>50</v>
      </c>
      <c r="C53" s="14">
        <f ca="1">IF(ValuesEntered,IF(Amortization[[#This Row],['#]]&lt;=DurationOfLoan,IF(ROW()-ROW(Amortization[[#Headers],[payment date]])=1,LoanStart,IF(I52&gt;0,EDATE(C52,1),"")),""),"")</f>
        <v>46609</v>
      </c>
      <c r="D53" s="15">
        <f ca="1">IF(ROW()-ROW(Amortization[[#Headers],[opening balance]])=1,LoanAmount,IF(Amortization[[#This Row],[payment date]]="",0,INDEX(Amortization[], ROW()-4,8)))</f>
        <v>186966.60430863046</v>
      </c>
      <c r="E53" s="15">
        <f ca="1">IF(ValuesEntered,IF(ROW()-ROW(Amortization[[#Headers],[interest]])=1,-IPMT(InterestRate/12,1,DurationOfLoan-ROWS($C$4:C53)+1,Amortization[[#This Row],[opening balance]]),IFERROR(-IPMT(InterestRate/12,1,Amortization[[#This Row],['# remaining]],D54),0)),0)</f>
        <v>777.79995241899496</v>
      </c>
      <c r="F53" s="15">
        <f ca="1">IFERROR(IF(AND(ValuesEntered,Amortization[[#This Row],[payment date]]&lt;&gt;""),-PPMT(InterestRate/12,1,DurationOfLoan-ROWS($C$4:C53)+1,Amortization[[#This Row],[opening balance]]),""),0)</f>
        <v>294.61572807165072</v>
      </c>
      <c r="G53" s="15">
        <f ca="1">IF(Amortization[[#This Row],[payment date]]="",0,PropertyTaxAmount)</f>
        <v>375</v>
      </c>
      <c r="H53" s="15">
        <f ca="1">IF(Amortization[[#This Row],[payment date]]="",0,Amortization[[#This Row],[interest]]+Amortization[[#This Row],[principal]]+Amortization[[#This Row],[property tax]])</f>
        <v>1447.4156804906456</v>
      </c>
      <c r="I53" s="15">
        <f ca="1">IF(Amortization[[#This Row],[payment date]]="",0,Amortization[[#This Row],[opening balance]]-Amortization[[#This Row],[principal]])</f>
        <v>186671.9885805588</v>
      </c>
      <c r="J53" s="16">
        <f ca="1">IF(Amortization[[#This Row],[closing balance]]&gt;0,LastRow-ROW(),0)</f>
        <v>310</v>
      </c>
    </row>
    <row r="54" spans="2:10" ht="15" customHeight="1" x14ac:dyDescent="0.2">
      <c r="B54" s="13">
        <f>ROWS($B$4:B54)</f>
        <v>51</v>
      </c>
      <c r="C54" s="14">
        <f ca="1">IF(ValuesEntered,IF(Amortization[[#This Row],['#]]&lt;=DurationOfLoan,IF(ROW()-ROW(Amortization[[#Headers],[payment date]])=1,LoanStart,IF(I53&gt;0,EDATE(C53,1),"")),""),"")</f>
        <v>46640</v>
      </c>
      <c r="D54" s="15">
        <f ca="1">IF(ROW()-ROW(Amortization[[#Headers],[opening balance]])=1,LoanAmount,IF(Amortization[[#This Row],[payment date]]="",0,INDEX(Amortization[], ROW()-4,8)))</f>
        <v>186671.9885805588</v>
      </c>
      <c r="E54" s="15">
        <f ca="1">IF(ValuesEntered,IF(ROW()-ROW(Amortization[[#Headers],[interest]])=1,-IPMT(InterestRate/12,1,DurationOfLoan-ROWS($C$4:C54)+1,Amortization[[#This Row],[opening balance]]),IFERROR(-IPMT(InterestRate/12,1,Amortization[[#This Row],['# remaining]],D55),0)),0)</f>
        <v>776.56727202897298</v>
      </c>
      <c r="F54" s="15">
        <f ca="1">IFERROR(IF(AND(ValuesEntered,Amortization[[#This Row],[payment date]]&lt;&gt;""),-PPMT(InterestRate/12,1,DurationOfLoan-ROWS($C$4:C54)+1,Amortization[[#This Row],[opening balance]]),""),0)</f>
        <v>295.84329360528261</v>
      </c>
      <c r="G54" s="15">
        <f ca="1">IF(Amortization[[#This Row],[payment date]]="",0,PropertyTaxAmount)</f>
        <v>375</v>
      </c>
      <c r="H54" s="15">
        <f ca="1">IF(Amortization[[#This Row],[payment date]]="",0,Amortization[[#This Row],[interest]]+Amortization[[#This Row],[principal]]+Amortization[[#This Row],[property tax]])</f>
        <v>1447.4105656342556</v>
      </c>
      <c r="I54" s="15">
        <f ca="1">IF(Amortization[[#This Row],[payment date]]="",0,Amortization[[#This Row],[opening balance]]-Amortization[[#This Row],[principal]])</f>
        <v>186376.14528695351</v>
      </c>
      <c r="J54" s="16">
        <f ca="1">IF(Amortization[[#This Row],[closing balance]]&gt;0,LastRow-ROW(),0)</f>
        <v>309</v>
      </c>
    </row>
    <row r="55" spans="2:10" ht="15" customHeight="1" x14ac:dyDescent="0.2">
      <c r="B55" s="13">
        <f>ROWS($B$4:B55)</f>
        <v>52</v>
      </c>
      <c r="C55" s="14">
        <f ca="1">IF(ValuesEntered,IF(Amortization[[#This Row],['#]]&lt;=DurationOfLoan,IF(ROW()-ROW(Amortization[[#Headers],[payment date]])=1,LoanStart,IF(I54&gt;0,EDATE(C54,1),"")),""),"")</f>
        <v>46670</v>
      </c>
      <c r="D55" s="15">
        <f ca="1">IF(ROW()-ROW(Amortization[[#Headers],[opening balance]])=1,LoanAmount,IF(Amortization[[#This Row],[payment date]]="",0,INDEX(Amortization[], ROW()-4,8)))</f>
        <v>186376.14528695351</v>
      </c>
      <c r="E55" s="15">
        <f ca="1">IF(ValuesEntered,IF(ROW()-ROW(Amortization[[#Headers],[interest]])=1,-IPMT(InterestRate/12,1,DurationOfLoan-ROWS($C$4:C55)+1,Amortization[[#This Row],[opening balance]]),IFERROR(-IPMT(InterestRate/12,1,Amortization[[#This Row],['# remaining]],D56),0)),0)</f>
        <v>775.32945547065924</v>
      </c>
      <c r="F55" s="15">
        <f ca="1">IFERROR(IF(AND(ValuesEntered,Amortization[[#This Row],[payment date]]&lt;&gt;""),-PPMT(InterestRate/12,1,DurationOfLoan-ROWS($C$4:C55)+1,Amortization[[#This Row],[opening balance]]),""),0)</f>
        <v>297.07597399530465</v>
      </c>
      <c r="G55" s="15">
        <f ca="1">IF(Amortization[[#This Row],[payment date]]="",0,PropertyTaxAmount)</f>
        <v>375</v>
      </c>
      <c r="H55" s="15">
        <f ca="1">IF(Amortization[[#This Row],[payment date]]="",0,Amortization[[#This Row],[interest]]+Amortization[[#This Row],[principal]]+Amortization[[#This Row],[property tax]])</f>
        <v>1447.4054294659638</v>
      </c>
      <c r="I55" s="15">
        <f ca="1">IF(Amortization[[#This Row],[payment date]]="",0,Amortization[[#This Row],[opening balance]]-Amortization[[#This Row],[principal]])</f>
        <v>186079.06931295822</v>
      </c>
      <c r="J55" s="16">
        <f ca="1">IF(Amortization[[#This Row],[closing balance]]&gt;0,LastRow-ROW(),0)</f>
        <v>308</v>
      </c>
    </row>
    <row r="56" spans="2:10" ht="15" customHeight="1" x14ac:dyDescent="0.2">
      <c r="B56" s="13">
        <f>ROWS($B$4:B56)</f>
        <v>53</v>
      </c>
      <c r="C56" s="14">
        <f ca="1">IF(ValuesEntered,IF(Amortization[[#This Row],['#]]&lt;=DurationOfLoan,IF(ROW()-ROW(Amortization[[#Headers],[payment date]])=1,LoanStart,IF(I55&gt;0,EDATE(C55,1),"")),""),"")</f>
        <v>46701</v>
      </c>
      <c r="D56" s="15">
        <f ca="1">IF(ROW()-ROW(Amortization[[#Headers],[opening balance]])=1,LoanAmount,IF(Amortization[[#This Row],[payment date]]="",0,INDEX(Amortization[], ROW()-4,8)))</f>
        <v>186079.06931295822</v>
      </c>
      <c r="E56" s="15">
        <f ca="1">IF(ValuesEntered,IF(ROW()-ROW(Amortization[[#Headers],[interest]])=1,-IPMT(InterestRate/12,1,DurationOfLoan-ROWS($C$4:C56)+1,Amortization[[#This Row],[opening balance]]),IFERROR(-IPMT(InterestRate/12,1,Amortization[[#This Row],['# remaining]],D57),0)),0)</f>
        <v>774.08648134335249</v>
      </c>
      <c r="F56" s="15">
        <f ca="1">IFERROR(IF(AND(ValuesEntered,Amortization[[#This Row],[payment date]]&lt;&gt;""),-PPMT(InterestRate/12,1,DurationOfLoan-ROWS($C$4:C56)+1,Amortization[[#This Row],[opening balance]]),""),0)</f>
        <v>298.31379055361845</v>
      </c>
      <c r="G56" s="15">
        <f ca="1">IF(Amortization[[#This Row],[payment date]]="",0,PropertyTaxAmount)</f>
        <v>375</v>
      </c>
      <c r="H56" s="15">
        <f ca="1">IF(Amortization[[#This Row],[payment date]]="",0,Amortization[[#This Row],[interest]]+Amortization[[#This Row],[principal]]+Amortization[[#This Row],[property tax]])</f>
        <v>1447.4002718969709</v>
      </c>
      <c r="I56" s="15">
        <f ca="1">IF(Amortization[[#This Row],[payment date]]="",0,Amortization[[#This Row],[opening balance]]-Amortization[[#This Row],[principal]])</f>
        <v>185780.75552240459</v>
      </c>
      <c r="J56" s="16">
        <f ca="1">IF(Amortization[[#This Row],[closing balance]]&gt;0,LastRow-ROW(),0)</f>
        <v>307</v>
      </c>
    </row>
    <row r="57" spans="2:10" ht="15" customHeight="1" x14ac:dyDescent="0.2">
      <c r="B57" s="13">
        <f>ROWS($B$4:B57)</f>
        <v>54</v>
      </c>
      <c r="C57" s="14">
        <f ca="1">IF(ValuesEntered,IF(Amortization[[#This Row],['#]]&lt;=DurationOfLoan,IF(ROW()-ROW(Amortization[[#Headers],[payment date]])=1,LoanStart,IF(I56&gt;0,EDATE(C56,1),"")),""),"")</f>
        <v>46731</v>
      </c>
      <c r="D57" s="15">
        <f ca="1">IF(ROW()-ROW(Amortization[[#Headers],[opening balance]])=1,LoanAmount,IF(Amortization[[#This Row],[payment date]]="",0,INDEX(Amortization[], ROW()-4,8)))</f>
        <v>185780.75552240459</v>
      </c>
      <c r="E57" s="15">
        <f ca="1">IF(ValuesEntered,IF(ROW()-ROW(Amortization[[#Headers],[interest]])=1,-IPMT(InterestRate/12,1,DurationOfLoan-ROWS($C$4:C57)+1,Amortization[[#This Row],[opening balance]]),IFERROR(-IPMT(InterestRate/12,1,Amortization[[#This Row],['# remaining]],D58),0)),0)</f>
        <v>772.83832815718199</v>
      </c>
      <c r="F57" s="15">
        <f ca="1">IFERROR(IF(AND(ValuesEntered,Amortization[[#This Row],[payment date]]&lt;&gt;""),-PPMT(InterestRate/12,1,DurationOfLoan-ROWS($C$4:C57)+1,Amortization[[#This Row],[opening balance]]),""),0)</f>
        <v>299.55676468092526</v>
      </c>
      <c r="G57" s="15">
        <f ca="1">IF(Amortization[[#This Row],[payment date]]="",0,PropertyTaxAmount)</f>
        <v>375</v>
      </c>
      <c r="H57" s="15">
        <f ca="1">IF(Amortization[[#This Row],[payment date]]="",0,Amortization[[#This Row],[interest]]+Amortization[[#This Row],[principal]]+Amortization[[#This Row],[property tax]])</f>
        <v>1447.3950928381073</v>
      </c>
      <c r="I57" s="15">
        <f ca="1">IF(Amortization[[#This Row],[payment date]]="",0,Amortization[[#This Row],[opening balance]]-Amortization[[#This Row],[principal]])</f>
        <v>185481.19875772367</v>
      </c>
      <c r="J57" s="16">
        <f ca="1">IF(Amortization[[#This Row],[closing balance]]&gt;0,LastRow-ROW(),0)</f>
        <v>306</v>
      </c>
    </row>
    <row r="58" spans="2:10" ht="15" customHeight="1" x14ac:dyDescent="0.2">
      <c r="B58" s="13">
        <f>ROWS($B$4:B58)</f>
        <v>55</v>
      </c>
      <c r="C58" s="14">
        <f ca="1">IF(ValuesEntered,IF(Amortization[[#This Row],['#]]&lt;=DurationOfLoan,IF(ROW()-ROW(Amortization[[#Headers],[payment date]])=1,LoanStart,IF(I57&gt;0,EDATE(C57,1),"")),""),"")</f>
        <v>46762</v>
      </c>
      <c r="D58" s="15">
        <f ca="1">IF(ROW()-ROW(Amortization[[#Headers],[opening balance]])=1,LoanAmount,IF(Amortization[[#This Row],[payment date]]="",0,INDEX(Amortization[], ROW()-4,8)))</f>
        <v>185481.19875772367</v>
      </c>
      <c r="E58" s="15">
        <f ca="1">IF(ValuesEntered,IF(ROW()-ROW(Amortization[[#Headers],[interest]])=1,-IPMT(InterestRate/12,1,DurationOfLoan-ROWS($C$4:C58)+1,Amortization[[#This Row],[opening balance]]),IFERROR(-IPMT(InterestRate/12,1,Amortization[[#This Row],['# remaining]],D59),0)),0)</f>
        <v>771.58497433273578</v>
      </c>
      <c r="F58" s="15">
        <f ca="1">IFERROR(IF(AND(ValuesEntered,Amortization[[#This Row],[payment date]]&lt;&gt;""),-PPMT(InterestRate/12,1,DurationOfLoan-ROWS($C$4:C58)+1,Amortization[[#This Row],[opening balance]]),""),0)</f>
        <v>300.80491786709564</v>
      </c>
      <c r="G58" s="15">
        <f ca="1">IF(Amortization[[#This Row],[payment date]]="",0,PropertyTaxAmount)</f>
        <v>375</v>
      </c>
      <c r="H58" s="15">
        <f ca="1">IF(Amortization[[#This Row],[payment date]]="",0,Amortization[[#This Row],[interest]]+Amortization[[#This Row],[principal]]+Amortization[[#This Row],[property tax]])</f>
        <v>1447.3898921998314</v>
      </c>
      <c r="I58" s="15">
        <f ca="1">IF(Amortization[[#This Row],[payment date]]="",0,Amortization[[#This Row],[opening balance]]-Amortization[[#This Row],[principal]])</f>
        <v>185180.39383985658</v>
      </c>
      <c r="J58" s="16">
        <f ca="1">IF(Amortization[[#This Row],[closing balance]]&gt;0,LastRow-ROW(),0)</f>
        <v>305</v>
      </c>
    </row>
    <row r="59" spans="2:10" ht="15" customHeight="1" x14ac:dyDescent="0.2">
      <c r="B59" s="13">
        <f>ROWS($B$4:B59)</f>
        <v>56</v>
      </c>
      <c r="C59" s="14">
        <f ca="1">IF(ValuesEntered,IF(Amortization[[#This Row],['#]]&lt;=DurationOfLoan,IF(ROW()-ROW(Amortization[[#Headers],[payment date]])=1,LoanStart,IF(I58&gt;0,EDATE(C58,1),"")),""),"")</f>
        <v>46793</v>
      </c>
      <c r="D59" s="15">
        <f ca="1">IF(ROW()-ROW(Amortization[[#Headers],[opening balance]])=1,LoanAmount,IF(Amortization[[#This Row],[payment date]]="",0,INDEX(Amortization[], ROW()-4,8)))</f>
        <v>185180.39383985658</v>
      </c>
      <c r="E59" s="15">
        <f ca="1">IF(ValuesEntered,IF(ROW()-ROW(Amortization[[#Headers],[interest]])=1,-IPMT(InterestRate/12,1,DurationOfLoan-ROWS($C$4:C59)+1,Amortization[[#This Row],[opening balance]]),IFERROR(-IPMT(InterestRate/12,1,Amortization[[#This Row],['# remaining]],D60),0)),0)</f>
        <v>770.32639820068766</v>
      </c>
      <c r="F59" s="15">
        <f ca="1">IFERROR(IF(AND(ValuesEntered,Amortization[[#This Row],[payment date]]&lt;&gt;""),-PPMT(InterestRate/12,1,DurationOfLoan-ROWS($C$4:C59)+1,Amortization[[#This Row],[opening balance]]),""),0)</f>
        <v>302.0582716915419</v>
      </c>
      <c r="G59" s="15">
        <f ca="1">IF(Amortization[[#This Row],[payment date]]="",0,PropertyTaxAmount)</f>
        <v>375</v>
      </c>
      <c r="H59" s="15">
        <f ca="1">IF(Amortization[[#This Row],[payment date]]="",0,Amortization[[#This Row],[interest]]+Amortization[[#This Row],[principal]]+Amortization[[#This Row],[property tax]])</f>
        <v>1447.3846698922296</v>
      </c>
      <c r="I59" s="15">
        <f ca="1">IF(Amortization[[#This Row],[payment date]]="",0,Amortization[[#This Row],[opening balance]]-Amortization[[#This Row],[principal]])</f>
        <v>184878.33556816503</v>
      </c>
      <c r="J59" s="16">
        <f ca="1">IF(Amortization[[#This Row],[closing balance]]&gt;0,LastRow-ROW(),0)</f>
        <v>304</v>
      </c>
    </row>
    <row r="60" spans="2:10" ht="15" customHeight="1" x14ac:dyDescent="0.2">
      <c r="B60" s="13">
        <f>ROWS($B$4:B60)</f>
        <v>57</v>
      </c>
      <c r="C60" s="14">
        <f ca="1">IF(ValuesEntered,IF(Amortization[[#This Row],['#]]&lt;=DurationOfLoan,IF(ROW()-ROW(Amortization[[#Headers],[payment date]])=1,LoanStart,IF(I59&gt;0,EDATE(C59,1),"")),""),"")</f>
        <v>46822</v>
      </c>
      <c r="D60" s="15">
        <f ca="1">IF(ROW()-ROW(Amortization[[#Headers],[opening balance]])=1,LoanAmount,IF(Amortization[[#This Row],[payment date]]="",0,INDEX(Amortization[], ROW()-4,8)))</f>
        <v>184878.33556816503</v>
      </c>
      <c r="E60" s="15">
        <f ca="1">IF(ValuesEntered,IF(ROW()-ROW(Amortization[[#Headers],[interest]])=1,-IPMT(InterestRate/12,1,DurationOfLoan-ROWS($C$4:C60)+1,Amortization[[#This Row],[opening balance]]),IFERROR(-IPMT(InterestRate/12,1,Amortization[[#This Row],['# remaining]],D61),0)),0)</f>
        <v>769.06257800142271</v>
      </c>
      <c r="F60" s="15">
        <f ca="1">IFERROR(IF(AND(ValuesEntered,Amortization[[#This Row],[payment date]]&lt;&gt;""),-PPMT(InterestRate/12,1,DurationOfLoan-ROWS($C$4:C60)+1,Amortization[[#This Row],[opening balance]]),""),0)</f>
        <v>303.31684782359002</v>
      </c>
      <c r="G60" s="15">
        <f ca="1">IF(Amortization[[#This Row],[payment date]]="",0,PropertyTaxAmount)</f>
        <v>375</v>
      </c>
      <c r="H60" s="15">
        <f ca="1">IF(Amortization[[#This Row],[payment date]]="",0,Amortization[[#This Row],[interest]]+Amortization[[#This Row],[principal]]+Amortization[[#This Row],[property tax]])</f>
        <v>1447.3794258250127</v>
      </c>
      <c r="I60" s="15">
        <f ca="1">IF(Amortization[[#This Row],[payment date]]="",0,Amortization[[#This Row],[opening balance]]-Amortization[[#This Row],[principal]])</f>
        <v>184575.01872034144</v>
      </c>
      <c r="J60" s="16">
        <f ca="1">IF(Amortization[[#This Row],[closing balance]]&gt;0,LastRow-ROW(),0)</f>
        <v>303</v>
      </c>
    </row>
    <row r="61" spans="2:10" ht="15" customHeight="1" x14ac:dyDescent="0.2">
      <c r="B61" s="13">
        <f>ROWS($B$4:B61)</f>
        <v>58</v>
      </c>
      <c r="C61" s="14">
        <f ca="1">IF(ValuesEntered,IF(Amortization[[#This Row],['#]]&lt;=DurationOfLoan,IF(ROW()-ROW(Amortization[[#Headers],[payment date]])=1,LoanStart,IF(I60&gt;0,EDATE(C60,1),"")),""),"")</f>
        <v>46853</v>
      </c>
      <c r="D61" s="15">
        <f ca="1">IF(ROW()-ROW(Amortization[[#Headers],[opening balance]])=1,LoanAmount,IF(Amortization[[#This Row],[payment date]]="",0,INDEX(Amortization[], ROW()-4,8)))</f>
        <v>184575.01872034144</v>
      </c>
      <c r="E61" s="15">
        <f ca="1">IF(ValuesEntered,IF(ROW()-ROW(Amortization[[#Headers],[interest]])=1,-IPMT(InterestRate/12,1,DurationOfLoan-ROWS($C$4:C61)+1,Amortization[[#This Row],[opening balance]]),IFERROR(-IPMT(InterestRate/12,1,Amortization[[#This Row],['# remaining]],D62),0)),0)</f>
        <v>767.79349188466074</v>
      </c>
      <c r="F61" s="15">
        <f ca="1">IFERROR(IF(AND(ValuesEntered,Amortization[[#This Row],[payment date]]&lt;&gt;""),-PPMT(InterestRate/12,1,DurationOfLoan-ROWS($C$4:C61)+1,Amortization[[#This Row],[opening balance]]),""),0)</f>
        <v>304.58066802285504</v>
      </c>
      <c r="G61" s="15">
        <f ca="1">IF(Amortization[[#This Row],[payment date]]="",0,PropertyTaxAmount)</f>
        <v>375</v>
      </c>
      <c r="H61" s="15">
        <f ca="1">IF(Amortization[[#This Row],[payment date]]="",0,Amortization[[#This Row],[interest]]+Amortization[[#This Row],[principal]]+Amortization[[#This Row],[property tax]])</f>
        <v>1447.3741599075158</v>
      </c>
      <c r="I61" s="15">
        <f ca="1">IF(Amortization[[#This Row],[payment date]]="",0,Amortization[[#This Row],[opening balance]]-Amortization[[#This Row],[principal]])</f>
        <v>184270.43805231858</v>
      </c>
      <c r="J61" s="16">
        <f ca="1">IF(Amortization[[#This Row],[closing balance]]&gt;0,LastRow-ROW(),0)</f>
        <v>302</v>
      </c>
    </row>
    <row r="62" spans="2:10" ht="15" customHeight="1" x14ac:dyDescent="0.2">
      <c r="B62" s="13">
        <f>ROWS($B$4:B62)</f>
        <v>59</v>
      </c>
      <c r="C62" s="14">
        <f ca="1">IF(ValuesEntered,IF(Amortization[[#This Row],['#]]&lt;=DurationOfLoan,IF(ROW()-ROW(Amortization[[#Headers],[payment date]])=1,LoanStart,IF(I61&gt;0,EDATE(C61,1),"")),""),"")</f>
        <v>46883</v>
      </c>
      <c r="D62" s="15">
        <f ca="1">IF(ROW()-ROW(Amortization[[#Headers],[opening balance]])=1,LoanAmount,IF(Amortization[[#This Row],[payment date]]="",0,INDEX(Amortization[], ROW()-4,8)))</f>
        <v>184270.43805231858</v>
      </c>
      <c r="E62" s="15">
        <f ca="1">IF(ValuesEntered,IF(ROW()-ROW(Amortization[[#Headers],[interest]])=1,-IPMT(InterestRate/12,1,DurationOfLoan-ROWS($C$4:C62)+1,Amortization[[#This Row],[opening balance]]),IFERROR(-IPMT(InterestRate/12,1,Amortization[[#This Row],['# remaining]],D63),0)),0)</f>
        <v>766.51911790907911</v>
      </c>
      <c r="F62" s="15">
        <f ca="1">IFERROR(IF(AND(ValuesEntered,Amortization[[#This Row],[payment date]]&lt;&gt;""),-PPMT(InterestRate/12,1,DurationOfLoan-ROWS($C$4:C62)+1,Amortization[[#This Row],[opening balance]]),""),0)</f>
        <v>305.84975413961683</v>
      </c>
      <c r="G62" s="15">
        <f ca="1">IF(Amortization[[#This Row],[payment date]]="",0,PropertyTaxAmount)</f>
        <v>375</v>
      </c>
      <c r="H62" s="15">
        <f ca="1">IF(Amortization[[#This Row],[payment date]]="",0,Amortization[[#This Row],[interest]]+Amortization[[#This Row],[principal]]+Amortization[[#This Row],[property tax]])</f>
        <v>1447.3688720486959</v>
      </c>
      <c r="I62" s="15">
        <f ca="1">IF(Amortization[[#This Row],[payment date]]="",0,Amortization[[#This Row],[opening balance]]-Amortization[[#This Row],[principal]])</f>
        <v>183964.58829817898</v>
      </c>
      <c r="J62" s="16">
        <f ca="1">IF(Amortization[[#This Row],[closing balance]]&gt;0,LastRow-ROW(),0)</f>
        <v>301</v>
      </c>
    </row>
    <row r="63" spans="2:10" ht="15" customHeight="1" x14ac:dyDescent="0.2">
      <c r="B63" s="13">
        <f>ROWS($B$4:B63)</f>
        <v>60</v>
      </c>
      <c r="C63" s="14">
        <f ca="1">IF(ValuesEntered,IF(Amortization[[#This Row],['#]]&lt;=DurationOfLoan,IF(ROW()-ROW(Amortization[[#Headers],[payment date]])=1,LoanStart,IF(I62&gt;0,EDATE(C62,1),"")),""),"")</f>
        <v>46914</v>
      </c>
      <c r="D63" s="15">
        <f ca="1">IF(ROW()-ROW(Amortization[[#Headers],[opening balance]])=1,LoanAmount,IF(Amortization[[#This Row],[payment date]]="",0,INDEX(Amortization[], ROW()-4,8)))</f>
        <v>183964.58829817898</v>
      </c>
      <c r="E63" s="15">
        <f ca="1">IF(ValuesEntered,IF(ROW()-ROW(Amortization[[#Headers],[interest]])=1,-IPMT(InterestRate/12,1,DurationOfLoan-ROWS($C$4:C63)+1,Amortization[[#This Row],[opening balance]]),IFERROR(-IPMT(InterestRate/12,1,Amortization[[#This Row],['# remaining]],D64),0)),0)</f>
        <v>765.23943404193244</v>
      </c>
      <c r="F63" s="15">
        <f ca="1">IFERROR(IF(AND(ValuesEntered,Amortization[[#This Row],[payment date]]&lt;&gt;""),-PPMT(InterestRate/12,1,DurationOfLoan-ROWS($C$4:C63)+1,Amortization[[#This Row],[opening balance]]),""),0)</f>
        <v>307.12412811519863</v>
      </c>
      <c r="G63" s="15">
        <f ca="1">IF(Amortization[[#This Row],[payment date]]="",0,PropertyTaxAmount)</f>
        <v>375</v>
      </c>
      <c r="H63" s="15">
        <f ca="1">IF(Amortization[[#This Row],[payment date]]="",0,Amortization[[#This Row],[interest]]+Amortization[[#This Row],[principal]]+Amortization[[#This Row],[property tax]])</f>
        <v>1447.3635621571311</v>
      </c>
      <c r="I63" s="15">
        <f ca="1">IF(Amortization[[#This Row],[payment date]]="",0,Amortization[[#This Row],[opening balance]]-Amortization[[#This Row],[principal]])</f>
        <v>183657.46417006379</v>
      </c>
      <c r="J63" s="16">
        <f ca="1">IF(Amortization[[#This Row],[closing balance]]&gt;0,LastRow-ROW(),0)</f>
        <v>300</v>
      </c>
    </row>
    <row r="64" spans="2:10" ht="15" customHeight="1" x14ac:dyDescent="0.2">
      <c r="B64" s="13">
        <f>ROWS($B$4:B64)</f>
        <v>61</v>
      </c>
      <c r="C64" s="14">
        <f ca="1">IF(ValuesEntered,IF(Amortization[[#This Row],['#]]&lt;=DurationOfLoan,IF(ROW()-ROW(Amortization[[#Headers],[payment date]])=1,LoanStart,IF(I63&gt;0,EDATE(C63,1),"")),""),"")</f>
        <v>46944</v>
      </c>
      <c r="D64" s="15">
        <f ca="1">IF(ROW()-ROW(Amortization[[#Headers],[opening balance]])=1,LoanAmount,IF(Amortization[[#This Row],[payment date]]="",0,INDEX(Amortization[], ROW()-4,8)))</f>
        <v>183657.46417006379</v>
      </c>
      <c r="E64" s="15">
        <f ca="1">IF(ValuesEntered,IF(ROW()-ROW(Amortization[[#Headers],[interest]])=1,-IPMT(InterestRate/12,1,DurationOfLoan-ROWS($C$4:C64)+1,Amortization[[#This Row],[opening balance]]),IFERROR(-IPMT(InterestRate/12,1,Amortization[[#This Row],['# remaining]],D65),0)),0)</f>
        <v>763.95441815867275</v>
      </c>
      <c r="F64" s="15">
        <f ca="1">IFERROR(IF(AND(ValuesEntered,Amortization[[#This Row],[payment date]]&lt;&gt;""),-PPMT(InterestRate/12,1,DurationOfLoan-ROWS($C$4:C64)+1,Amortization[[#This Row],[opening balance]]),""),0)</f>
        <v>308.4038119823453</v>
      </c>
      <c r="G64" s="15">
        <f ca="1">IF(Amortization[[#This Row],[payment date]]="",0,PropertyTaxAmount)</f>
        <v>375</v>
      </c>
      <c r="H64" s="15">
        <f ca="1">IF(Amortization[[#This Row],[payment date]]="",0,Amortization[[#This Row],[interest]]+Amortization[[#This Row],[principal]]+Amortization[[#This Row],[property tax]])</f>
        <v>1447.3582301410181</v>
      </c>
      <c r="I64" s="15">
        <f ca="1">IF(Amortization[[#This Row],[payment date]]="",0,Amortization[[#This Row],[opening balance]]-Amortization[[#This Row],[principal]])</f>
        <v>183349.06035808145</v>
      </c>
      <c r="J64" s="16">
        <f ca="1">IF(Amortization[[#This Row],[closing balance]]&gt;0,LastRow-ROW(),0)</f>
        <v>299</v>
      </c>
    </row>
    <row r="65" spans="2:10" ht="15" customHeight="1" x14ac:dyDescent="0.2">
      <c r="B65" s="13">
        <f>ROWS($B$4:B65)</f>
        <v>62</v>
      </c>
      <c r="C65" s="14">
        <f ca="1">IF(ValuesEntered,IF(Amortization[[#This Row],['#]]&lt;=DurationOfLoan,IF(ROW()-ROW(Amortization[[#Headers],[payment date]])=1,LoanStart,IF(I64&gt;0,EDATE(C64,1),"")),""),"")</f>
        <v>46975</v>
      </c>
      <c r="D65" s="15">
        <f ca="1">IF(ROW()-ROW(Amortization[[#Headers],[opening balance]])=1,LoanAmount,IF(Amortization[[#This Row],[payment date]]="",0,INDEX(Amortization[], ROW()-4,8)))</f>
        <v>183349.06035808145</v>
      </c>
      <c r="E65" s="15">
        <f ca="1">IF(ValuesEntered,IF(ROW()-ROW(Amortization[[#Headers],[interest]])=1,-IPMT(InterestRate/12,1,DurationOfLoan-ROWS($C$4:C65)+1,Amortization[[#This Row],[opening balance]]),IFERROR(-IPMT(InterestRate/12,1,Amortization[[#This Row],['# remaining]],D66),0)),0)</f>
        <v>762.66404804256604</v>
      </c>
      <c r="F65" s="15">
        <f ca="1">IFERROR(IF(AND(ValuesEntered,Amortization[[#This Row],[payment date]]&lt;&gt;""),-PPMT(InterestRate/12,1,DurationOfLoan-ROWS($C$4:C65)+1,Amortization[[#This Row],[opening balance]]),""),0)</f>
        <v>309.68882786560511</v>
      </c>
      <c r="G65" s="15">
        <f ca="1">IF(Amortization[[#This Row],[payment date]]="",0,PropertyTaxAmount)</f>
        <v>375</v>
      </c>
      <c r="H65" s="15">
        <f ca="1">IF(Amortization[[#This Row],[payment date]]="",0,Amortization[[#This Row],[interest]]+Amortization[[#This Row],[principal]]+Amortization[[#This Row],[property tax]])</f>
        <v>1447.3528759081712</v>
      </c>
      <c r="I65" s="15">
        <f ca="1">IF(Amortization[[#This Row],[payment date]]="",0,Amortization[[#This Row],[opening balance]]-Amortization[[#This Row],[principal]])</f>
        <v>183039.37153021584</v>
      </c>
      <c r="J65" s="16">
        <f ca="1">IF(Amortization[[#This Row],[closing balance]]&gt;0,LastRow-ROW(),0)</f>
        <v>298</v>
      </c>
    </row>
    <row r="66" spans="2:10" ht="15" customHeight="1" x14ac:dyDescent="0.2">
      <c r="B66" s="13">
        <f>ROWS($B$4:B66)</f>
        <v>63</v>
      </c>
      <c r="C66" s="14">
        <f ca="1">IF(ValuesEntered,IF(Amortization[[#This Row],['#]]&lt;=DurationOfLoan,IF(ROW()-ROW(Amortization[[#Headers],[payment date]])=1,LoanStart,IF(I65&gt;0,EDATE(C65,1),"")),""),"")</f>
        <v>47006</v>
      </c>
      <c r="D66" s="15">
        <f ca="1">IF(ROW()-ROW(Amortization[[#Headers],[opening balance]])=1,LoanAmount,IF(Amortization[[#This Row],[payment date]]="",0,INDEX(Amortization[], ROW()-4,8)))</f>
        <v>183039.37153021584</v>
      </c>
      <c r="E66" s="15">
        <f ca="1">IF(ValuesEntered,IF(ROW()-ROW(Amortization[[#Headers],[interest]])=1,-IPMT(InterestRate/12,1,DurationOfLoan-ROWS($C$4:C66)+1,Amortization[[#This Row],[opening balance]]),IFERROR(-IPMT(InterestRate/12,1,Amortization[[#This Row],['# remaining]],D67),0)),0)</f>
        <v>761.36830138430889</v>
      </c>
      <c r="F66" s="15">
        <f ca="1">IFERROR(IF(AND(ValuesEntered,Amortization[[#This Row],[payment date]]&lt;&gt;""),-PPMT(InterestRate/12,1,DurationOfLoan-ROWS($C$4:C66)+1,Amortization[[#This Row],[opening balance]]),""),0)</f>
        <v>310.97919798171176</v>
      </c>
      <c r="G66" s="15">
        <f ca="1">IF(Amortization[[#This Row],[payment date]]="",0,PropertyTaxAmount)</f>
        <v>375</v>
      </c>
      <c r="H66" s="15">
        <f ca="1">IF(Amortization[[#This Row],[payment date]]="",0,Amortization[[#This Row],[interest]]+Amortization[[#This Row],[principal]]+Amortization[[#This Row],[property tax]])</f>
        <v>1447.3474993660207</v>
      </c>
      <c r="I66" s="15">
        <f ca="1">IF(Amortization[[#This Row],[payment date]]="",0,Amortization[[#This Row],[opening balance]]-Amortization[[#This Row],[principal]])</f>
        <v>182728.39233223413</v>
      </c>
      <c r="J66" s="16">
        <f ca="1">IF(Amortization[[#This Row],[closing balance]]&gt;0,LastRow-ROW(),0)</f>
        <v>297</v>
      </c>
    </row>
    <row r="67" spans="2:10" ht="15" customHeight="1" x14ac:dyDescent="0.2">
      <c r="B67" s="13">
        <f>ROWS($B$4:B67)</f>
        <v>64</v>
      </c>
      <c r="C67" s="14">
        <f ca="1">IF(ValuesEntered,IF(Amortization[[#This Row],['#]]&lt;=DurationOfLoan,IF(ROW()-ROW(Amortization[[#Headers],[payment date]])=1,LoanStart,IF(I66&gt;0,EDATE(C66,1),"")),""),"")</f>
        <v>47036</v>
      </c>
      <c r="D67" s="15">
        <f ca="1">IF(ROW()-ROW(Amortization[[#Headers],[opening balance]])=1,LoanAmount,IF(Amortization[[#This Row],[payment date]]="",0,INDEX(Amortization[], ROW()-4,8)))</f>
        <v>182728.39233223413</v>
      </c>
      <c r="E67" s="15">
        <f ca="1">IF(ValuesEntered,IF(ROW()-ROW(Amortization[[#Headers],[interest]])=1,-IPMT(InterestRate/12,1,DurationOfLoan-ROWS($C$4:C67)+1,Amortization[[#This Row],[opening balance]]),IFERROR(-IPMT(InterestRate/12,1,Amortization[[#This Row],['# remaining]],D68),0)),0)</f>
        <v>760.06715578164233</v>
      </c>
      <c r="F67" s="15">
        <f ca="1">IFERROR(IF(AND(ValuesEntered,Amortization[[#This Row],[payment date]]&lt;&gt;""),-PPMT(InterestRate/12,1,DurationOfLoan-ROWS($C$4:C67)+1,Amortization[[#This Row],[opening balance]]),""),0)</f>
        <v>312.27494463996885</v>
      </c>
      <c r="G67" s="15">
        <f ca="1">IF(Amortization[[#This Row],[payment date]]="",0,PropertyTaxAmount)</f>
        <v>375</v>
      </c>
      <c r="H67" s="15">
        <f ca="1">IF(Amortization[[#This Row],[payment date]]="",0,Amortization[[#This Row],[interest]]+Amortization[[#This Row],[principal]]+Amortization[[#This Row],[property tax]])</f>
        <v>1447.3421004216111</v>
      </c>
      <c r="I67" s="15">
        <f ca="1">IF(Amortization[[#This Row],[payment date]]="",0,Amortization[[#This Row],[opening balance]]-Amortization[[#This Row],[principal]])</f>
        <v>182416.11738759416</v>
      </c>
      <c r="J67" s="16">
        <f ca="1">IF(Amortization[[#This Row],[closing balance]]&gt;0,LastRow-ROW(),0)</f>
        <v>296</v>
      </c>
    </row>
    <row r="68" spans="2:10" ht="15" customHeight="1" x14ac:dyDescent="0.2">
      <c r="B68" s="13">
        <f>ROWS($B$4:B68)</f>
        <v>65</v>
      </c>
      <c r="C68" s="14">
        <f ca="1">IF(ValuesEntered,IF(Amortization[[#This Row],['#]]&lt;=DurationOfLoan,IF(ROW()-ROW(Amortization[[#Headers],[payment date]])=1,LoanStart,IF(I67&gt;0,EDATE(C67,1),"")),""),"")</f>
        <v>47067</v>
      </c>
      <c r="D68" s="15">
        <f ca="1">IF(ROW()-ROW(Amortization[[#Headers],[opening balance]])=1,LoanAmount,IF(Amortization[[#This Row],[payment date]]="",0,INDEX(Amortization[], ROW()-4,8)))</f>
        <v>182416.11738759416</v>
      </c>
      <c r="E68" s="15">
        <f ca="1">IF(ValuesEntered,IF(ROW()-ROW(Amortization[[#Headers],[interest]])=1,-IPMT(InterestRate/12,1,DurationOfLoan-ROWS($C$4:C68)+1,Amortization[[#This Row],[opening balance]]),IFERROR(-IPMT(InterestRate/12,1,Amortization[[#This Row],['# remaining]],D69),0)),0)</f>
        <v>758.76058873896477</v>
      </c>
      <c r="F68" s="15">
        <f ca="1">IFERROR(IF(AND(ValuesEntered,Amortization[[#This Row],[payment date]]&lt;&gt;""),-PPMT(InterestRate/12,1,DurationOfLoan-ROWS($C$4:C68)+1,Amortization[[#This Row],[opening balance]]),""),0)</f>
        <v>313.57609024263536</v>
      </c>
      <c r="G68" s="15">
        <f ca="1">IF(Amortization[[#This Row],[payment date]]="",0,PropertyTaxAmount)</f>
        <v>375</v>
      </c>
      <c r="H68" s="15">
        <f ca="1">IF(Amortization[[#This Row],[payment date]]="",0,Amortization[[#This Row],[interest]]+Amortization[[#This Row],[principal]]+Amortization[[#This Row],[property tax]])</f>
        <v>1447.3366789816</v>
      </c>
      <c r="I68" s="15">
        <f ca="1">IF(Amortization[[#This Row],[payment date]]="",0,Amortization[[#This Row],[opening balance]]-Amortization[[#This Row],[principal]])</f>
        <v>182102.54129735153</v>
      </c>
      <c r="J68" s="16">
        <f ca="1">IF(Amortization[[#This Row],[closing balance]]&gt;0,LastRow-ROW(),0)</f>
        <v>295</v>
      </c>
    </row>
    <row r="69" spans="2:10" ht="15" customHeight="1" x14ac:dyDescent="0.2">
      <c r="B69" s="13">
        <f>ROWS($B$4:B69)</f>
        <v>66</v>
      </c>
      <c r="C69" s="14">
        <f ca="1">IF(ValuesEntered,IF(Amortization[[#This Row],['#]]&lt;=DurationOfLoan,IF(ROW()-ROW(Amortization[[#Headers],[payment date]])=1,LoanStart,IF(I68&gt;0,EDATE(C68,1),"")),""),"")</f>
        <v>47097</v>
      </c>
      <c r="D69" s="15">
        <f ca="1">IF(ROW()-ROW(Amortization[[#Headers],[opening balance]])=1,LoanAmount,IF(Amortization[[#This Row],[payment date]]="",0,INDEX(Amortization[], ROW()-4,8)))</f>
        <v>182102.54129735153</v>
      </c>
      <c r="E69" s="15">
        <f ca="1">IF(ValuesEntered,IF(ROW()-ROW(Amortization[[#Headers],[interest]])=1,-IPMT(InterestRate/12,1,DurationOfLoan-ROWS($C$4:C69)+1,Amortization[[#This Row],[opening balance]]),IFERROR(-IPMT(InterestRate/12,1,Amortization[[#This Row],['# remaining]],D70),0)),0)</f>
        <v>757.44857766694258</v>
      </c>
      <c r="F69" s="15">
        <f ca="1">IFERROR(IF(AND(ValuesEntered,Amortization[[#This Row],[payment date]]&lt;&gt;""),-PPMT(InterestRate/12,1,DurationOfLoan-ROWS($C$4:C69)+1,Amortization[[#This Row],[opening balance]]),""),0)</f>
        <v>314.88265728531303</v>
      </c>
      <c r="G69" s="15">
        <f ca="1">IF(Amortization[[#This Row],[payment date]]="",0,PropertyTaxAmount)</f>
        <v>375</v>
      </c>
      <c r="H69" s="15">
        <f ca="1">IF(Amortization[[#This Row],[payment date]]="",0,Amortization[[#This Row],[interest]]+Amortization[[#This Row],[principal]]+Amortization[[#This Row],[property tax]])</f>
        <v>1447.3312349522557</v>
      </c>
      <c r="I69" s="15">
        <f ca="1">IF(Amortization[[#This Row],[payment date]]="",0,Amortization[[#This Row],[opening balance]]-Amortization[[#This Row],[principal]])</f>
        <v>181787.65864006622</v>
      </c>
      <c r="J69" s="16">
        <f ca="1">IF(Amortization[[#This Row],[closing balance]]&gt;0,LastRow-ROW(),0)</f>
        <v>294</v>
      </c>
    </row>
    <row r="70" spans="2:10" ht="15" customHeight="1" x14ac:dyDescent="0.2">
      <c r="B70" s="13">
        <f>ROWS($B$4:B70)</f>
        <v>67</v>
      </c>
      <c r="C70" s="14">
        <f ca="1">IF(ValuesEntered,IF(Amortization[[#This Row],['#]]&lt;=DurationOfLoan,IF(ROW()-ROW(Amortization[[#Headers],[payment date]])=1,LoanStart,IF(I69&gt;0,EDATE(C69,1),"")),""),"")</f>
        <v>47128</v>
      </c>
      <c r="D70" s="15">
        <f ca="1">IF(ROW()-ROW(Amortization[[#Headers],[opening balance]])=1,LoanAmount,IF(Amortization[[#This Row],[payment date]]="",0,INDEX(Amortization[], ROW()-4,8)))</f>
        <v>181787.65864006622</v>
      </c>
      <c r="E70" s="15">
        <f ca="1">IF(ValuesEntered,IF(ROW()-ROW(Amortization[[#Headers],[interest]])=1,-IPMT(InterestRate/12,1,DurationOfLoan-ROWS($C$4:C70)+1,Amortization[[#This Row],[opening balance]]),IFERROR(-IPMT(InterestRate/12,1,Amortization[[#This Row],['# remaining]],D71),0)),0)</f>
        <v>756.13109988212034</v>
      </c>
      <c r="F70" s="15">
        <f ca="1">IFERROR(IF(AND(ValuesEntered,Amortization[[#This Row],[payment date]]&lt;&gt;""),-PPMT(InterestRate/12,1,DurationOfLoan-ROWS($C$4:C70)+1,Amortization[[#This Row],[opening balance]]),""),0)</f>
        <v>316.19466835733533</v>
      </c>
      <c r="G70" s="15">
        <f ca="1">IF(Amortization[[#This Row],[payment date]]="",0,PropertyTaxAmount)</f>
        <v>375</v>
      </c>
      <c r="H70" s="15">
        <f ca="1">IF(Amortization[[#This Row],[payment date]]="",0,Amortization[[#This Row],[interest]]+Amortization[[#This Row],[principal]]+Amortization[[#This Row],[property tax]])</f>
        <v>1447.3257682394556</v>
      </c>
      <c r="I70" s="15">
        <f ca="1">IF(Amortization[[#This Row],[payment date]]="",0,Amortization[[#This Row],[opening balance]]-Amortization[[#This Row],[principal]])</f>
        <v>181471.46397170887</v>
      </c>
      <c r="J70" s="16">
        <f ca="1">IF(Amortization[[#This Row],[closing balance]]&gt;0,LastRow-ROW(),0)</f>
        <v>293</v>
      </c>
    </row>
    <row r="71" spans="2:10" ht="15" customHeight="1" x14ac:dyDescent="0.2">
      <c r="B71" s="13">
        <f>ROWS($B$4:B71)</f>
        <v>68</v>
      </c>
      <c r="C71" s="14">
        <f ca="1">IF(ValuesEntered,IF(Amortization[[#This Row],['#]]&lt;=DurationOfLoan,IF(ROW()-ROW(Amortization[[#Headers],[payment date]])=1,LoanStart,IF(I70&gt;0,EDATE(C70,1),"")),""),"")</f>
        <v>47159</v>
      </c>
      <c r="D71" s="15">
        <f ca="1">IF(ROW()-ROW(Amortization[[#Headers],[opening balance]])=1,LoanAmount,IF(Amortization[[#This Row],[payment date]]="",0,INDEX(Amortization[], ROW()-4,8)))</f>
        <v>181471.46397170887</v>
      </c>
      <c r="E71" s="15">
        <f ca="1">IF(ValuesEntered,IF(ROW()-ROW(Amortization[[#Headers],[interest]])=1,-IPMT(InterestRate/12,1,DurationOfLoan-ROWS($C$4:C71)+1,Amortization[[#This Row],[opening balance]]),IFERROR(-IPMT(InterestRate/12,1,Amortization[[#This Row],['# remaining]],D72),0)),0)</f>
        <v>754.80813260652792</v>
      </c>
      <c r="F71" s="15">
        <f ca="1">IFERROR(IF(AND(ValuesEntered,Amortization[[#This Row],[payment date]]&lt;&gt;""),-PPMT(InterestRate/12,1,DurationOfLoan-ROWS($C$4:C71)+1,Amortization[[#This Row],[opening balance]]),""),0)</f>
        <v>317.51214614215741</v>
      </c>
      <c r="G71" s="15">
        <f ca="1">IF(Amortization[[#This Row],[payment date]]="",0,PropertyTaxAmount)</f>
        <v>375</v>
      </c>
      <c r="H71" s="15">
        <f ca="1">IF(Amortization[[#This Row],[payment date]]="",0,Amortization[[#This Row],[interest]]+Amortization[[#This Row],[principal]]+Amortization[[#This Row],[property tax]])</f>
        <v>1447.3202787486853</v>
      </c>
      <c r="I71" s="15">
        <f ca="1">IF(Amortization[[#This Row],[payment date]]="",0,Amortization[[#This Row],[opening balance]]-Amortization[[#This Row],[principal]])</f>
        <v>181153.95182556671</v>
      </c>
      <c r="J71" s="16">
        <f ca="1">IF(Amortization[[#This Row],[closing balance]]&gt;0,LastRow-ROW(),0)</f>
        <v>292</v>
      </c>
    </row>
    <row r="72" spans="2:10" ht="15" customHeight="1" x14ac:dyDescent="0.2">
      <c r="B72" s="13">
        <f>ROWS($B$4:B72)</f>
        <v>69</v>
      </c>
      <c r="C72" s="14">
        <f ca="1">IF(ValuesEntered,IF(Amortization[[#This Row],['#]]&lt;=DurationOfLoan,IF(ROW()-ROW(Amortization[[#Headers],[payment date]])=1,LoanStart,IF(I71&gt;0,EDATE(C71,1),"")),""),"")</f>
        <v>47187</v>
      </c>
      <c r="D72" s="15">
        <f ca="1">IF(ROW()-ROW(Amortization[[#Headers],[opening balance]])=1,LoanAmount,IF(Amortization[[#This Row],[payment date]]="",0,INDEX(Amortization[], ROW()-4,8)))</f>
        <v>181153.95182556671</v>
      </c>
      <c r="E72" s="15">
        <f ca="1">IF(ValuesEntered,IF(ROW()-ROW(Amortization[[#Headers],[interest]])=1,-IPMT(InterestRate/12,1,DurationOfLoan-ROWS($C$4:C72)+1,Amortization[[#This Row],[opening balance]]),IFERROR(-IPMT(InterestRate/12,1,Amortization[[#This Row],['# remaining]],D73),0)),0)</f>
        <v>753.47965296728739</v>
      </c>
      <c r="F72" s="15">
        <f ca="1">IFERROR(IF(AND(ValuesEntered,Amortization[[#This Row],[payment date]]&lt;&gt;""),-PPMT(InterestRate/12,1,DurationOfLoan-ROWS($C$4:C72)+1,Amortization[[#This Row],[opening balance]]),""),0)</f>
        <v>318.83511341774988</v>
      </c>
      <c r="G72" s="15">
        <f ca="1">IF(Amortization[[#This Row],[payment date]]="",0,PropertyTaxAmount)</f>
        <v>375</v>
      </c>
      <c r="H72" s="15">
        <f ca="1">IF(Amortization[[#This Row],[payment date]]="",0,Amortization[[#This Row],[interest]]+Amortization[[#This Row],[principal]]+Amortization[[#This Row],[property tax]])</f>
        <v>1447.3147663850373</v>
      </c>
      <c r="I72" s="15">
        <f ca="1">IF(Amortization[[#This Row],[payment date]]="",0,Amortization[[#This Row],[opening balance]]-Amortization[[#This Row],[principal]])</f>
        <v>180835.11671214897</v>
      </c>
      <c r="J72" s="16">
        <f ca="1">IF(Amortization[[#This Row],[closing balance]]&gt;0,LastRow-ROW(),0)</f>
        <v>291</v>
      </c>
    </row>
    <row r="73" spans="2:10" ht="15" customHeight="1" x14ac:dyDescent="0.2">
      <c r="B73" s="13">
        <f>ROWS($B$4:B73)</f>
        <v>70</v>
      </c>
      <c r="C73" s="14">
        <f ca="1">IF(ValuesEntered,IF(Amortization[[#This Row],['#]]&lt;=DurationOfLoan,IF(ROW()-ROW(Amortization[[#Headers],[payment date]])=1,LoanStart,IF(I72&gt;0,EDATE(C72,1),"")),""),"")</f>
        <v>47218</v>
      </c>
      <c r="D73" s="15">
        <f ca="1">IF(ROW()-ROW(Amortization[[#Headers],[opening balance]])=1,LoanAmount,IF(Amortization[[#This Row],[payment date]]="",0,INDEX(Amortization[], ROW()-4,8)))</f>
        <v>180835.11671214897</v>
      </c>
      <c r="E73" s="15">
        <f ca="1">IF(ValuesEntered,IF(ROW()-ROW(Amortization[[#Headers],[interest]])=1,-IPMT(InterestRate/12,1,DurationOfLoan-ROWS($C$4:C73)+1,Amortization[[#This Row],[opening balance]]),IFERROR(-IPMT(InterestRate/12,1,Amortization[[#This Row],['# remaining]],D74),0)),0)</f>
        <v>752.14563799621658</v>
      </c>
      <c r="F73" s="15">
        <f ca="1">IFERROR(IF(AND(ValuesEntered,Amortization[[#This Row],[payment date]]&lt;&gt;""),-PPMT(InterestRate/12,1,DurationOfLoan-ROWS($C$4:C73)+1,Amortization[[#This Row],[opening balance]]),""),0)</f>
        <v>320.16359305699041</v>
      </c>
      <c r="G73" s="15">
        <f ca="1">IF(Amortization[[#This Row],[payment date]]="",0,PropertyTaxAmount)</f>
        <v>375</v>
      </c>
      <c r="H73" s="15">
        <f ca="1">IF(Amortization[[#This Row],[payment date]]="",0,Amortization[[#This Row],[interest]]+Amortization[[#This Row],[principal]]+Amortization[[#This Row],[property tax]])</f>
        <v>1447.309231053207</v>
      </c>
      <c r="I73" s="15">
        <f ca="1">IF(Amortization[[#This Row],[payment date]]="",0,Amortization[[#This Row],[opening balance]]-Amortization[[#This Row],[principal]])</f>
        <v>180514.95311909198</v>
      </c>
      <c r="J73" s="16">
        <f ca="1">IF(Amortization[[#This Row],[closing balance]]&gt;0,LastRow-ROW(),0)</f>
        <v>290</v>
      </c>
    </row>
    <row r="74" spans="2:10" ht="15" customHeight="1" x14ac:dyDescent="0.2">
      <c r="B74" s="13">
        <f>ROWS($B$4:B74)</f>
        <v>71</v>
      </c>
      <c r="C74" s="14">
        <f ca="1">IF(ValuesEntered,IF(Amortization[[#This Row],['#]]&lt;=DurationOfLoan,IF(ROW()-ROW(Amortization[[#Headers],[payment date]])=1,LoanStart,IF(I73&gt;0,EDATE(C73,1),"")),""),"")</f>
        <v>47248</v>
      </c>
      <c r="D74" s="15">
        <f ca="1">IF(ROW()-ROW(Amortization[[#Headers],[opening balance]])=1,LoanAmount,IF(Amortization[[#This Row],[payment date]]="",0,INDEX(Amortization[], ROW()-4,8)))</f>
        <v>180514.95311909198</v>
      </c>
      <c r="E74" s="15">
        <f ca="1">IF(ValuesEntered,IF(ROW()-ROW(Amortization[[#Headers],[interest]])=1,-IPMT(InterestRate/12,1,DurationOfLoan-ROWS($C$4:C74)+1,Amortization[[#This Row],[opening balance]]),IFERROR(-IPMT(InterestRate/12,1,Amortization[[#This Row],['# remaining]],D75),0)),0)</f>
        <v>750.80606462943297</v>
      </c>
      <c r="F74" s="15">
        <f ca="1">IFERROR(IF(AND(ValuesEntered,Amortization[[#This Row],[payment date]]&lt;&gt;""),-PPMT(InterestRate/12,1,DurationOfLoan-ROWS($C$4:C74)+1,Amortization[[#This Row],[opening balance]]),""),0)</f>
        <v>321.49760802806122</v>
      </c>
      <c r="G74" s="15">
        <f ca="1">IF(Amortization[[#This Row],[payment date]]="",0,PropertyTaxAmount)</f>
        <v>375</v>
      </c>
      <c r="H74" s="15">
        <f ca="1">IF(Amortization[[#This Row],[payment date]]="",0,Amortization[[#This Row],[interest]]+Amortization[[#This Row],[principal]]+Amortization[[#This Row],[property tax]])</f>
        <v>1447.3036726574942</v>
      </c>
      <c r="I74" s="15">
        <f ca="1">IF(Amortization[[#This Row],[payment date]]="",0,Amortization[[#This Row],[opening balance]]-Amortization[[#This Row],[principal]])</f>
        <v>180193.45551106392</v>
      </c>
      <c r="J74" s="16">
        <f ca="1">IF(Amortization[[#This Row],[closing balance]]&gt;0,LastRow-ROW(),0)</f>
        <v>289</v>
      </c>
    </row>
    <row r="75" spans="2:10" ht="15" customHeight="1" x14ac:dyDescent="0.2">
      <c r="B75" s="13">
        <f>ROWS($B$4:B75)</f>
        <v>72</v>
      </c>
      <c r="C75" s="14">
        <f ca="1">IF(ValuesEntered,IF(Amortization[[#This Row],['#]]&lt;=DurationOfLoan,IF(ROW()-ROW(Amortization[[#Headers],[payment date]])=1,LoanStart,IF(I74&gt;0,EDATE(C74,1),"")),""),"")</f>
        <v>47279</v>
      </c>
      <c r="D75" s="15">
        <f ca="1">IF(ROW()-ROW(Amortization[[#Headers],[opening balance]])=1,LoanAmount,IF(Amortization[[#This Row],[payment date]]="",0,INDEX(Amortization[], ROW()-4,8)))</f>
        <v>180193.45551106392</v>
      </c>
      <c r="E75" s="15">
        <f ca="1">IF(ValuesEntered,IF(ROW()-ROW(Amortization[[#Headers],[interest]])=1,-IPMT(InterestRate/12,1,DurationOfLoan-ROWS($C$4:C75)+1,Amortization[[#This Row],[opening balance]]),IFERROR(-IPMT(InterestRate/12,1,Amortization[[#This Row],['# remaining]],D76),0)),0)</f>
        <v>749.46090970695457</v>
      </c>
      <c r="F75" s="15">
        <f ca="1">IFERROR(IF(AND(ValuesEntered,Amortization[[#This Row],[payment date]]&lt;&gt;""),-PPMT(InterestRate/12,1,DurationOfLoan-ROWS($C$4:C75)+1,Amortization[[#This Row],[opening balance]]),""),0)</f>
        <v>322.83718139484472</v>
      </c>
      <c r="G75" s="15">
        <f ca="1">IF(Amortization[[#This Row],[payment date]]="",0,PropertyTaxAmount)</f>
        <v>375</v>
      </c>
      <c r="H75" s="15">
        <f ca="1">IF(Amortization[[#This Row],[payment date]]="",0,Amortization[[#This Row],[interest]]+Amortization[[#This Row],[principal]]+Amortization[[#This Row],[property tax]])</f>
        <v>1447.2980911017994</v>
      </c>
      <c r="I75" s="15">
        <f ca="1">IF(Amortization[[#This Row],[payment date]]="",0,Amortization[[#This Row],[opening balance]]-Amortization[[#This Row],[principal]])</f>
        <v>179870.61832966909</v>
      </c>
      <c r="J75" s="16">
        <f ca="1">IF(Amortization[[#This Row],[closing balance]]&gt;0,LastRow-ROW(),0)</f>
        <v>288</v>
      </c>
    </row>
    <row r="76" spans="2:10" ht="15" customHeight="1" x14ac:dyDescent="0.2">
      <c r="B76" s="13">
        <f>ROWS($B$4:B76)</f>
        <v>73</v>
      </c>
      <c r="C76" s="14">
        <f ca="1">IF(ValuesEntered,IF(Amortization[[#This Row],['#]]&lt;=DurationOfLoan,IF(ROW()-ROW(Amortization[[#Headers],[payment date]])=1,LoanStart,IF(I75&gt;0,EDATE(C75,1),"")),""),"")</f>
        <v>47309</v>
      </c>
      <c r="D76" s="15">
        <f ca="1">IF(ROW()-ROW(Amortization[[#Headers],[opening balance]])=1,LoanAmount,IF(Amortization[[#This Row],[payment date]]="",0,INDEX(Amortization[], ROW()-4,8)))</f>
        <v>179870.61832966909</v>
      </c>
      <c r="E76" s="15">
        <f ca="1">IF(ValuesEntered,IF(ROW()-ROW(Amortization[[#Headers],[interest]])=1,-IPMT(InterestRate/12,1,DurationOfLoan-ROWS($C$4:C76)+1,Amortization[[#This Row],[opening balance]]),IFERROR(-IPMT(InterestRate/12,1,Amortization[[#This Row],['# remaining]],D77),0)),0)</f>
        <v>748.11014997229904</v>
      </c>
      <c r="F76" s="15">
        <f ca="1">IFERROR(IF(AND(ValuesEntered,Amortization[[#This Row],[payment date]]&lt;&gt;""),-PPMT(InterestRate/12,1,DurationOfLoan-ROWS($C$4:C76)+1,Amortization[[#This Row],[opening balance]]),""),0)</f>
        <v>324.18233631732335</v>
      </c>
      <c r="G76" s="15">
        <f ca="1">IF(Amortization[[#This Row],[payment date]]="",0,PropertyTaxAmount)</f>
        <v>375</v>
      </c>
      <c r="H76" s="15">
        <f ca="1">IF(Amortization[[#This Row],[payment date]]="",0,Amortization[[#This Row],[interest]]+Amortization[[#This Row],[principal]]+Amortization[[#This Row],[property tax]])</f>
        <v>1447.2924862896225</v>
      </c>
      <c r="I76" s="15">
        <f ca="1">IF(Amortization[[#This Row],[payment date]]="",0,Amortization[[#This Row],[opening balance]]-Amortization[[#This Row],[principal]])</f>
        <v>179546.43599335177</v>
      </c>
      <c r="J76" s="16">
        <f ca="1">IF(Amortization[[#This Row],[closing balance]]&gt;0,LastRow-ROW(),0)</f>
        <v>287</v>
      </c>
    </row>
    <row r="77" spans="2:10" ht="15" customHeight="1" x14ac:dyDescent="0.2">
      <c r="B77" s="13">
        <f>ROWS($B$4:B77)</f>
        <v>74</v>
      </c>
      <c r="C77" s="14">
        <f ca="1">IF(ValuesEntered,IF(Amortization[[#This Row],['#]]&lt;=DurationOfLoan,IF(ROW()-ROW(Amortization[[#Headers],[payment date]])=1,LoanStart,IF(I76&gt;0,EDATE(C76,1),"")),""),"")</f>
        <v>47340</v>
      </c>
      <c r="D77" s="15">
        <f ca="1">IF(ROW()-ROW(Amortization[[#Headers],[opening balance]])=1,LoanAmount,IF(Amortization[[#This Row],[payment date]]="",0,INDEX(Amortization[], ROW()-4,8)))</f>
        <v>179546.43599335177</v>
      </c>
      <c r="E77" s="15">
        <f ca="1">IF(ValuesEntered,IF(ROW()-ROW(Amortization[[#Headers],[interest]])=1,-IPMT(InterestRate/12,1,DurationOfLoan-ROWS($C$4:C77)+1,Amortization[[#This Row],[opening balance]]),IFERROR(-IPMT(InterestRate/12,1,Amortization[[#This Row],['# remaining]],D78),0)),0)</f>
        <v>746.75376207208251</v>
      </c>
      <c r="F77" s="15">
        <f ca="1">IFERROR(IF(AND(ValuesEntered,Amortization[[#This Row],[payment date]]&lt;&gt;""),-PPMT(InterestRate/12,1,DurationOfLoan-ROWS($C$4:C77)+1,Amortization[[#This Row],[opening balance]]),""),0)</f>
        <v>325.53309605197876</v>
      </c>
      <c r="G77" s="15">
        <f ca="1">IF(Amortization[[#This Row],[payment date]]="",0,PropertyTaxAmount)</f>
        <v>375</v>
      </c>
      <c r="H77" s="15">
        <f ca="1">IF(Amortization[[#This Row],[payment date]]="",0,Amortization[[#This Row],[interest]]+Amortization[[#This Row],[principal]]+Amortization[[#This Row],[property tax]])</f>
        <v>1447.2868581240614</v>
      </c>
      <c r="I77" s="15">
        <f ca="1">IF(Amortization[[#This Row],[payment date]]="",0,Amortization[[#This Row],[opening balance]]-Amortization[[#This Row],[principal]])</f>
        <v>179220.90289729979</v>
      </c>
      <c r="J77" s="16">
        <f ca="1">IF(Amortization[[#This Row],[closing balance]]&gt;0,LastRow-ROW(),0)</f>
        <v>286</v>
      </c>
    </row>
    <row r="78" spans="2:10" ht="15" customHeight="1" x14ac:dyDescent="0.2">
      <c r="B78" s="13">
        <f>ROWS($B$4:B78)</f>
        <v>75</v>
      </c>
      <c r="C78" s="14">
        <f ca="1">IF(ValuesEntered,IF(Amortization[[#This Row],['#]]&lt;=DurationOfLoan,IF(ROW()-ROW(Amortization[[#Headers],[payment date]])=1,LoanStart,IF(I77&gt;0,EDATE(C77,1),"")),""),"")</f>
        <v>47371</v>
      </c>
      <c r="D78" s="15">
        <f ca="1">IF(ROW()-ROW(Amortization[[#Headers],[opening balance]])=1,LoanAmount,IF(Amortization[[#This Row],[payment date]]="",0,INDEX(Amortization[], ROW()-4,8)))</f>
        <v>179220.90289729979</v>
      </c>
      <c r="E78" s="15">
        <f ca="1">IF(ValuesEntered,IF(ROW()-ROW(Amortization[[#Headers],[interest]])=1,-IPMT(InterestRate/12,1,DurationOfLoan-ROWS($C$4:C78)+1,Amortization[[#This Row],[opening balance]]),IFERROR(-IPMT(InterestRate/12,1,Amortization[[#This Row],['# remaining]],D79),0)),0)</f>
        <v>745.39172255561493</v>
      </c>
      <c r="F78" s="15">
        <f ca="1">IFERROR(IF(AND(ValuesEntered,Amortization[[#This Row],[payment date]]&lt;&gt;""),-PPMT(InterestRate/12,1,DurationOfLoan-ROWS($C$4:C78)+1,Amortization[[#This Row],[opening balance]]),""),0)</f>
        <v>326.88948395219546</v>
      </c>
      <c r="G78" s="15">
        <f ca="1">IF(Amortization[[#This Row],[payment date]]="",0,PropertyTaxAmount)</f>
        <v>375</v>
      </c>
      <c r="H78" s="15">
        <f ca="1">IF(Amortization[[#This Row],[payment date]]="",0,Amortization[[#This Row],[interest]]+Amortization[[#This Row],[principal]]+Amortization[[#This Row],[property tax]])</f>
        <v>1447.2812065078103</v>
      </c>
      <c r="I78" s="15">
        <f ca="1">IF(Amortization[[#This Row],[payment date]]="",0,Amortization[[#This Row],[opening balance]]-Amortization[[#This Row],[principal]])</f>
        <v>178894.01341334759</v>
      </c>
      <c r="J78" s="16">
        <f ca="1">IF(Amortization[[#This Row],[closing balance]]&gt;0,LastRow-ROW(),0)</f>
        <v>285</v>
      </c>
    </row>
    <row r="79" spans="2:10" ht="15" customHeight="1" x14ac:dyDescent="0.2">
      <c r="B79" s="13">
        <f>ROWS($B$4:B79)</f>
        <v>76</v>
      </c>
      <c r="C79" s="14">
        <f ca="1">IF(ValuesEntered,IF(Amortization[[#This Row],['#]]&lt;=DurationOfLoan,IF(ROW()-ROW(Amortization[[#Headers],[payment date]])=1,LoanStart,IF(I78&gt;0,EDATE(C78,1),"")),""),"")</f>
        <v>47401</v>
      </c>
      <c r="D79" s="15">
        <f ca="1">IF(ROW()-ROW(Amortization[[#Headers],[opening balance]])=1,LoanAmount,IF(Amortization[[#This Row],[payment date]]="",0,INDEX(Amortization[], ROW()-4,8)))</f>
        <v>178894.01341334759</v>
      </c>
      <c r="E79" s="15">
        <f ca="1">IF(ValuesEntered,IF(ROW()-ROW(Amortization[[#Headers],[interest]])=1,-IPMT(InterestRate/12,1,DurationOfLoan-ROWS($C$4:C79)+1,Amortization[[#This Row],[opening balance]]),IFERROR(-IPMT(InterestRate/12,1,Amortization[[#This Row],['# remaining]],D80),0)),0)</f>
        <v>744.02400787449551</v>
      </c>
      <c r="F79" s="15">
        <f ca="1">IFERROR(IF(AND(ValuesEntered,Amortization[[#This Row],[payment date]]&lt;&gt;""),-PPMT(InterestRate/12,1,DurationOfLoan-ROWS($C$4:C79)+1,Amortization[[#This Row],[opening balance]]),""),0)</f>
        <v>328.25152346866287</v>
      </c>
      <c r="G79" s="15">
        <f ca="1">IF(Amortization[[#This Row],[payment date]]="",0,PropertyTaxAmount)</f>
        <v>375</v>
      </c>
      <c r="H79" s="15">
        <f ca="1">IF(Amortization[[#This Row],[payment date]]="",0,Amortization[[#This Row],[interest]]+Amortization[[#This Row],[principal]]+Amortization[[#This Row],[property tax]])</f>
        <v>1447.2755313431585</v>
      </c>
      <c r="I79" s="15">
        <f ca="1">IF(Amortization[[#This Row],[payment date]]="",0,Amortization[[#This Row],[opening balance]]-Amortization[[#This Row],[principal]])</f>
        <v>178565.76188987892</v>
      </c>
      <c r="J79" s="16">
        <f ca="1">IF(Amortization[[#This Row],[closing balance]]&gt;0,LastRow-ROW(),0)</f>
        <v>284</v>
      </c>
    </row>
    <row r="80" spans="2:10" ht="15" customHeight="1" x14ac:dyDescent="0.2">
      <c r="B80" s="13">
        <f>ROWS($B$4:B80)</f>
        <v>77</v>
      </c>
      <c r="C80" s="14">
        <f ca="1">IF(ValuesEntered,IF(Amortization[[#This Row],['#]]&lt;=DurationOfLoan,IF(ROW()-ROW(Amortization[[#Headers],[payment date]])=1,LoanStart,IF(I79&gt;0,EDATE(C79,1),"")),""),"")</f>
        <v>47432</v>
      </c>
      <c r="D80" s="15">
        <f ca="1">IF(ROW()-ROW(Amortization[[#Headers],[opening balance]])=1,LoanAmount,IF(Amortization[[#This Row],[payment date]]="",0,INDEX(Amortization[], ROW()-4,8)))</f>
        <v>178565.76188987892</v>
      </c>
      <c r="E80" s="15">
        <f ca="1">IF(ValuesEntered,IF(ROW()-ROW(Amortization[[#Headers],[interest]])=1,-IPMT(InterestRate/12,1,DurationOfLoan-ROWS($C$4:C80)+1,Amortization[[#This Row],[opening balance]]),IFERROR(-IPMT(InterestRate/12,1,Amortization[[#This Row],['# remaining]],D81),0)),0)</f>
        <v>742.65059438220476</v>
      </c>
      <c r="F80" s="15">
        <f ca="1">IFERROR(IF(AND(ValuesEntered,Amortization[[#This Row],[payment date]]&lt;&gt;""),-PPMT(InterestRate/12,1,DurationOfLoan-ROWS($C$4:C80)+1,Amortization[[#This Row],[opening balance]]),""),0)</f>
        <v>329.61923814978235</v>
      </c>
      <c r="G80" s="15">
        <f ca="1">IF(Amortization[[#This Row],[payment date]]="",0,PropertyTaxAmount)</f>
        <v>375</v>
      </c>
      <c r="H80" s="15">
        <f ca="1">IF(Amortization[[#This Row],[payment date]]="",0,Amortization[[#This Row],[interest]]+Amortization[[#This Row],[principal]]+Amortization[[#This Row],[property tax]])</f>
        <v>1447.269832531987</v>
      </c>
      <c r="I80" s="15">
        <f ca="1">IF(Amortization[[#This Row],[payment date]]="",0,Amortization[[#This Row],[opening balance]]-Amortization[[#This Row],[principal]])</f>
        <v>178236.14265172914</v>
      </c>
      <c r="J80" s="16">
        <f ca="1">IF(Amortization[[#This Row],[closing balance]]&gt;0,LastRow-ROW(),0)</f>
        <v>283</v>
      </c>
    </row>
    <row r="81" spans="2:10" ht="15" customHeight="1" x14ac:dyDescent="0.2">
      <c r="B81" s="13">
        <f>ROWS($B$4:B81)</f>
        <v>78</v>
      </c>
      <c r="C81" s="14">
        <f ca="1">IF(ValuesEntered,IF(Amortization[[#This Row],['#]]&lt;=DurationOfLoan,IF(ROW()-ROW(Amortization[[#Headers],[payment date]])=1,LoanStart,IF(I80&gt;0,EDATE(C80,1),"")),""),"")</f>
        <v>47462</v>
      </c>
      <c r="D81" s="15">
        <f ca="1">IF(ROW()-ROW(Amortization[[#Headers],[opening balance]])=1,LoanAmount,IF(Amortization[[#This Row],[payment date]]="",0,INDEX(Amortization[], ROW()-4,8)))</f>
        <v>178236.14265172914</v>
      </c>
      <c r="E81" s="15">
        <f ca="1">IF(ValuesEntered,IF(ROW()-ROW(Amortization[[#Headers],[interest]])=1,-IPMT(InterestRate/12,1,DurationOfLoan-ROWS($C$4:C81)+1,Amortization[[#This Row],[opening balance]]),IFERROR(-IPMT(InterestRate/12,1,Amortization[[#This Row],['# remaining]],D82),0)),0)</f>
        <v>741.27145833369616</v>
      </c>
      <c r="F81" s="15">
        <f ca="1">IFERROR(IF(AND(ValuesEntered,Amortization[[#This Row],[payment date]]&lt;&gt;""),-PPMT(InterestRate/12,1,DurationOfLoan-ROWS($C$4:C81)+1,Amortization[[#This Row],[opening balance]]),""),0)</f>
        <v>330.99265164207299</v>
      </c>
      <c r="G81" s="15">
        <f ca="1">IF(Amortization[[#This Row],[payment date]]="",0,PropertyTaxAmount)</f>
        <v>375</v>
      </c>
      <c r="H81" s="15">
        <f ca="1">IF(Amortization[[#This Row],[payment date]]="",0,Amortization[[#This Row],[interest]]+Amortization[[#This Row],[principal]]+Amortization[[#This Row],[property tax]])</f>
        <v>1447.2641099757691</v>
      </c>
      <c r="I81" s="15">
        <f ca="1">IF(Amortization[[#This Row],[payment date]]="",0,Amortization[[#This Row],[opening balance]]-Amortization[[#This Row],[principal]])</f>
        <v>177905.15000008707</v>
      </c>
      <c r="J81" s="16">
        <f ca="1">IF(Amortization[[#This Row],[closing balance]]&gt;0,LastRow-ROW(),0)</f>
        <v>282</v>
      </c>
    </row>
    <row r="82" spans="2:10" ht="15" customHeight="1" x14ac:dyDescent="0.2">
      <c r="B82" s="13">
        <f>ROWS($B$4:B82)</f>
        <v>79</v>
      </c>
      <c r="C82" s="14">
        <f ca="1">IF(ValuesEntered,IF(Amortization[[#This Row],['#]]&lt;=DurationOfLoan,IF(ROW()-ROW(Amortization[[#Headers],[payment date]])=1,LoanStart,IF(I81&gt;0,EDATE(C81,1),"")),""),"")</f>
        <v>47493</v>
      </c>
      <c r="D82" s="15">
        <f ca="1">IF(ROW()-ROW(Amortization[[#Headers],[opening balance]])=1,LoanAmount,IF(Amortization[[#This Row],[payment date]]="",0,INDEX(Amortization[], ROW()-4,8)))</f>
        <v>177905.15000008707</v>
      </c>
      <c r="E82" s="15">
        <f ca="1">IF(ValuesEntered,IF(ROW()-ROW(Amortization[[#Headers],[interest]])=1,-IPMT(InterestRate/12,1,DurationOfLoan-ROWS($C$4:C82)+1,Amortization[[#This Row],[opening balance]]),IFERROR(-IPMT(InterestRate/12,1,Amortization[[#This Row],['# remaining]],D83),0)),0)</f>
        <v>739.8865758849854</v>
      </c>
      <c r="F82" s="15">
        <f ca="1">IFERROR(IF(AND(ValuesEntered,Amortization[[#This Row],[payment date]]&lt;&gt;""),-PPMT(InterestRate/12,1,DurationOfLoan-ROWS($C$4:C82)+1,Amortization[[#This Row],[opening balance]]),""),0)</f>
        <v>332.37178769058164</v>
      </c>
      <c r="G82" s="15">
        <f ca="1">IF(Amortization[[#This Row],[payment date]]="",0,PropertyTaxAmount)</f>
        <v>375</v>
      </c>
      <c r="H82" s="15">
        <f ca="1">IF(Amortization[[#This Row],[payment date]]="",0,Amortization[[#This Row],[interest]]+Amortization[[#This Row],[principal]]+Amortization[[#This Row],[property tax]])</f>
        <v>1447.258363575567</v>
      </c>
      <c r="I82" s="15">
        <f ca="1">IF(Amortization[[#This Row],[payment date]]="",0,Amortization[[#This Row],[opening balance]]-Amortization[[#This Row],[principal]])</f>
        <v>177572.77821239649</v>
      </c>
      <c r="J82" s="16">
        <f ca="1">IF(Amortization[[#This Row],[closing balance]]&gt;0,LastRow-ROW(),0)</f>
        <v>281</v>
      </c>
    </row>
    <row r="83" spans="2:10" ht="15" customHeight="1" x14ac:dyDescent="0.2">
      <c r="B83" s="13">
        <f>ROWS($B$4:B83)</f>
        <v>80</v>
      </c>
      <c r="C83" s="14">
        <f ca="1">IF(ValuesEntered,IF(Amortization[[#This Row],['#]]&lt;=DurationOfLoan,IF(ROW()-ROW(Amortization[[#Headers],[payment date]])=1,LoanStart,IF(I82&gt;0,EDATE(C82,1),"")),""),"")</f>
        <v>47524</v>
      </c>
      <c r="D83" s="15">
        <f ca="1">IF(ROW()-ROW(Amortization[[#Headers],[opening balance]])=1,LoanAmount,IF(Amortization[[#This Row],[payment date]]="",0,INDEX(Amortization[], ROW()-4,8)))</f>
        <v>177572.77821239649</v>
      </c>
      <c r="E83" s="15">
        <f ca="1">IF(ValuesEntered,IF(ROW()-ROW(Amortization[[#Headers],[interest]])=1,-IPMT(InterestRate/12,1,DurationOfLoan-ROWS($C$4:C83)+1,Amortization[[#This Row],[opening balance]]),IFERROR(-IPMT(InterestRate/12,1,Amortization[[#This Row],['# remaining]],D84),0)),0)</f>
        <v>738.49592309273828</v>
      </c>
      <c r="F83" s="15">
        <f ca="1">IFERROR(IF(AND(ValuesEntered,Amortization[[#This Row],[payment date]]&lt;&gt;""),-PPMT(InterestRate/12,1,DurationOfLoan-ROWS($C$4:C83)+1,Amortization[[#This Row],[opening balance]]),""),0)</f>
        <v>333.75667013929251</v>
      </c>
      <c r="G83" s="15">
        <f ca="1">IF(Amortization[[#This Row],[payment date]]="",0,PropertyTaxAmount)</f>
        <v>375</v>
      </c>
      <c r="H83" s="15">
        <f ca="1">IF(Amortization[[#This Row],[payment date]]="",0,Amortization[[#This Row],[interest]]+Amortization[[#This Row],[principal]]+Amortization[[#This Row],[property tax]])</f>
        <v>1447.2525932320309</v>
      </c>
      <c r="I83" s="15">
        <f ca="1">IF(Amortization[[#This Row],[payment date]]="",0,Amortization[[#This Row],[opening balance]]-Amortization[[#This Row],[principal]])</f>
        <v>177239.02154225719</v>
      </c>
      <c r="J83" s="16">
        <f ca="1">IF(Amortization[[#This Row],[closing balance]]&gt;0,LastRow-ROW(),0)</f>
        <v>280</v>
      </c>
    </row>
    <row r="84" spans="2:10" ht="15" customHeight="1" x14ac:dyDescent="0.2">
      <c r="B84" s="13">
        <f>ROWS($B$4:B84)</f>
        <v>81</v>
      </c>
      <c r="C84" s="14">
        <f ca="1">IF(ValuesEntered,IF(Amortization[[#This Row],['#]]&lt;=DurationOfLoan,IF(ROW()-ROW(Amortization[[#Headers],[payment date]])=1,LoanStart,IF(I83&gt;0,EDATE(C83,1),"")),""),"")</f>
        <v>47552</v>
      </c>
      <c r="D84" s="15">
        <f ca="1">IF(ROW()-ROW(Amortization[[#Headers],[opening balance]])=1,LoanAmount,IF(Amortization[[#This Row],[payment date]]="",0,INDEX(Amortization[], ROW()-4,8)))</f>
        <v>177239.02154225719</v>
      </c>
      <c r="E84" s="15">
        <f ca="1">IF(ValuesEntered,IF(ROW()-ROW(Amortization[[#Headers],[interest]])=1,-IPMT(InterestRate/12,1,DurationOfLoan-ROWS($C$4:C84)+1,Amortization[[#This Row],[opening balance]]),IFERROR(-IPMT(InterestRate/12,1,Amortization[[#This Row],['# remaining]],D85),0)),0)</f>
        <v>737.09947591385696</v>
      </c>
      <c r="F84" s="15">
        <f ca="1">IFERROR(IF(AND(ValuesEntered,Amortization[[#This Row],[payment date]]&lt;&gt;""),-PPMT(InterestRate/12,1,DurationOfLoan-ROWS($C$4:C84)+1,Amortization[[#This Row],[opening balance]]),""),0)</f>
        <v>335.14732293153958</v>
      </c>
      <c r="G84" s="15">
        <f ca="1">IF(Amortization[[#This Row],[payment date]]="",0,PropertyTaxAmount)</f>
        <v>375</v>
      </c>
      <c r="H84" s="15">
        <f ca="1">IF(Amortization[[#This Row],[payment date]]="",0,Amortization[[#This Row],[interest]]+Amortization[[#This Row],[principal]]+Amortization[[#This Row],[property tax]])</f>
        <v>1447.2467988453966</v>
      </c>
      <c r="I84" s="15">
        <f ca="1">IF(Amortization[[#This Row],[payment date]]="",0,Amortization[[#This Row],[opening balance]]-Amortization[[#This Row],[principal]])</f>
        <v>176903.87421932566</v>
      </c>
      <c r="J84" s="16">
        <f ca="1">IF(Amortization[[#This Row],[closing balance]]&gt;0,LastRow-ROW(),0)</f>
        <v>279</v>
      </c>
    </row>
    <row r="85" spans="2:10" ht="15" customHeight="1" x14ac:dyDescent="0.2">
      <c r="B85" s="13">
        <f>ROWS($B$4:B85)</f>
        <v>82</v>
      </c>
      <c r="C85" s="14">
        <f ca="1">IF(ValuesEntered,IF(Amortization[[#This Row],['#]]&lt;=DurationOfLoan,IF(ROW()-ROW(Amortization[[#Headers],[payment date]])=1,LoanStart,IF(I84&gt;0,EDATE(C84,1),"")),""),"")</f>
        <v>47583</v>
      </c>
      <c r="D85" s="15">
        <f ca="1">IF(ROW()-ROW(Amortization[[#Headers],[opening balance]])=1,LoanAmount,IF(Amortization[[#This Row],[payment date]]="",0,INDEX(Amortization[], ROW()-4,8)))</f>
        <v>176903.87421932566</v>
      </c>
      <c r="E85" s="15">
        <f ca="1">IF(ValuesEntered,IF(ROW()-ROW(Amortization[[#Headers],[interest]])=1,-IPMT(InterestRate/12,1,DurationOfLoan-ROWS($C$4:C85)+1,Amortization[[#This Row],[opening balance]]),IFERROR(-IPMT(InterestRate/12,1,Amortization[[#This Row],['# remaining]],D86),0)),0)</f>
        <v>735.69721020506358</v>
      </c>
      <c r="F85" s="15">
        <f ca="1">IFERROR(IF(AND(ValuesEntered,Amortization[[#This Row],[payment date]]&lt;&gt;""),-PPMT(InterestRate/12,1,DurationOfLoan-ROWS($C$4:C85)+1,Amortization[[#This Row],[opening balance]]),""),0)</f>
        <v>336.54377011042101</v>
      </c>
      <c r="G85" s="15">
        <f ca="1">IF(Amortization[[#This Row],[payment date]]="",0,PropertyTaxAmount)</f>
        <v>375</v>
      </c>
      <c r="H85" s="15">
        <f ca="1">IF(Amortization[[#This Row],[payment date]]="",0,Amortization[[#This Row],[interest]]+Amortization[[#This Row],[principal]]+Amortization[[#This Row],[property tax]])</f>
        <v>1447.2409803154846</v>
      </c>
      <c r="I85" s="15">
        <f ca="1">IF(Amortization[[#This Row],[payment date]]="",0,Amortization[[#This Row],[opening balance]]-Amortization[[#This Row],[principal]])</f>
        <v>176567.33044921525</v>
      </c>
      <c r="J85" s="16">
        <f ca="1">IF(Amortization[[#This Row],[closing balance]]&gt;0,LastRow-ROW(),0)</f>
        <v>278</v>
      </c>
    </row>
    <row r="86" spans="2:10" ht="15" customHeight="1" x14ac:dyDescent="0.2">
      <c r="B86" s="13">
        <f>ROWS($B$4:B86)</f>
        <v>83</v>
      </c>
      <c r="C86" s="14">
        <f ca="1">IF(ValuesEntered,IF(Amortization[[#This Row],['#]]&lt;=DurationOfLoan,IF(ROW()-ROW(Amortization[[#Headers],[payment date]])=1,LoanStart,IF(I85&gt;0,EDATE(C85,1),"")),""),"")</f>
        <v>47613</v>
      </c>
      <c r="D86" s="15">
        <f ca="1">IF(ROW()-ROW(Amortization[[#Headers],[opening balance]])=1,LoanAmount,IF(Amortization[[#This Row],[payment date]]="",0,INDEX(Amortization[], ROW()-4,8)))</f>
        <v>176567.33044921525</v>
      </c>
      <c r="E86" s="15">
        <f ca="1">IF(ValuesEntered,IF(ROW()-ROW(Amortization[[#Headers],[interest]])=1,-IPMT(InterestRate/12,1,DurationOfLoan-ROWS($C$4:C86)+1,Amortization[[#This Row],[opening balance]]),IFERROR(-IPMT(InterestRate/12,1,Amortization[[#This Row],['# remaining]],D87),0)),0)</f>
        <v>734.28910172248345</v>
      </c>
      <c r="F86" s="15">
        <f ca="1">IFERROR(IF(AND(ValuesEntered,Amortization[[#This Row],[payment date]]&lt;&gt;""),-PPMT(InterestRate/12,1,DurationOfLoan-ROWS($C$4:C86)+1,Amortization[[#This Row],[opening balance]]),""),0)</f>
        <v>337.94603581921439</v>
      </c>
      <c r="G86" s="15">
        <f ca="1">IF(Amortization[[#This Row],[payment date]]="",0,PropertyTaxAmount)</f>
        <v>375</v>
      </c>
      <c r="H86" s="15">
        <f ca="1">IF(Amortization[[#This Row],[payment date]]="",0,Amortization[[#This Row],[interest]]+Amortization[[#This Row],[principal]]+Amortization[[#This Row],[property tax]])</f>
        <v>1447.2351375416979</v>
      </c>
      <c r="I86" s="15">
        <f ca="1">IF(Amortization[[#This Row],[payment date]]="",0,Amortization[[#This Row],[opening balance]]-Amortization[[#This Row],[principal]])</f>
        <v>176229.38441339604</v>
      </c>
      <c r="J86" s="16">
        <f ca="1">IF(Amortization[[#This Row],[closing balance]]&gt;0,LastRow-ROW(),0)</f>
        <v>277</v>
      </c>
    </row>
    <row r="87" spans="2:10" ht="15" customHeight="1" x14ac:dyDescent="0.2">
      <c r="B87" s="13">
        <f>ROWS($B$4:B87)</f>
        <v>84</v>
      </c>
      <c r="C87" s="14">
        <f ca="1">IF(ValuesEntered,IF(Amortization[[#This Row],['#]]&lt;=DurationOfLoan,IF(ROW()-ROW(Amortization[[#Headers],[payment date]])=1,LoanStart,IF(I86&gt;0,EDATE(C86,1),"")),""),"")</f>
        <v>47644</v>
      </c>
      <c r="D87" s="15">
        <f ca="1">IF(ROW()-ROW(Amortization[[#Headers],[opening balance]])=1,LoanAmount,IF(Amortization[[#This Row],[payment date]]="",0,INDEX(Amortization[], ROW()-4,8)))</f>
        <v>176229.38441339604</v>
      </c>
      <c r="E87" s="15">
        <f ca="1">IF(ValuesEntered,IF(ROW()-ROW(Amortization[[#Headers],[interest]])=1,-IPMT(InterestRate/12,1,DurationOfLoan-ROWS($C$4:C87)+1,Amortization[[#This Row],[opening balance]]),IFERROR(-IPMT(InterestRate/12,1,Amortization[[#This Row],['# remaining]],D88),0)),0)</f>
        <v>732.875126121226</v>
      </c>
      <c r="F87" s="15">
        <f ca="1">IFERROR(IF(AND(ValuesEntered,Amortization[[#This Row],[payment date]]&lt;&gt;""),-PPMT(InterestRate/12,1,DurationOfLoan-ROWS($C$4:C87)+1,Amortization[[#This Row],[opening balance]]),""),0)</f>
        <v>339.35414430179452</v>
      </c>
      <c r="G87" s="15">
        <f ca="1">IF(Amortization[[#This Row],[payment date]]="",0,PropertyTaxAmount)</f>
        <v>375</v>
      </c>
      <c r="H87" s="15">
        <f ca="1">IF(Amortization[[#This Row],[payment date]]="",0,Amortization[[#This Row],[interest]]+Amortization[[#This Row],[principal]]+Amortization[[#This Row],[property tax]])</f>
        <v>1447.2292704230206</v>
      </c>
      <c r="I87" s="15">
        <f ca="1">IF(Amortization[[#This Row],[payment date]]="",0,Amortization[[#This Row],[opening balance]]-Amortization[[#This Row],[principal]])</f>
        <v>175890.03026909425</v>
      </c>
      <c r="J87" s="16">
        <f ca="1">IF(Amortization[[#This Row],[closing balance]]&gt;0,LastRow-ROW(),0)</f>
        <v>276</v>
      </c>
    </row>
    <row r="88" spans="2:10" ht="15" customHeight="1" x14ac:dyDescent="0.2">
      <c r="B88" s="13">
        <f>ROWS($B$4:B88)</f>
        <v>85</v>
      </c>
      <c r="C88" s="14">
        <f ca="1">IF(ValuesEntered,IF(Amortization[[#This Row],['#]]&lt;=DurationOfLoan,IF(ROW()-ROW(Amortization[[#Headers],[payment date]])=1,LoanStart,IF(I87&gt;0,EDATE(C87,1),"")),""),"")</f>
        <v>47674</v>
      </c>
      <c r="D88" s="15">
        <f ca="1">IF(ROW()-ROW(Amortization[[#Headers],[opening balance]])=1,LoanAmount,IF(Amortization[[#This Row],[payment date]]="",0,INDEX(Amortization[], ROW()-4,8)))</f>
        <v>175890.03026909425</v>
      </c>
      <c r="E88" s="15">
        <f ca="1">IF(ValuesEntered,IF(ROW()-ROW(Amortization[[#Headers],[interest]])=1,-IPMT(InterestRate/12,1,DurationOfLoan-ROWS($C$4:C88)+1,Amortization[[#This Row],[opening balance]]),IFERROR(-IPMT(InterestRate/12,1,Amortization[[#This Row],['# remaining]],D89),0)),0)</f>
        <v>731.45525895496337</v>
      </c>
      <c r="F88" s="15">
        <f ca="1">IFERROR(IF(AND(ValuesEntered,Amortization[[#This Row],[payment date]]&lt;&gt;""),-PPMT(InterestRate/12,1,DurationOfLoan-ROWS($C$4:C88)+1,Amortization[[#This Row],[opening balance]]),""),0)</f>
        <v>340.76811990305191</v>
      </c>
      <c r="G88" s="15">
        <f ca="1">IF(Amortization[[#This Row],[payment date]]="",0,PropertyTaxAmount)</f>
        <v>375</v>
      </c>
      <c r="H88" s="15">
        <f ca="1">IF(Amortization[[#This Row],[payment date]]="",0,Amortization[[#This Row],[interest]]+Amortization[[#This Row],[principal]]+Amortization[[#This Row],[property tax]])</f>
        <v>1447.2233788580152</v>
      </c>
      <c r="I88" s="15">
        <f ca="1">IF(Amortization[[#This Row],[payment date]]="",0,Amortization[[#This Row],[opening balance]]-Amortization[[#This Row],[principal]])</f>
        <v>175549.2621491912</v>
      </c>
      <c r="J88" s="16">
        <f ca="1">IF(Amortization[[#This Row],[closing balance]]&gt;0,LastRow-ROW(),0)</f>
        <v>275</v>
      </c>
    </row>
    <row r="89" spans="2:10" ht="15" customHeight="1" x14ac:dyDescent="0.2">
      <c r="B89" s="13">
        <f>ROWS($B$4:B89)</f>
        <v>86</v>
      </c>
      <c r="C89" s="14">
        <f ca="1">IF(ValuesEntered,IF(Amortization[[#This Row],['#]]&lt;=DurationOfLoan,IF(ROW()-ROW(Amortization[[#Headers],[payment date]])=1,LoanStart,IF(I88&gt;0,EDATE(C88,1),"")),""),"")</f>
        <v>47705</v>
      </c>
      <c r="D89" s="15">
        <f ca="1">IF(ROW()-ROW(Amortization[[#Headers],[opening balance]])=1,LoanAmount,IF(Amortization[[#This Row],[payment date]]="",0,INDEX(Amortization[], ROW()-4,8)))</f>
        <v>175549.2621491912</v>
      </c>
      <c r="E89" s="15">
        <f ca="1">IF(ValuesEntered,IF(ROW()-ROW(Amortization[[#Headers],[interest]])=1,-IPMT(InterestRate/12,1,DurationOfLoan-ROWS($C$4:C89)+1,Amortization[[#This Row],[opening balance]]),IFERROR(-IPMT(InterestRate/12,1,Amortization[[#This Row],['# remaining]],D90),0)),0)</f>
        <v>730.02947567550791</v>
      </c>
      <c r="F89" s="15">
        <f ca="1">IFERROR(IF(AND(ValuesEntered,Amortization[[#This Row],[payment date]]&lt;&gt;""),-PPMT(InterestRate/12,1,DurationOfLoan-ROWS($C$4:C89)+1,Amortization[[#This Row],[opening balance]]),""),0)</f>
        <v>342.18798706931466</v>
      </c>
      <c r="G89" s="15">
        <f ca="1">IF(Amortization[[#This Row],[payment date]]="",0,PropertyTaxAmount)</f>
        <v>375</v>
      </c>
      <c r="H89" s="15">
        <f ca="1">IF(Amortization[[#This Row],[payment date]]="",0,Amortization[[#This Row],[interest]]+Amortization[[#This Row],[principal]]+Amortization[[#This Row],[property tax]])</f>
        <v>1447.2174627448226</v>
      </c>
      <c r="I89" s="15">
        <f ca="1">IF(Amortization[[#This Row],[payment date]]="",0,Amortization[[#This Row],[opening balance]]-Amortization[[#This Row],[principal]])</f>
        <v>175207.07416212189</v>
      </c>
      <c r="J89" s="16">
        <f ca="1">IF(Amortization[[#This Row],[closing balance]]&gt;0,LastRow-ROW(),0)</f>
        <v>274</v>
      </c>
    </row>
    <row r="90" spans="2:10" ht="15" customHeight="1" x14ac:dyDescent="0.2">
      <c r="B90" s="13">
        <f>ROWS($B$4:B90)</f>
        <v>87</v>
      </c>
      <c r="C90" s="14">
        <f ca="1">IF(ValuesEntered,IF(Amortization[[#This Row],['#]]&lt;=DurationOfLoan,IF(ROW()-ROW(Amortization[[#Headers],[payment date]])=1,LoanStart,IF(I89&gt;0,EDATE(C89,1),"")),""),"")</f>
        <v>47736</v>
      </c>
      <c r="D90" s="15">
        <f ca="1">IF(ROW()-ROW(Amortization[[#Headers],[opening balance]])=1,LoanAmount,IF(Amortization[[#This Row],[payment date]]="",0,INDEX(Amortization[], ROW()-4,8)))</f>
        <v>175207.07416212189</v>
      </c>
      <c r="E90" s="15">
        <f ca="1">IF(ValuesEntered,IF(ROW()-ROW(Amortization[[#Headers],[interest]])=1,-IPMT(InterestRate/12,1,DurationOfLoan-ROWS($C$4:C90)+1,Amortization[[#This Row],[opening balance]]),IFERROR(-IPMT(InterestRate/12,1,Amortization[[#This Row],['# remaining]],D91),0)),0)</f>
        <v>728.59775163238794</v>
      </c>
      <c r="F90" s="15">
        <f ca="1">IFERROR(IF(AND(ValuesEntered,Amortization[[#This Row],[payment date]]&lt;&gt;""),-PPMT(InterestRate/12,1,DurationOfLoan-ROWS($C$4:C90)+1,Amortization[[#This Row],[opening balance]]),""),0)</f>
        <v>343.61377034877012</v>
      </c>
      <c r="G90" s="15">
        <f ca="1">IF(Amortization[[#This Row],[payment date]]="",0,PropertyTaxAmount)</f>
        <v>375</v>
      </c>
      <c r="H90" s="15">
        <f ca="1">IF(Amortization[[#This Row],[payment date]]="",0,Amortization[[#This Row],[interest]]+Amortization[[#This Row],[principal]]+Amortization[[#This Row],[property tax]])</f>
        <v>1447.2115219811581</v>
      </c>
      <c r="I90" s="15">
        <f ca="1">IF(Amortization[[#This Row],[payment date]]="",0,Amortization[[#This Row],[opening balance]]-Amortization[[#This Row],[principal]])</f>
        <v>174863.46039177311</v>
      </c>
      <c r="J90" s="16">
        <f ca="1">IF(Amortization[[#This Row],[closing balance]]&gt;0,LastRow-ROW(),0)</f>
        <v>273</v>
      </c>
    </row>
    <row r="91" spans="2:10" ht="15" customHeight="1" x14ac:dyDescent="0.2">
      <c r="B91" s="13">
        <f>ROWS($B$4:B91)</f>
        <v>88</v>
      </c>
      <c r="C91" s="14">
        <f ca="1">IF(ValuesEntered,IF(Amortization[[#This Row],['#]]&lt;=DurationOfLoan,IF(ROW()-ROW(Amortization[[#Headers],[payment date]])=1,LoanStart,IF(I90&gt;0,EDATE(C90,1),"")),""),"")</f>
        <v>47766</v>
      </c>
      <c r="D91" s="15">
        <f ca="1">IF(ROW()-ROW(Amortization[[#Headers],[opening balance]])=1,LoanAmount,IF(Amortization[[#This Row],[payment date]]="",0,INDEX(Amortization[], ROW()-4,8)))</f>
        <v>174863.46039177311</v>
      </c>
      <c r="E91" s="15">
        <f ca="1">IF(ValuesEntered,IF(ROW()-ROW(Amortization[[#Headers],[interest]])=1,-IPMT(InterestRate/12,1,DurationOfLoan-ROWS($C$4:C91)+1,Amortization[[#This Row],[opening balance]]),IFERROR(-IPMT(InterestRate/12,1,Amortization[[#This Row],['# remaining]],D92),0)),0)</f>
        <v>727.16006207242174</v>
      </c>
      <c r="F91" s="15">
        <f ca="1">IFERROR(IF(AND(ValuesEntered,Amortization[[#This Row],[payment date]]&lt;&gt;""),-PPMT(InterestRate/12,1,DurationOfLoan-ROWS($C$4:C91)+1,Amortization[[#This Row],[opening balance]]),""),0)</f>
        <v>345.04549439189003</v>
      </c>
      <c r="G91" s="15">
        <f ca="1">IF(Amortization[[#This Row],[payment date]]="",0,PropertyTaxAmount)</f>
        <v>375</v>
      </c>
      <c r="H91" s="15">
        <f ca="1">IF(Amortization[[#This Row],[payment date]]="",0,Amortization[[#This Row],[interest]]+Amortization[[#This Row],[principal]]+Amortization[[#This Row],[property tax]])</f>
        <v>1447.2055564643117</v>
      </c>
      <c r="I91" s="15">
        <f ca="1">IF(Amortization[[#This Row],[payment date]]="",0,Amortization[[#This Row],[opening balance]]-Amortization[[#This Row],[principal]])</f>
        <v>174518.41489738121</v>
      </c>
      <c r="J91" s="16">
        <f ca="1">IF(Amortization[[#This Row],[closing balance]]&gt;0,LastRow-ROW(),0)</f>
        <v>272</v>
      </c>
    </row>
    <row r="92" spans="2:10" ht="15" customHeight="1" x14ac:dyDescent="0.2">
      <c r="B92" s="13">
        <f>ROWS($B$4:B92)</f>
        <v>89</v>
      </c>
      <c r="C92" s="14">
        <f ca="1">IF(ValuesEntered,IF(Amortization[[#This Row],['#]]&lt;=DurationOfLoan,IF(ROW()-ROW(Amortization[[#Headers],[payment date]])=1,LoanStart,IF(I91&gt;0,EDATE(C91,1),"")),""),"")</f>
        <v>47797</v>
      </c>
      <c r="D92" s="15">
        <f ca="1">IF(ROW()-ROW(Amortization[[#Headers],[opening balance]])=1,LoanAmount,IF(Amortization[[#This Row],[payment date]]="",0,INDEX(Amortization[], ROW()-4,8)))</f>
        <v>174518.41489738121</v>
      </c>
      <c r="E92" s="15">
        <f ca="1">IF(ValuesEntered,IF(ROW()-ROW(Amortization[[#Headers],[interest]])=1,-IPMT(InterestRate/12,1,DurationOfLoan-ROWS($C$4:C92)+1,Amortization[[#This Row],[opening balance]]),IFERROR(-IPMT(InterestRate/12,1,Amortization[[#This Row],['# remaining]],D93),0)),0)</f>
        <v>725.71638213928907</v>
      </c>
      <c r="F92" s="15">
        <f ca="1">IFERROR(IF(AND(ValuesEntered,Amortization[[#This Row],[payment date]]&lt;&gt;""),-PPMT(InterestRate/12,1,DurationOfLoan-ROWS($C$4:C92)+1,Amortization[[#This Row],[opening balance]]),""),0)</f>
        <v>346.48318395185618</v>
      </c>
      <c r="G92" s="15">
        <f ca="1">IF(Amortization[[#This Row],[payment date]]="",0,PropertyTaxAmount)</f>
        <v>375</v>
      </c>
      <c r="H92" s="15">
        <f ca="1">IF(Amortization[[#This Row],[payment date]]="",0,Amortization[[#This Row],[interest]]+Amortization[[#This Row],[principal]]+Amortization[[#This Row],[property tax]])</f>
        <v>1447.1995660911452</v>
      </c>
      <c r="I92" s="15">
        <f ca="1">IF(Amortization[[#This Row],[payment date]]="",0,Amortization[[#This Row],[opening balance]]-Amortization[[#This Row],[principal]])</f>
        <v>174171.93171342937</v>
      </c>
      <c r="J92" s="16">
        <f ca="1">IF(Amortization[[#This Row],[closing balance]]&gt;0,LastRow-ROW(),0)</f>
        <v>271</v>
      </c>
    </row>
    <row r="93" spans="2:10" ht="15" customHeight="1" x14ac:dyDescent="0.2">
      <c r="B93" s="13">
        <f>ROWS($B$4:B93)</f>
        <v>90</v>
      </c>
      <c r="C93" s="14">
        <f ca="1">IF(ValuesEntered,IF(Amortization[[#This Row],['#]]&lt;=DurationOfLoan,IF(ROW()-ROW(Amortization[[#Headers],[payment date]])=1,LoanStart,IF(I92&gt;0,EDATE(C92,1),"")),""),"")</f>
        <v>47827</v>
      </c>
      <c r="D93" s="15">
        <f ca="1">IF(ROW()-ROW(Amortization[[#Headers],[opening balance]])=1,LoanAmount,IF(Amortization[[#This Row],[payment date]]="",0,INDEX(Amortization[], ROW()-4,8)))</f>
        <v>174171.93171342937</v>
      </c>
      <c r="E93" s="15">
        <f ca="1">IF(ValuesEntered,IF(ROW()-ROW(Amortization[[#Headers],[interest]])=1,-IPMT(InterestRate/12,1,DurationOfLoan-ROWS($C$4:C93)+1,Amortization[[#This Row],[opening balance]]),IFERROR(-IPMT(InterestRate/12,1,Amortization[[#This Row],['# remaining]],D94),0)),0)</f>
        <v>724.26668687310155</v>
      </c>
      <c r="F93" s="15">
        <f ca="1">IFERROR(IF(AND(ValuesEntered,Amortization[[#This Row],[payment date]]&lt;&gt;""),-PPMT(InterestRate/12,1,DurationOfLoan-ROWS($C$4:C93)+1,Amortization[[#This Row],[opening balance]]),""),0)</f>
        <v>347.92686388498896</v>
      </c>
      <c r="G93" s="15">
        <f ca="1">IF(Amortization[[#This Row],[payment date]]="",0,PropertyTaxAmount)</f>
        <v>375</v>
      </c>
      <c r="H93" s="15">
        <f ca="1">IF(Amortization[[#This Row],[payment date]]="",0,Amortization[[#This Row],[interest]]+Amortization[[#This Row],[principal]]+Amortization[[#This Row],[property tax]])</f>
        <v>1447.1935507580906</v>
      </c>
      <c r="I93" s="15">
        <f ca="1">IF(Amortization[[#This Row],[payment date]]="",0,Amortization[[#This Row],[opening balance]]-Amortization[[#This Row],[principal]])</f>
        <v>173824.00484954438</v>
      </c>
      <c r="J93" s="16">
        <f ca="1">IF(Amortization[[#This Row],[closing balance]]&gt;0,LastRow-ROW(),0)</f>
        <v>270</v>
      </c>
    </row>
    <row r="94" spans="2:10" ht="15" customHeight="1" x14ac:dyDescent="0.2">
      <c r="B94" s="13">
        <f>ROWS($B$4:B94)</f>
        <v>91</v>
      </c>
      <c r="C94" s="14">
        <f ca="1">IF(ValuesEntered,IF(Amortization[[#This Row],['#]]&lt;=DurationOfLoan,IF(ROW()-ROW(Amortization[[#Headers],[payment date]])=1,LoanStart,IF(I93&gt;0,EDATE(C93,1),"")),""),"")</f>
        <v>47858</v>
      </c>
      <c r="D94" s="15">
        <f ca="1">IF(ROW()-ROW(Amortization[[#Headers],[opening balance]])=1,LoanAmount,IF(Amortization[[#This Row],[payment date]]="",0,INDEX(Amortization[], ROW()-4,8)))</f>
        <v>173824.00484954438</v>
      </c>
      <c r="E94" s="15">
        <f ca="1">IF(ValuesEntered,IF(ROW()-ROW(Amortization[[#Headers],[interest]])=1,-IPMT(InterestRate/12,1,DurationOfLoan-ROWS($C$4:C94)+1,Amortization[[#This Row],[opening balance]]),IFERROR(-IPMT(InterestRate/12,1,Amortization[[#This Row],['# remaining]],D95),0)),0)</f>
        <v>722.81095120997168</v>
      </c>
      <c r="F94" s="15">
        <f ca="1">IFERROR(IF(AND(ValuesEntered,Amortization[[#This Row],[payment date]]&lt;&gt;""),-PPMT(InterestRate/12,1,DurationOfLoan-ROWS($C$4:C94)+1,Amortization[[#This Row],[opening balance]]),""),0)</f>
        <v>349.37655915117631</v>
      </c>
      <c r="G94" s="15">
        <f ca="1">IF(Amortization[[#This Row],[payment date]]="",0,PropertyTaxAmount)</f>
        <v>375</v>
      </c>
      <c r="H94" s="15">
        <f ca="1">IF(Amortization[[#This Row],[payment date]]="",0,Amortization[[#This Row],[interest]]+Amortization[[#This Row],[principal]]+Amortization[[#This Row],[property tax]])</f>
        <v>1447.187510361148</v>
      </c>
      <c r="I94" s="15">
        <f ca="1">IF(Amortization[[#This Row],[payment date]]="",0,Amortization[[#This Row],[opening balance]]-Amortization[[#This Row],[principal]])</f>
        <v>173474.62829039322</v>
      </c>
      <c r="J94" s="16">
        <f ca="1">IF(Amortization[[#This Row],[closing balance]]&gt;0,LastRow-ROW(),0)</f>
        <v>269</v>
      </c>
    </row>
    <row r="95" spans="2:10" ht="15" customHeight="1" x14ac:dyDescent="0.2">
      <c r="B95" s="13">
        <f>ROWS($B$4:B95)</f>
        <v>92</v>
      </c>
      <c r="C95" s="14">
        <f ca="1">IF(ValuesEntered,IF(Amortization[[#This Row],['#]]&lt;=DurationOfLoan,IF(ROW()-ROW(Amortization[[#Headers],[payment date]])=1,LoanStart,IF(I94&gt;0,EDATE(C94,1),"")),""),"")</f>
        <v>47889</v>
      </c>
      <c r="D95" s="15">
        <f ca="1">IF(ROW()-ROW(Amortization[[#Headers],[opening balance]])=1,LoanAmount,IF(Amortization[[#This Row],[payment date]]="",0,INDEX(Amortization[], ROW()-4,8)))</f>
        <v>173474.62829039322</v>
      </c>
      <c r="E95" s="15">
        <f ca="1">IF(ValuesEntered,IF(ROW()-ROW(Amortization[[#Headers],[interest]])=1,-IPMT(InterestRate/12,1,DurationOfLoan-ROWS($C$4:C95)+1,Amortization[[#This Row],[opening balance]]),IFERROR(-IPMT(InterestRate/12,1,Amortization[[#This Row],['# remaining]],D96),0)),0)</f>
        <v>721.34914998157876</v>
      </c>
      <c r="F95" s="15">
        <f ca="1">IFERROR(IF(AND(ValuesEntered,Amortization[[#This Row],[payment date]]&lt;&gt;""),-PPMT(InterestRate/12,1,DurationOfLoan-ROWS($C$4:C95)+1,Amortization[[#This Row],[opening balance]]),""),0)</f>
        <v>350.83229481430629</v>
      </c>
      <c r="G95" s="15">
        <f ca="1">IF(Amortization[[#This Row],[payment date]]="",0,PropertyTaxAmount)</f>
        <v>375</v>
      </c>
      <c r="H95" s="15">
        <f ca="1">IF(Amortization[[#This Row],[payment date]]="",0,Amortization[[#This Row],[interest]]+Amortization[[#This Row],[principal]]+Amortization[[#This Row],[property tax]])</f>
        <v>1447.181444795885</v>
      </c>
      <c r="I95" s="15">
        <f ca="1">IF(Amortization[[#This Row],[payment date]]="",0,Amortization[[#This Row],[opening balance]]-Amortization[[#This Row],[principal]])</f>
        <v>173123.7959955789</v>
      </c>
      <c r="J95" s="16">
        <f ca="1">IF(Amortization[[#This Row],[closing balance]]&gt;0,LastRow-ROW(),0)</f>
        <v>268</v>
      </c>
    </row>
    <row r="96" spans="2:10" ht="15" customHeight="1" x14ac:dyDescent="0.2">
      <c r="B96" s="13">
        <f>ROWS($B$4:B96)</f>
        <v>93</v>
      </c>
      <c r="C96" s="14">
        <f ca="1">IF(ValuesEntered,IF(Amortization[[#This Row],['#]]&lt;=DurationOfLoan,IF(ROW()-ROW(Amortization[[#Headers],[payment date]])=1,LoanStart,IF(I95&gt;0,EDATE(C95,1),"")),""),"")</f>
        <v>47917</v>
      </c>
      <c r="D96" s="15">
        <f ca="1">IF(ROW()-ROW(Amortization[[#Headers],[opening balance]])=1,LoanAmount,IF(Amortization[[#This Row],[payment date]]="",0,INDEX(Amortization[], ROW()-4,8)))</f>
        <v>173123.7959955789</v>
      </c>
      <c r="E96" s="15">
        <f ca="1">IF(ValuesEntered,IF(ROW()-ROW(Amortization[[#Headers],[interest]])=1,-IPMT(InterestRate/12,1,DurationOfLoan-ROWS($C$4:C96)+1,Amortization[[#This Row],[opening balance]]),IFERROR(-IPMT(InterestRate/12,1,Amortization[[#This Row],['# remaining]],D97),0)),0)</f>
        <v>719.88125791473419</v>
      </c>
      <c r="F96" s="15">
        <f ca="1">IFERROR(IF(AND(ValuesEntered,Amortization[[#This Row],[payment date]]&lt;&gt;""),-PPMT(InterestRate/12,1,DurationOfLoan-ROWS($C$4:C96)+1,Amortization[[#This Row],[opening balance]]),""),0)</f>
        <v>352.29409604269927</v>
      </c>
      <c r="G96" s="15">
        <f ca="1">IF(Amortization[[#This Row],[payment date]]="",0,PropertyTaxAmount)</f>
        <v>375</v>
      </c>
      <c r="H96" s="15">
        <f ca="1">IF(Amortization[[#This Row],[payment date]]="",0,Amortization[[#This Row],[interest]]+Amortization[[#This Row],[principal]]+Amortization[[#This Row],[property tax]])</f>
        <v>1447.1753539574333</v>
      </c>
      <c r="I96" s="15">
        <f ca="1">IF(Amortization[[#This Row],[payment date]]="",0,Amortization[[#This Row],[opening balance]]-Amortization[[#This Row],[principal]])</f>
        <v>172771.5018995362</v>
      </c>
      <c r="J96" s="16">
        <f ca="1">IF(Amortization[[#This Row],[closing balance]]&gt;0,LastRow-ROW(),0)</f>
        <v>267</v>
      </c>
    </row>
    <row r="97" spans="2:10" ht="15" customHeight="1" x14ac:dyDescent="0.2">
      <c r="B97" s="13">
        <f>ROWS($B$4:B97)</f>
        <v>94</v>
      </c>
      <c r="C97" s="14">
        <f ca="1">IF(ValuesEntered,IF(Amortization[[#This Row],['#]]&lt;=DurationOfLoan,IF(ROW()-ROW(Amortization[[#Headers],[payment date]])=1,LoanStart,IF(I96&gt;0,EDATE(C96,1),"")),""),"")</f>
        <v>47948</v>
      </c>
      <c r="D97" s="15">
        <f ca="1">IF(ROW()-ROW(Amortization[[#Headers],[opening balance]])=1,LoanAmount,IF(Amortization[[#This Row],[payment date]]="",0,INDEX(Amortization[], ROW()-4,8)))</f>
        <v>172771.5018995362</v>
      </c>
      <c r="E97" s="15">
        <f ca="1">IF(ValuesEntered,IF(ROW()-ROW(Amortization[[#Headers],[interest]])=1,-IPMT(InterestRate/12,1,DurationOfLoan-ROWS($C$4:C97)+1,Amortization[[#This Row],[opening balance]]),IFERROR(-IPMT(InterestRate/12,1,Amortization[[#This Row],['# remaining]],D98),0)),0)</f>
        <v>718.40724963094442</v>
      </c>
      <c r="F97" s="15">
        <f ca="1">IFERROR(IF(AND(ValuesEntered,Amortization[[#This Row],[payment date]]&lt;&gt;""),-PPMT(InterestRate/12,1,DurationOfLoan-ROWS($C$4:C97)+1,Amortization[[#This Row],[opening balance]]),""),0)</f>
        <v>353.76198810954395</v>
      </c>
      <c r="G97" s="15">
        <f ca="1">IF(Amortization[[#This Row],[payment date]]="",0,PropertyTaxAmount)</f>
        <v>375</v>
      </c>
      <c r="H97" s="15">
        <f ca="1">IF(Amortization[[#This Row],[payment date]]="",0,Amortization[[#This Row],[interest]]+Amortization[[#This Row],[principal]]+Amortization[[#This Row],[property tax]])</f>
        <v>1447.1692377404884</v>
      </c>
      <c r="I97" s="15">
        <f ca="1">IF(Amortization[[#This Row],[payment date]]="",0,Amortization[[#This Row],[opening balance]]-Amortization[[#This Row],[principal]])</f>
        <v>172417.73991142667</v>
      </c>
      <c r="J97" s="16">
        <f ca="1">IF(Amortization[[#This Row],[closing balance]]&gt;0,LastRow-ROW(),0)</f>
        <v>266</v>
      </c>
    </row>
    <row r="98" spans="2:10" ht="15" customHeight="1" x14ac:dyDescent="0.2">
      <c r="B98" s="13">
        <f>ROWS($B$4:B98)</f>
        <v>95</v>
      </c>
      <c r="C98" s="14">
        <f ca="1">IF(ValuesEntered,IF(Amortization[[#This Row],['#]]&lt;=DurationOfLoan,IF(ROW()-ROW(Amortization[[#Headers],[payment date]])=1,LoanStart,IF(I97&gt;0,EDATE(C97,1),"")),""),"")</f>
        <v>47978</v>
      </c>
      <c r="D98" s="15">
        <f ca="1">IF(ROW()-ROW(Amortization[[#Headers],[opening balance]])=1,LoanAmount,IF(Amortization[[#This Row],[payment date]]="",0,INDEX(Amortization[], ROW()-4,8)))</f>
        <v>172417.73991142667</v>
      </c>
      <c r="E98" s="15">
        <f ca="1">IF(ValuesEntered,IF(ROW()-ROW(Amortization[[#Headers],[interest]])=1,-IPMT(InterestRate/12,1,DurationOfLoan-ROWS($C$4:C98)+1,Amortization[[#This Row],[opening balance]]),IFERROR(-IPMT(InterestRate/12,1,Amortization[[#This Row],['# remaining]],D99),0)),0)</f>
        <v>716.92709964597225</v>
      </c>
      <c r="F98" s="15">
        <f ca="1">IFERROR(IF(AND(ValuesEntered,Amortization[[#This Row],[payment date]]&lt;&gt;""),-PPMT(InterestRate/12,1,DurationOfLoan-ROWS($C$4:C98)+1,Amortization[[#This Row],[opening balance]]),""),0)</f>
        <v>355.23599639333378</v>
      </c>
      <c r="G98" s="15">
        <f ca="1">IF(Amortization[[#This Row],[payment date]]="",0,PropertyTaxAmount)</f>
        <v>375</v>
      </c>
      <c r="H98" s="15">
        <f ca="1">IF(Amortization[[#This Row],[payment date]]="",0,Amortization[[#This Row],[interest]]+Amortization[[#This Row],[principal]]+Amortization[[#This Row],[property tax]])</f>
        <v>1447.1630960393061</v>
      </c>
      <c r="I98" s="15">
        <f ca="1">IF(Amortization[[#This Row],[payment date]]="",0,Amortization[[#This Row],[opening balance]]-Amortization[[#This Row],[principal]])</f>
        <v>172062.50391503333</v>
      </c>
      <c r="J98" s="16">
        <f ca="1">IF(Amortization[[#This Row],[closing balance]]&gt;0,LastRow-ROW(),0)</f>
        <v>265</v>
      </c>
    </row>
    <row r="99" spans="2:10" ht="15" customHeight="1" x14ac:dyDescent="0.2">
      <c r="B99" s="13">
        <f>ROWS($B$4:B99)</f>
        <v>96</v>
      </c>
      <c r="C99" s="14">
        <f ca="1">IF(ValuesEntered,IF(Amortization[[#This Row],['#]]&lt;=DurationOfLoan,IF(ROW()-ROW(Amortization[[#Headers],[payment date]])=1,LoanStart,IF(I98&gt;0,EDATE(C98,1),"")),""),"")</f>
        <v>48009</v>
      </c>
      <c r="D99" s="15">
        <f ca="1">IF(ROW()-ROW(Amortization[[#Headers],[opening balance]])=1,LoanAmount,IF(Amortization[[#This Row],[payment date]]="",0,INDEX(Amortization[], ROW()-4,8)))</f>
        <v>172062.50391503333</v>
      </c>
      <c r="E99" s="15">
        <f ca="1">IF(ValuesEntered,IF(ROW()-ROW(Amortization[[#Headers],[interest]])=1,-IPMT(InterestRate/12,1,DurationOfLoan-ROWS($C$4:C99)+1,Amortization[[#This Row],[opening balance]]),IFERROR(-IPMT(InterestRate/12,1,Amortization[[#This Row],['# remaining]],D100),0)),0)</f>
        <v>715.44078236939595</v>
      </c>
      <c r="F99" s="15">
        <f ca="1">IFERROR(IF(AND(ValuesEntered,Amortization[[#This Row],[payment date]]&lt;&gt;""),-PPMT(InterestRate/12,1,DurationOfLoan-ROWS($C$4:C99)+1,Amortization[[#This Row],[opening balance]]),""),0)</f>
        <v>356.71614637830578</v>
      </c>
      <c r="G99" s="15">
        <f ca="1">IF(Amortization[[#This Row],[payment date]]="",0,PropertyTaxAmount)</f>
        <v>375</v>
      </c>
      <c r="H99" s="15">
        <f ca="1">IF(Amortization[[#This Row],[payment date]]="",0,Amortization[[#This Row],[interest]]+Amortization[[#This Row],[principal]]+Amortization[[#This Row],[property tax]])</f>
        <v>1447.1569287477018</v>
      </c>
      <c r="I99" s="15">
        <f ca="1">IF(Amortization[[#This Row],[payment date]]="",0,Amortization[[#This Row],[opening balance]]-Amortization[[#This Row],[principal]])</f>
        <v>171705.78776865502</v>
      </c>
      <c r="J99" s="16">
        <f ca="1">IF(Amortization[[#This Row],[closing balance]]&gt;0,LastRow-ROW(),0)</f>
        <v>264</v>
      </c>
    </row>
    <row r="100" spans="2:10" ht="15" customHeight="1" x14ac:dyDescent="0.2">
      <c r="B100" s="13">
        <f>ROWS($B$4:B100)</f>
        <v>97</v>
      </c>
      <c r="C100" s="14">
        <f ca="1">IF(ValuesEntered,IF(Amortization[[#This Row],['#]]&lt;=DurationOfLoan,IF(ROW()-ROW(Amortization[[#Headers],[payment date]])=1,LoanStart,IF(I99&gt;0,EDATE(C99,1),"")),""),"")</f>
        <v>48039</v>
      </c>
      <c r="D100" s="15">
        <f ca="1">IF(ROW()-ROW(Amortization[[#Headers],[opening balance]])=1,LoanAmount,IF(Amortization[[#This Row],[payment date]]="",0,INDEX(Amortization[], ROW()-4,8)))</f>
        <v>171705.78776865502</v>
      </c>
      <c r="E100" s="15">
        <f ca="1">IF(ValuesEntered,IF(ROW()-ROW(Amortization[[#Headers],[interest]])=1,-IPMT(InterestRate/12,1,DurationOfLoan-ROWS($C$4:C100)+1,Amortization[[#This Row],[opening balance]]),IFERROR(-IPMT(InterestRate/12,1,Amortization[[#This Row],['# remaining]],D101),0)),0)</f>
        <v>713.94827210416724</v>
      </c>
      <c r="F100" s="15">
        <f ca="1">IFERROR(IF(AND(ValuesEntered,Amortization[[#This Row],[payment date]]&lt;&gt;""),-PPMT(InterestRate/12,1,DurationOfLoan-ROWS($C$4:C100)+1,Amortization[[#This Row],[opening balance]]),""),0)</f>
        <v>358.20246365488208</v>
      </c>
      <c r="G100" s="15">
        <f ca="1">IF(Amortization[[#This Row],[payment date]]="",0,PropertyTaxAmount)</f>
        <v>375</v>
      </c>
      <c r="H100" s="15">
        <f ca="1">IF(Amortization[[#This Row],[payment date]]="",0,Amortization[[#This Row],[interest]]+Amortization[[#This Row],[principal]]+Amortization[[#This Row],[property tax]])</f>
        <v>1447.1507357590494</v>
      </c>
      <c r="I100" s="15">
        <f ca="1">IF(Amortization[[#This Row],[payment date]]="",0,Amortization[[#This Row],[opening balance]]-Amortization[[#This Row],[principal]])</f>
        <v>171347.58530500013</v>
      </c>
      <c r="J100" s="16">
        <f ca="1">IF(Amortization[[#This Row],[closing balance]]&gt;0,LastRow-ROW(),0)</f>
        <v>263</v>
      </c>
    </row>
    <row r="101" spans="2:10" ht="15" customHeight="1" x14ac:dyDescent="0.2">
      <c r="B101" s="13">
        <f>ROWS($B$4:B101)</f>
        <v>98</v>
      </c>
      <c r="C101" s="14">
        <f ca="1">IF(ValuesEntered,IF(Amortization[[#This Row],['#]]&lt;=DurationOfLoan,IF(ROW()-ROW(Amortization[[#Headers],[payment date]])=1,LoanStart,IF(I100&gt;0,EDATE(C100,1),"")),""),"")</f>
        <v>48070</v>
      </c>
      <c r="D101" s="15">
        <f ca="1">IF(ROW()-ROW(Amortization[[#Headers],[opening balance]])=1,LoanAmount,IF(Amortization[[#This Row],[payment date]]="",0,INDEX(Amortization[], ROW()-4,8)))</f>
        <v>171347.58530500013</v>
      </c>
      <c r="E101" s="15">
        <f ca="1">IF(ValuesEntered,IF(ROW()-ROW(Amortization[[#Headers],[interest]])=1,-IPMT(InterestRate/12,1,DurationOfLoan-ROWS($C$4:C101)+1,Amortization[[#This Row],[opening balance]]),IFERROR(-IPMT(InterestRate/12,1,Amortization[[#This Row],['# remaining]],D102),0)),0)</f>
        <v>712.4495430461667</v>
      </c>
      <c r="F101" s="15">
        <f ca="1">IFERROR(IF(AND(ValuesEntered,Amortization[[#This Row],[payment date]]&lt;&gt;""),-PPMT(InterestRate/12,1,DurationOfLoan-ROWS($C$4:C101)+1,Amortization[[#This Row],[opening balance]]),""),0)</f>
        <v>359.69497392011067</v>
      </c>
      <c r="G101" s="15">
        <f ca="1">IF(Amortization[[#This Row],[payment date]]="",0,PropertyTaxAmount)</f>
        <v>375</v>
      </c>
      <c r="H101" s="15">
        <f ca="1">IF(Amortization[[#This Row],[payment date]]="",0,Amortization[[#This Row],[interest]]+Amortization[[#This Row],[principal]]+Amortization[[#This Row],[property tax]])</f>
        <v>1447.1445169662775</v>
      </c>
      <c r="I101" s="15">
        <f ca="1">IF(Amortization[[#This Row],[payment date]]="",0,Amortization[[#This Row],[opening balance]]-Amortization[[#This Row],[principal]])</f>
        <v>170987.89033108001</v>
      </c>
      <c r="J101" s="16">
        <f ca="1">IF(Amortization[[#This Row],[closing balance]]&gt;0,LastRow-ROW(),0)</f>
        <v>262</v>
      </c>
    </row>
    <row r="102" spans="2:10" ht="15" customHeight="1" x14ac:dyDescent="0.2">
      <c r="B102" s="13">
        <f>ROWS($B$4:B102)</f>
        <v>99</v>
      </c>
      <c r="C102" s="14">
        <f ca="1">IF(ValuesEntered,IF(Amortization[[#This Row],['#]]&lt;=DurationOfLoan,IF(ROW()-ROW(Amortization[[#Headers],[payment date]])=1,LoanStart,IF(I101&gt;0,EDATE(C101,1),"")),""),"")</f>
        <v>48101</v>
      </c>
      <c r="D102" s="15">
        <f ca="1">IF(ROW()-ROW(Amortization[[#Headers],[opening balance]])=1,LoanAmount,IF(Amortization[[#This Row],[payment date]]="",0,INDEX(Amortization[], ROW()-4,8)))</f>
        <v>170987.89033108001</v>
      </c>
      <c r="E102" s="15">
        <f ca="1">IF(ValuesEntered,IF(ROW()-ROW(Amortization[[#Headers],[interest]])=1,-IPMT(InterestRate/12,1,DurationOfLoan-ROWS($C$4:C102)+1,Amortization[[#This Row],[opening balance]]),IFERROR(-IPMT(InterestRate/12,1,Amortization[[#This Row],['# remaining]],D103),0)),0)</f>
        <v>710.94456928375791</v>
      </c>
      <c r="F102" s="15">
        <f ca="1">IFERROR(IF(AND(ValuesEntered,Amortization[[#This Row],[payment date]]&lt;&gt;""),-PPMT(InterestRate/12,1,DurationOfLoan-ROWS($C$4:C102)+1,Amortization[[#This Row],[opening balance]]),""),0)</f>
        <v>361.19370297811116</v>
      </c>
      <c r="G102" s="15">
        <f ca="1">IF(Amortization[[#This Row],[payment date]]="",0,PropertyTaxAmount)</f>
        <v>375</v>
      </c>
      <c r="H102" s="15">
        <f ca="1">IF(Amortization[[#This Row],[payment date]]="",0,Amortization[[#This Row],[interest]]+Amortization[[#This Row],[principal]]+Amortization[[#This Row],[property tax]])</f>
        <v>1447.1382722618691</v>
      </c>
      <c r="I102" s="15">
        <f ca="1">IF(Amortization[[#This Row],[payment date]]="",0,Amortization[[#This Row],[opening balance]]-Amortization[[#This Row],[principal]])</f>
        <v>170626.6966281019</v>
      </c>
      <c r="J102" s="16">
        <f ca="1">IF(Amortization[[#This Row],[closing balance]]&gt;0,LastRow-ROW(),0)</f>
        <v>261</v>
      </c>
    </row>
    <row r="103" spans="2:10" ht="15" customHeight="1" x14ac:dyDescent="0.2">
      <c r="B103" s="13">
        <f>ROWS($B$4:B103)</f>
        <v>100</v>
      </c>
      <c r="C103" s="14">
        <f ca="1">IF(ValuesEntered,IF(Amortization[[#This Row],['#]]&lt;=DurationOfLoan,IF(ROW()-ROW(Amortization[[#Headers],[payment date]])=1,LoanStart,IF(I102&gt;0,EDATE(C102,1),"")),""),"")</f>
        <v>48131</v>
      </c>
      <c r="D103" s="15">
        <f ca="1">IF(ROW()-ROW(Amortization[[#Headers],[opening balance]])=1,LoanAmount,IF(Amortization[[#This Row],[payment date]]="",0,INDEX(Amortization[], ROW()-4,8)))</f>
        <v>170626.6966281019</v>
      </c>
      <c r="E103" s="15">
        <f ca="1">IF(ValuesEntered,IF(ROW()-ROW(Amortization[[#Headers],[interest]])=1,-IPMT(InterestRate/12,1,DurationOfLoan-ROWS($C$4:C103)+1,Amortization[[#This Row],[opening balance]]),IFERROR(-IPMT(InterestRate/12,1,Amortization[[#This Row],['# remaining]],D104),0)),0)</f>
        <v>709.43332479733908</v>
      </c>
      <c r="F103" s="15">
        <f ca="1">IFERROR(IF(AND(ValuesEntered,Amortization[[#This Row],[payment date]]&lt;&gt;""),-PPMT(InterestRate/12,1,DurationOfLoan-ROWS($C$4:C103)+1,Amortization[[#This Row],[opening balance]]),""),0)</f>
        <v>362.69867674051989</v>
      </c>
      <c r="G103" s="15">
        <f ca="1">IF(Amortization[[#This Row],[payment date]]="",0,PropertyTaxAmount)</f>
        <v>375</v>
      </c>
      <c r="H103" s="15">
        <f ca="1">IF(Amortization[[#This Row],[payment date]]="",0,Amortization[[#This Row],[interest]]+Amortization[[#This Row],[principal]]+Amortization[[#This Row],[property tax]])</f>
        <v>1447.132001537859</v>
      </c>
      <c r="I103" s="15">
        <f ca="1">IF(Amortization[[#This Row],[payment date]]="",0,Amortization[[#This Row],[opening balance]]-Amortization[[#This Row],[principal]])</f>
        <v>170263.99795136138</v>
      </c>
      <c r="J103" s="16">
        <f ca="1">IF(Amortization[[#This Row],[closing balance]]&gt;0,LastRow-ROW(),0)</f>
        <v>260</v>
      </c>
    </row>
    <row r="104" spans="2:10" ht="15" customHeight="1" x14ac:dyDescent="0.2">
      <c r="B104" s="13">
        <f>ROWS($B$4:B104)</f>
        <v>101</v>
      </c>
      <c r="C104" s="14">
        <f ca="1">IF(ValuesEntered,IF(Amortization[[#This Row],['#]]&lt;=DurationOfLoan,IF(ROW()-ROW(Amortization[[#Headers],[payment date]])=1,LoanStart,IF(I103&gt;0,EDATE(C103,1),"")),""),"")</f>
        <v>48162</v>
      </c>
      <c r="D104" s="15">
        <f ca="1">IF(ROW()-ROW(Amortization[[#Headers],[opening balance]])=1,LoanAmount,IF(Amortization[[#This Row],[payment date]]="",0,INDEX(Amortization[], ROW()-4,8)))</f>
        <v>170263.99795136138</v>
      </c>
      <c r="E104" s="15">
        <f ca="1">IF(ValuesEntered,IF(ROW()-ROW(Amortization[[#Headers],[interest]])=1,-IPMT(InterestRate/12,1,DurationOfLoan-ROWS($C$4:C104)+1,Amortization[[#This Row],[opening balance]]),IFERROR(-IPMT(InterestRate/12,1,Amortization[[#This Row],['# remaining]],D105),0)),0)</f>
        <v>707.91578345889343</v>
      </c>
      <c r="F104" s="15">
        <f ca="1">IFERROR(IF(AND(ValuesEntered,Amortization[[#This Row],[payment date]]&lt;&gt;""),-PPMT(InterestRate/12,1,DurationOfLoan-ROWS($C$4:C104)+1,Amortization[[#This Row],[opening balance]]),""),0)</f>
        <v>364.20992122693883</v>
      </c>
      <c r="G104" s="15">
        <f ca="1">IF(Amortization[[#This Row],[payment date]]="",0,PropertyTaxAmount)</f>
        <v>375</v>
      </c>
      <c r="H104" s="15">
        <f ca="1">IF(Amortization[[#This Row],[payment date]]="",0,Amortization[[#This Row],[interest]]+Amortization[[#This Row],[principal]]+Amortization[[#This Row],[property tax]])</f>
        <v>1447.1257046858323</v>
      </c>
      <c r="I104" s="15">
        <f ca="1">IF(Amortization[[#This Row],[payment date]]="",0,Amortization[[#This Row],[opening balance]]-Amortization[[#This Row],[principal]])</f>
        <v>169899.78803013443</v>
      </c>
      <c r="J104" s="16">
        <f ca="1">IF(Amortization[[#This Row],[closing balance]]&gt;0,LastRow-ROW(),0)</f>
        <v>259</v>
      </c>
    </row>
    <row r="105" spans="2:10" ht="15" customHeight="1" x14ac:dyDescent="0.2">
      <c r="B105" s="13">
        <f>ROWS($B$4:B105)</f>
        <v>102</v>
      </c>
      <c r="C105" s="14">
        <f ca="1">IF(ValuesEntered,IF(Amortization[[#This Row],['#]]&lt;=DurationOfLoan,IF(ROW()-ROW(Amortization[[#Headers],[payment date]])=1,LoanStart,IF(I104&gt;0,EDATE(C104,1),"")),""),"")</f>
        <v>48192</v>
      </c>
      <c r="D105" s="15">
        <f ca="1">IF(ROW()-ROW(Amortization[[#Headers],[opening balance]])=1,LoanAmount,IF(Amortization[[#This Row],[payment date]]="",0,INDEX(Amortization[], ROW()-4,8)))</f>
        <v>169899.78803013443</v>
      </c>
      <c r="E105" s="15">
        <f ca="1">IF(ValuesEntered,IF(ROW()-ROW(Amortization[[#Headers],[interest]])=1,-IPMT(InterestRate/12,1,DurationOfLoan-ROWS($C$4:C105)+1,Amortization[[#This Row],[opening balance]]),IFERROR(-IPMT(InterestRate/12,1,Amortization[[#This Row],['# remaining]],D106),0)),0)</f>
        <v>706.39191903153767</v>
      </c>
      <c r="F105" s="15">
        <f ca="1">IFERROR(IF(AND(ValuesEntered,Amortization[[#This Row],[payment date]]&lt;&gt;""),-PPMT(InterestRate/12,1,DurationOfLoan-ROWS($C$4:C105)+1,Amortization[[#This Row],[opening balance]]),""),0)</f>
        <v>365.72746256538437</v>
      </c>
      <c r="G105" s="15">
        <f ca="1">IF(Amortization[[#This Row],[payment date]]="",0,PropertyTaxAmount)</f>
        <v>375</v>
      </c>
      <c r="H105" s="15">
        <f ca="1">IF(Amortization[[#This Row],[payment date]]="",0,Amortization[[#This Row],[interest]]+Amortization[[#This Row],[principal]]+Amortization[[#This Row],[property tax]])</f>
        <v>1447.119381596922</v>
      </c>
      <c r="I105" s="15">
        <f ca="1">IF(Amortization[[#This Row],[payment date]]="",0,Amortization[[#This Row],[opening balance]]-Amortization[[#This Row],[principal]])</f>
        <v>169534.06056756905</v>
      </c>
      <c r="J105" s="16">
        <f ca="1">IF(Amortization[[#This Row],[closing balance]]&gt;0,LastRow-ROW(),0)</f>
        <v>258</v>
      </c>
    </row>
    <row r="106" spans="2:10" ht="15" customHeight="1" x14ac:dyDescent="0.2">
      <c r="B106" s="13">
        <f>ROWS($B$4:B106)</f>
        <v>103</v>
      </c>
      <c r="C106" s="14">
        <f ca="1">IF(ValuesEntered,IF(Amortization[[#This Row],['#]]&lt;=DurationOfLoan,IF(ROW()-ROW(Amortization[[#Headers],[payment date]])=1,LoanStart,IF(I105&gt;0,EDATE(C105,1),"")),""),"")</f>
        <v>48223</v>
      </c>
      <c r="D106" s="15">
        <f ca="1">IF(ROW()-ROW(Amortization[[#Headers],[opening balance]])=1,LoanAmount,IF(Amortization[[#This Row],[payment date]]="",0,INDEX(Amortization[], ROW()-4,8)))</f>
        <v>169534.06056756905</v>
      </c>
      <c r="E106" s="15">
        <f ca="1">IF(ValuesEntered,IF(ROW()-ROW(Amortization[[#Headers],[interest]])=1,-IPMT(InterestRate/12,1,DurationOfLoan-ROWS($C$4:C106)+1,Amortization[[#This Row],[opening balance]]),IFERROR(-IPMT(InterestRate/12,1,Amortization[[#This Row],['# remaining]],D107),0)),0)</f>
        <v>704.86170516906793</v>
      </c>
      <c r="F106" s="15">
        <f ca="1">IFERROR(IF(AND(ValuesEntered,Amortization[[#This Row],[payment date]]&lt;&gt;""),-PPMT(InterestRate/12,1,DurationOfLoan-ROWS($C$4:C106)+1,Amortization[[#This Row],[opening balance]]),""),0)</f>
        <v>367.25132699274019</v>
      </c>
      <c r="G106" s="15">
        <f ca="1">IF(Amortization[[#This Row],[payment date]]="",0,PropertyTaxAmount)</f>
        <v>375</v>
      </c>
      <c r="H106" s="15">
        <f ca="1">IF(Amortization[[#This Row],[payment date]]="",0,Amortization[[#This Row],[interest]]+Amortization[[#This Row],[principal]]+Amortization[[#This Row],[property tax]])</f>
        <v>1447.1130321618082</v>
      </c>
      <c r="I106" s="15">
        <f ca="1">IF(Amortization[[#This Row],[payment date]]="",0,Amortization[[#This Row],[opening balance]]-Amortization[[#This Row],[principal]])</f>
        <v>169166.80924057632</v>
      </c>
      <c r="J106" s="16">
        <f ca="1">IF(Amortization[[#This Row],[closing balance]]&gt;0,LastRow-ROW(),0)</f>
        <v>257</v>
      </c>
    </row>
    <row r="107" spans="2:10" ht="15" customHeight="1" x14ac:dyDescent="0.2">
      <c r="B107" s="13">
        <f>ROWS($B$4:B107)</f>
        <v>104</v>
      </c>
      <c r="C107" s="14">
        <f ca="1">IF(ValuesEntered,IF(Amortization[[#This Row],['#]]&lt;=DurationOfLoan,IF(ROW()-ROW(Amortization[[#Headers],[payment date]])=1,LoanStart,IF(I106&gt;0,EDATE(C106,1),"")),""),"")</f>
        <v>48254</v>
      </c>
      <c r="D107" s="15">
        <f ca="1">IF(ROW()-ROW(Amortization[[#Headers],[opening balance]])=1,LoanAmount,IF(Amortization[[#This Row],[payment date]]="",0,INDEX(Amortization[], ROW()-4,8)))</f>
        <v>169166.80924057632</v>
      </c>
      <c r="E107" s="15">
        <f ca="1">IF(ValuesEntered,IF(ROW()-ROW(Amortization[[#Headers],[interest]])=1,-IPMT(InterestRate/12,1,DurationOfLoan-ROWS($C$4:C107)+1,Amortization[[#This Row],[opening balance]]),IFERROR(-IPMT(InterestRate/12,1,Amortization[[#This Row],['# remaining]],D108),0)),0)</f>
        <v>703.32511541550457</v>
      </c>
      <c r="F107" s="15">
        <f ca="1">IFERROR(IF(AND(ValuesEntered,Amortization[[#This Row],[payment date]]&lt;&gt;""),-PPMT(InterestRate/12,1,DurationOfLoan-ROWS($C$4:C107)+1,Amortization[[#This Row],[opening balance]]),""),0)</f>
        <v>368.78154085520987</v>
      </c>
      <c r="G107" s="15">
        <f ca="1">IF(Amortization[[#This Row],[payment date]]="",0,PropertyTaxAmount)</f>
        <v>375</v>
      </c>
      <c r="H107" s="15">
        <f ca="1">IF(Amortization[[#This Row],[payment date]]="",0,Amortization[[#This Row],[interest]]+Amortization[[#This Row],[principal]]+Amortization[[#This Row],[property tax]])</f>
        <v>1447.1066562707144</v>
      </c>
      <c r="I107" s="15">
        <f ca="1">IF(Amortization[[#This Row],[payment date]]="",0,Amortization[[#This Row],[opening balance]]-Amortization[[#This Row],[principal]])</f>
        <v>168798.0276997211</v>
      </c>
      <c r="J107" s="16">
        <f ca="1">IF(Amortization[[#This Row],[closing balance]]&gt;0,LastRow-ROW(),0)</f>
        <v>256</v>
      </c>
    </row>
    <row r="108" spans="2:10" ht="15" customHeight="1" x14ac:dyDescent="0.2">
      <c r="B108" s="13">
        <f>ROWS($B$4:B108)</f>
        <v>105</v>
      </c>
      <c r="C108" s="14">
        <f ca="1">IF(ValuesEntered,IF(Amortization[[#This Row],['#]]&lt;=DurationOfLoan,IF(ROW()-ROW(Amortization[[#Headers],[payment date]])=1,LoanStart,IF(I107&gt;0,EDATE(C107,1),"")),""),"")</f>
        <v>48283</v>
      </c>
      <c r="D108" s="15">
        <f ca="1">IF(ROW()-ROW(Amortization[[#Headers],[opening balance]])=1,LoanAmount,IF(Amortization[[#This Row],[payment date]]="",0,INDEX(Amortization[], ROW()-4,8)))</f>
        <v>168798.0276997211</v>
      </c>
      <c r="E108" s="15">
        <f ca="1">IF(ValuesEntered,IF(ROW()-ROW(Amortization[[#Headers],[interest]])=1,-IPMT(InterestRate/12,1,DurationOfLoan-ROWS($C$4:C108)+1,Amortization[[#This Row],[opening balance]]),IFERROR(-IPMT(InterestRate/12,1,Amortization[[#This Row],['# remaining]],D109),0)),0)</f>
        <v>701.78212320463479</v>
      </c>
      <c r="F108" s="15">
        <f ca="1">IFERROR(IF(AND(ValuesEntered,Amortization[[#This Row],[payment date]]&lt;&gt;""),-PPMT(InterestRate/12,1,DurationOfLoan-ROWS($C$4:C108)+1,Amortization[[#This Row],[opening balance]]),""),0)</f>
        <v>370.31813060877323</v>
      </c>
      <c r="G108" s="15">
        <f ca="1">IF(Amortization[[#This Row],[payment date]]="",0,PropertyTaxAmount)</f>
        <v>375</v>
      </c>
      <c r="H108" s="15">
        <f ca="1">IF(Amortization[[#This Row],[payment date]]="",0,Amortization[[#This Row],[interest]]+Amortization[[#This Row],[principal]]+Amortization[[#This Row],[property tax]])</f>
        <v>1447.100253813408</v>
      </c>
      <c r="I108" s="15">
        <f ca="1">IF(Amortization[[#This Row],[payment date]]="",0,Amortization[[#This Row],[opening balance]]-Amortization[[#This Row],[principal]])</f>
        <v>168427.70956911234</v>
      </c>
      <c r="J108" s="16">
        <f ca="1">IF(Amortization[[#This Row],[closing balance]]&gt;0,LastRow-ROW(),0)</f>
        <v>255</v>
      </c>
    </row>
    <row r="109" spans="2:10" ht="15" customHeight="1" x14ac:dyDescent="0.2">
      <c r="B109" s="13">
        <f>ROWS($B$4:B109)</f>
        <v>106</v>
      </c>
      <c r="C109" s="14">
        <f ca="1">IF(ValuesEntered,IF(Amortization[[#This Row],['#]]&lt;=DurationOfLoan,IF(ROW()-ROW(Amortization[[#Headers],[payment date]])=1,LoanStart,IF(I108&gt;0,EDATE(C108,1),"")),""),"")</f>
        <v>48314</v>
      </c>
      <c r="D109" s="15">
        <f ca="1">IF(ROW()-ROW(Amortization[[#Headers],[opening balance]])=1,LoanAmount,IF(Amortization[[#This Row],[payment date]]="",0,INDEX(Amortization[], ROW()-4,8)))</f>
        <v>168427.70956911234</v>
      </c>
      <c r="E109" s="15">
        <f ca="1">IF(ValuesEntered,IF(ROW()-ROW(Amortization[[#Headers],[interest]])=1,-IPMT(InterestRate/12,1,DurationOfLoan-ROWS($C$4:C109)+1,Amortization[[#This Row],[opening balance]]),IFERROR(-IPMT(InterestRate/12,1,Amortization[[#This Row],['# remaining]],D110),0)),0)</f>
        <v>700.23270185955289</v>
      </c>
      <c r="F109" s="15">
        <f ca="1">IFERROR(IF(AND(ValuesEntered,Amortization[[#This Row],[payment date]]&lt;&gt;""),-PPMT(InterestRate/12,1,DurationOfLoan-ROWS($C$4:C109)+1,Amortization[[#This Row],[opening balance]]),""),0)</f>
        <v>371.86112281964324</v>
      </c>
      <c r="G109" s="15">
        <f ca="1">IF(Amortization[[#This Row],[payment date]]="",0,PropertyTaxAmount)</f>
        <v>375</v>
      </c>
      <c r="H109" s="15">
        <f ca="1">IF(Amortization[[#This Row],[payment date]]="",0,Amortization[[#This Row],[interest]]+Amortization[[#This Row],[principal]]+Amortization[[#This Row],[property tax]])</f>
        <v>1447.0938246791961</v>
      </c>
      <c r="I109" s="15">
        <f ca="1">IF(Amortization[[#This Row],[payment date]]="",0,Amortization[[#This Row],[opening balance]]-Amortization[[#This Row],[principal]])</f>
        <v>168055.84844629269</v>
      </c>
      <c r="J109" s="16">
        <f ca="1">IF(Amortization[[#This Row],[closing balance]]&gt;0,LastRow-ROW(),0)</f>
        <v>254</v>
      </c>
    </row>
    <row r="110" spans="2:10" ht="15" customHeight="1" x14ac:dyDescent="0.2">
      <c r="B110" s="13">
        <f>ROWS($B$4:B110)</f>
        <v>107</v>
      </c>
      <c r="C110" s="14">
        <f ca="1">IF(ValuesEntered,IF(Amortization[[#This Row],['#]]&lt;=DurationOfLoan,IF(ROW()-ROW(Amortization[[#Headers],[payment date]])=1,LoanStart,IF(I109&gt;0,EDATE(C109,1),"")),""),"")</f>
        <v>48344</v>
      </c>
      <c r="D110" s="15">
        <f ca="1">IF(ROW()-ROW(Amortization[[#Headers],[opening balance]])=1,LoanAmount,IF(Amortization[[#This Row],[payment date]]="",0,INDEX(Amortization[], ROW()-4,8)))</f>
        <v>168055.84844629269</v>
      </c>
      <c r="E110" s="15">
        <f ca="1">IF(ValuesEntered,IF(ROW()-ROW(Amortization[[#Headers],[interest]])=1,-IPMT(InterestRate/12,1,DurationOfLoan-ROWS($C$4:C110)+1,Amortization[[#This Row],[opening balance]]),IFERROR(-IPMT(InterestRate/12,1,Amortization[[#This Row],['# remaining]],D111),0)),0)</f>
        <v>698.67682459219986</v>
      </c>
      <c r="F110" s="15">
        <f ca="1">IFERROR(IF(AND(ValuesEntered,Amortization[[#This Row],[payment date]]&lt;&gt;""),-PPMT(InterestRate/12,1,DurationOfLoan-ROWS($C$4:C110)+1,Amortization[[#This Row],[opening balance]]),""),0)</f>
        <v>373.41054416472497</v>
      </c>
      <c r="G110" s="15">
        <f ca="1">IF(Amortization[[#This Row],[payment date]]="",0,PropertyTaxAmount)</f>
        <v>375</v>
      </c>
      <c r="H110" s="15">
        <f ca="1">IF(Amortization[[#This Row],[payment date]]="",0,Amortization[[#This Row],[interest]]+Amortization[[#This Row],[principal]]+Amortization[[#This Row],[property tax]])</f>
        <v>1447.0873687569249</v>
      </c>
      <c r="I110" s="15">
        <f ca="1">IF(Amortization[[#This Row],[payment date]]="",0,Amortization[[#This Row],[opening balance]]-Amortization[[#This Row],[principal]])</f>
        <v>167682.43790212797</v>
      </c>
      <c r="J110" s="16">
        <f ca="1">IF(Amortization[[#This Row],[closing balance]]&gt;0,LastRow-ROW(),0)</f>
        <v>253</v>
      </c>
    </row>
    <row r="111" spans="2:10" ht="15" customHeight="1" x14ac:dyDescent="0.2">
      <c r="B111" s="13">
        <f>ROWS($B$4:B111)</f>
        <v>108</v>
      </c>
      <c r="C111" s="14">
        <f ca="1">IF(ValuesEntered,IF(Amortization[[#This Row],['#]]&lt;=DurationOfLoan,IF(ROW()-ROW(Amortization[[#Headers],[payment date]])=1,LoanStart,IF(I110&gt;0,EDATE(C110,1),"")),""),"")</f>
        <v>48375</v>
      </c>
      <c r="D111" s="15">
        <f ca="1">IF(ROW()-ROW(Amortization[[#Headers],[opening balance]])=1,LoanAmount,IF(Amortization[[#This Row],[payment date]]="",0,INDEX(Amortization[], ROW()-4,8)))</f>
        <v>167682.43790212797</v>
      </c>
      <c r="E111" s="15">
        <f ca="1">IF(ValuesEntered,IF(ROW()-ROW(Amortization[[#Headers],[interest]])=1,-IPMT(InterestRate/12,1,DurationOfLoan-ROWS($C$4:C111)+1,Amortization[[#This Row],[opening balance]]),IFERROR(-IPMT(InterestRate/12,1,Amortization[[#This Row],['# remaining]],D112),0)),0)</f>
        <v>697.11446450289964</v>
      </c>
      <c r="F111" s="15">
        <f ca="1">IFERROR(IF(AND(ValuesEntered,Amortization[[#This Row],[payment date]]&lt;&gt;""),-PPMT(InterestRate/12,1,DurationOfLoan-ROWS($C$4:C111)+1,Amortization[[#This Row],[opening balance]]),""),0)</f>
        <v>374.96642143207816</v>
      </c>
      <c r="G111" s="15">
        <f ca="1">IF(Amortization[[#This Row],[payment date]]="",0,PropertyTaxAmount)</f>
        <v>375</v>
      </c>
      <c r="H111" s="15">
        <f ca="1">IF(Amortization[[#This Row],[payment date]]="",0,Amortization[[#This Row],[interest]]+Amortization[[#This Row],[principal]]+Amortization[[#This Row],[property tax]])</f>
        <v>1447.0808859349777</v>
      </c>
      <c r="I111" s="15">
        <f ca="1">IF(Amortization[[#This Row],[payment date]]="",0,Amortization[[#This Row],[opening balance]]-Amortization[[#This Row],[principal]])</f>
        <v>167307.47148069591</v>
      </c>
      <c r="J111" s="16">
        <f ca="1">IF(Amortization[[#This Row],[closing balance]]&gt;0,LastRow-ROW(),0)</f>
        <v>252</v>
      </c>
    </row>
    <row r="112" spans="2:10" ht="15" customHeight="1" x14ac:dyDescent="0.2">
      <c r="B112" s="13">
        <f>ROWS($B$4:B112)</f>
        <v>109</v>
      </c>
      <c r="C112" s="14">
        <f ca="1">IF(ValuesEntered,IF(Amortization[[#This Row],['#]]&lt;=DurationOfLoan,IF(ROW()-ROW(Amortization[[#Headers],[payment date]])=1,LoanStart,IF(I111&gt;0,EDATE(C111,1),"")),""),"")</f>
        <v>48405</v>
      </c>
      <c r="D112" s="15">
        <f ca="1">IF(ROW()-ROW(Amortization[[#Headers],[opening balance]])=1,LoanAmount,IF(Amortization[[#This Row],[payment date]]="",0,INDEX(Amortization[], ROW()-4,8)))</f>
        <v>167307.47148069591</v>
      </c>
      <c r="E112" s="15">
        <f ca="1">IF(ValuesEntered,IF(ROW()-ROW(Amortization[[#Headers],[interest]])=1,-IPMT(InterestRate/12,1,DurationOfLoan-ROWS($C$4:C112)+1,Amortization[[#This Row],[opening balance]]),IFERROR(-IPMT(InterestRate/12,1,Amortization[[#This Row],['# remaining]],D113),0)),0)</f>
        <v>695.54559457989387</v>
      </c>
      <c r="F112" s="15">
        <f ca="1">IFERROR(IF(AND(ValuesEntered,Amortization[[#This Row],[payment date]]&lt;&gt;""),-PPMT(InterestRate/12,1,DurationOfLoan-ROWS($C$4:C112)+1,Amortization[[#This Row],[opening balance]]),""),0)</f>
        <v>376.52878152137839</v>
      </c>
      <c r="G112" s="15">
        <f ca="1">IF(Amortization[[#This Row],[payment date]]="",0,PropertyTaxAmount)</f>
        <v>375</v>
      </c>
      <c r="H112" s="15">
        <f ca="1">IF(Amortization[[#This Row],[payment date]]="",0,Amortization[[#This Row],[interest]]+Amortization[[#This Row],[principal]]+Amortization[[#This Row],[property tax]])</f>
        <v>1447.0743761012723</v>
      </c>
      <c r="I112" s="15">
        <f ca="1">IF(Amortization[[#This Row],[payment date]]="",0,Amortization[[#This Row],[opening balance]]-Amortization[[#This Row],[principal]])</f>
        <v>166930.94269917454</v>
      </c>
      <c r="J112" s="16">
        <f ca="1">IF(Amortization[[#This Row],[closing balance]]&gt;0,LastRow-ROW(),0)</f>
        <v>251</v>
      </c>
    </row>
    <row r="113" spans="2:10" ht="15" customHeight="1" x14ac:dyDescent="0.2">
      <c r="B113" s="13">
        <f>ROWS($B$4:B113)</f>
        <v>110</v>
      </c>
      <c r="C113" s="14">
        <f ca="1">IF(ValuesEntered,IF(Amortization[[#This Row],['#]]&lt;=DurationOfLoan,IF(ROW()-ROW(Amortization[[#Headers],[payment date]])=1,LoanStart,IF(I112&gt;0,EDATE(C112,1),"")),""),"")</f>
        <v>48436</v>
      </c>
      <c r="D113" s="15">
        <f ca="1">IF(ROW()-ROW(Amortization[[#Headers],[opening balance]])=1,LoanAmount,IF(Amortization[[#This Row],[payment date]]="",0,INDEX(Amortization[], ROW()-4,8)))</f>
        <v>166930.94269917454</v>
      </c>
      <c r="E113" s="15">
        <f ca="1">IF(ValuesEntered,IF(ROW()-ROW(Amortization[[#Headers],[interest]])=1,-IPMT(InterestRate/12,1,DurationOfLoan-ROWS($C$4:C113)+1,Amortization[[#This Row],[opening balance]]),IFERROR(-IPMT(InterestRate/12,1,Amortization[[#This Row],['# remaining]],D114),0)),0)</f>
        <v>693.97018769887563</v>
      </c>
      <c r="F113" s="15">
        <f ca="1">IFERROR(IF(AND(ValuesEntered,Amortization[[#This Row],[payment date]]&lt;&gt;""),-PPMT(InterestRate/12,1,DurationOfLoan-ROWS($C$4:C113)+1,Amortization[[#This Row],[opening balance]]),""),0)</f>
        <v>378.09765144438427</v>
      </c>
      <c r="G113" s="15">
        <f ca="1">IF(Amortization[[#This Row],[payment date]]="",0,PropertyTaxAmount)</f>
        <v>375</v>
      </c>
      <c r="H113" s="15">
        <f ca="1">IF(Amortization[[#This Row],[payment date]]="",0,Amortization[[#This Row],[interest]]+Amortization[[#This Row],[principal]]+Amortization[[#This Row],[property tax]])</f>
        <v>1447.0678391432598</v>
      </c>
      <c r="I113" s="15">
        <f ca="1">IF(Amortization[[#This Row],[payment date]]="",0,Amortization[[#This Row],[opening balance]]-Amortization[[#This Row],[principal]])</f>
        <v>166552.84504773017</v>
      </c>
      <c r="J113" s="16">
        <f ca="1">IF(Amortization[[#This Row],[closing balance]]&gt;0,LastRow-ROW(),0)</f>
        <v>250</v>
      </c>
    </row>
    <row r="114" spans="2:10" ht="15" customHeight="1" x14ac:dyDescent="0.2">
      <c r="B114" s="13">
        <f>ROWS($B$4:B114)</f>
        <v>111</v>
      </c>
      <c r="C114" s="14">
        <f ca="1">IF(ValuesEntered,IF(Amortization[[#This Row],['#]]&lt;=DurationOfLoan,IF(ROW()-ROW(Amortization[[#Headers],[payment date]])=1,LoanStart,IF(I113&gt;0,EDATE(C113,1),"")),""),"")</f>
        <v>48467</v>
      </c>
      <c r="D114" s="15">
        <f ca="1">IF(ROW()-ROW(Amortization[[#Headers],[opening balance]])=1,LoanAmount,IF(Amortization[[#This Row],[payment date]]="",0,INDEX(Amortization[], ROW()-4,8)))</f>
        <v>166552.84504773017</v>
      </c>
      <c r="E114" s="15">
        <f ca="1">IF(ValuesEntered,IF(ROW()-ROW(Amortization[[#Headers],[interest]])=1,-IPMT(InterestRate/12,1,DurationOfLoan-ROWS($C$4:C114)+1,Amortization[[#This Row],[opening balance]]),IFERROR(-IPMT(InterestRate/12,1,Amortization[[#This Row],['# remaining]],D115),0)),0)</f>
        <v>692.38821662251985</v>
      </c>
      <c r="F114" s="15">
        <f ca="1">IFERROR(IF(AND(ValuesEntered,Amortization[[#This Row],[payment date]]&lt;&gt;""),-PPMT(InterestRate/12,1,DurationOfLoan-ROWS($C$4:C114)+1,Amortization[[#This Row],[opening balance]]),""),0)</f>
        <v>379.67305832540245</v>
      </c>
      <c r="G114" s="15">
        <f ca="1">IF(Amortization[[#This Row],[payment date]]="",0,PropertyTaxAmount)</f>
        <v>375</v>
      </c>
      <c r="H114" s="15">
        <f ca="1">IF(Amortization[[#This Row],[payment date]]="",0,Amortization[[#This Row],[interest]]+Amortization[[#This Row],[principal]]+Amortization[[#This Row],[property tax]])</f>
        <v>1447.0612749479224</v>
      </c>
      <c r="I114" s="15">
        <f ca="1">IF(Amortization[[#This Row],[payment date]]="",0,Amortization[[#This Row],[opening balance]]-Amortization[[#This Row],[principal]])</f>
        <v>166173.17198940477</v>
      </c>
      <c r="J114" s="16">
        <f ca="1">IF(Amortization[[#This Row],[closing balance]]&gt;0,LastRow-ROW(),0)</f>
        <v>249</v>
      </c>
    </row>
    <row r="115" spans="2:10" ht="15" customHeight="1" x14ac:dyDescent="0.2">
      <c r="B115" s="13">
        <f>ROWS($B$4:B115)</f>
        <v>112</v>
      </c>
      <c r="C115" s="14">
        <f ca="1">IF(ValuesEntered,IF(Amortization[[#This Row],['#]]&lt;=DurationOfLoan,IF(ROW()-ROW(Amortization[[#Headers],[payment date]])=1,LoanStart,IF(I114&gt;0,EDATE(C114,1),"")),""),"")</f>
        <v>48497</v>
      </c>
      <c r="D115" s="15">
        <f ca="1">IF(ROW()-ROW(Amortization[[#Headers],[opening balance]])=1,LoanAmount,IF(Amortization[[#This Row],[payment date]]="",0,INDEX(Amortization[], ROW()-4,8)))</f>
        <v>166173.17198940477</v>
      </c>
      <c r="E115" s="15">
        <f ca="1">IF(ValuesEntered,IF(ROW()-ROW(Amortization[[#Headers],[interest]])=1,-IPMT(InterestRate/12,1,DurationOfLoan-ROWS($C$4:C115)+1,Amortization[[#This Row],[opening balance]]),IFERROR(-IPMT(InterestRate/12,1,Amortization[[#This Row],['# remaining]],D116),0)),0)</f>
        <v>690.79965400001254</v>
      </c>
      <c r="F115" s="15">
        <f ca="1">IFERROR(IF(AND(ValuesEntered,Amortization[[#This Row],[payment date]]&lt;&gt;""),-PPMT(InterestRate/12,1,DurationOfLoan-ROWS($C$4:C115)+1,Amortization[[#This Row],[opening balance]]),""),0)</f>
        <v>381.25502940175835</v>
      </c>
      <c r="G115" s="15">
        <f ca="1">IF(Amortization[[#This Row],[payment date]]="",0,PropertyTaxAmount)</f>
        <v>375</v>
      </c>
      <c r="H115" s="15">
        <f ca="1">IF(Amortization[[#This Row],[payment date]]="",0,Amortization[[#This Row],[interest]]+Amortization[[#This Row],[principal]]+Amortization[[#This Row],[property tax]])</f>
        <v>1447.0546834017709</v>
      </c>
      <c r="I115" s="15">
        <f ca="1">IF(Amortization[[#This Row],[payment date]]="",0,Amortization[[#This Row],[opening balance]]-Amortization[[#This Row],[principal]])</f>
        <v>165791.916960003</v>
      </c>
      <c r="J115" s="16">
        <f ca="1">IF(Amortization[[#This Row],[closing balance]]&gt;0,LastRow-ROW(),0)</f>
        <v>248</v>
      </c>
    </row>
    <row r="116" spans="2:10" ht="15" customHeight="1" x14ac:dyDescent="0.2">
      <c r="B116" s="13">
        <f>ROWS($B$4:B116)</f>
        <v>113</v>
      </c>
      <c r="C116" s="14">
        <f ca="1">IF(ValuesEntered,IF(Amortization[[#This Row],['#]]&lt;=DurationOfLoan,IF(ROW()-ROW(Amortization[[#Headers],[payment date]])=1,LoanStart,IF(I115&gt;0,EDATE(C115,1),"")),""),"")</f>
        <v>48528</v>
      </c>
      <c r="D116" s="15">
        <f ca="1">IF(ROW()-ROW(Amortization[[#Headers],[opening balance]])=1,LoanAmount,IF(Amortization[[#This Row],[payment date]]="",0,INDEX(Amortization[], ROW()-4,8)))</f>
        <v>165791.916960003</v>
      </c>
      <c r="E116" s="15">
        <f ca="1">IF(ValuesEntered,IF(ROW()-ROW(Amortization[[#Headers],[interest]])=1,-IPMT(InterestRate/12,1,DurationOfLoan-ROWS($C$4:C116)+1,Amortization[[#This Row],[opening balance]]),IFERROR(-IPMT(InterestRate/12,1,Amortization[[#This Row],['# remaining]],D117),0)),0)</f>
        <v>689.2044723665781</v>
      </c>
      <c r="F116" s="15">
        <f ca="1">IFERROR(IF(AND(ValuesEntered,Amortization[[#This Row],[payment date]]&lt;&gt;""),-PPMT(InterestRate/12,1,DurationOfLoan-ROWS($C$4:C116)+1,Amortization[[#This Row],[opening balance]]),""),0)</f>
        <v>382.84359202426555</v>
      </c>
      <c r="G116" s="15">
        <f ca="1">IF(Amortization[[#This Row],[payment date]]="",0,PropertyTaxAmount)</f>
        <v>375</v>
      </c>
      <c r="H116" s="15">
        <f ca="1">IF(Amortization[[#This Row],[payment date]]="",0,Amortization[[#This Row],[interest]]+Amortization[[#This Row],[principal]]+Amortization[[#This Row],[property tax]])</f>
        <v>1447.0480643908436</v>
      </c>
      <c r="I116" s="15">
        <f ca="1">IF(Amortization[[#This Row],[payment date]]="",0,Amortization[[#This Row],[opening balance]]-Amortization[[#This Row],[principal]])</f>
        <v>165409.07336797874</v>
      </c>
      <c r="J116" s="16">
        <f ca="1">IF(Amortization[[#This Row],[closing balance]]&gt;0,LastRow-ROW(),0)</f>
        <v>247</v>
      </c>
    </row>
    <row r="117" spans="2:10" ht="15" customHeight="1" x14ac:dyDescent="0.2">
      <c r="B117" s="13">
        <f>ROWS($B$4:B117)</f>
        <v>114</v>
      </c>
      <c r="C117" s="14">
        <f ca="1">IF(ValuesEntered,IF(Amortization[[#This Row],['#]]&lt;=DurationOfLoan,IF(ROW()-ROW(Amortization[[#Headers],[payment date]])=1,LoanStart,IF(I116&gt;0,EDATE(C116,1),"")),""),"")</f>
        <v>48558</v>
      </c>
      <c r="D117" s="15">
        <f ca="1">IF(ROW()-ROW(Amortization[[#Headers],[opening balance]])=1,LoanAmount,IF(Amortization[[#This Row],[payment date]]="",0,INDEX(Amortization[], ROW()-4,8)))</f>
        <v>165409.07336797874</v>
      </c>
      <c r="E117" s="15">
        <f ca="1">IF(ValuesEntered,IF(ROW()-ROW(Amortization[[#Headers],[interest]])=1,-IPMT(InterestRate/12,1,DurationOfLoan-ROWS($C$4:C117)+1,Amortization[[#This Row],[opening balance]]),IFERROR(-IPMT(InterestRate/12,1,Amortization[[#This Row],['# remaining]],D118),0)),0)</f>
        <v>687.60264414300434</v>
      </c>
      <c r="F117" s="15">
        <f ca="1">IFERROR(IF(AND(ValuesEntered,Amortization[[#This Row],[payment date]]&lt;&gt;""),-PPMT(InterestRate/12,1,DurationOfLoan-ROWS($C$4:C117)+1,Amortization[[#This Row],[opening balance]]),""),0)</f>
        <v>384.4387736577001</v>
      </c>
      <c r="G117" s="15">
        <f ca="1">IF(Amortization[[#This Row],[payment date]]="",0,PropertyTaxAmount)</f>
        <v>375</v>
      </c>
      <c r="H117" s="15">
        <f ca="1">IF(Amortization[[#This Row],[payment date]]="",0,Amortization[[#This Row],[interest]]+Amortization[[#This Row],[principal]]+Amortization[[#This Row],[property tax]])</f>
        <v>1447.0414178007045</v>
      </c>
      <c r="I117" s="15">
        <f ca="1">IF(Amortization[[#This Row],[payment date]]="",0,Amortization[[#This Row],[opening balance]]-Amortization[[#This Row],[principal]])</f>
        <v>165024.63459432105</v>
      </c>
      <c r="J117" s="16">
        <f ca="1">IF(Amortization[[#This Row],[closing balance]]&gt;0,LastRow-ROW(),0)</f>
        <v>246</v>
      </c>
    </row>
    <row r="118" spans="2:10" ht="15" customHeight="1" x14ac:dyDescent="0.2">
      <c r="B118" s="13">
        <f>ROWS($B$4:B118)</f>
        <v>115</v>
      </c>
      <c r="C118" s="14">
        <f ca="1">IF(ValuesEntered,IF(Amortization[[#This Row],['#]]&lt;=DurationOfLoan,IF(ROW()-ROW(Amortization[[#Headers],[payment date]])=1,LoanStart,IF(I117&gt;0,EDATE(C117,1),"")),""),"")</f>
        <v>48589</v>
      </c>
      <c r="D118" s="15">
        <f ca="1">IF(ROW()-ROW(Amortization[[#Headers],[opening balance]])=1,LoanAmount,IF(Amortization[[#This Row],[payment date]]="",0,INDEX(Amortization[], ROW()-4,8)))</f>
        <v>165024.63459432105</v>
      </c>
      <c r="E118" s="15">
        <f ca="1">IF(ValuesEntered,IF(ROW()-ROW(Amortization[[#Headers],[interest]])=1,-IPMT(InterestRate/12,1,DurationOfLoan-ROWS($C$4:C118)+1,Amortization[[#This Row],[opening balance]]),IFERROR(-IPMT(InterestRate/12,1,Amortization[[#This Row],['# remaining]],D119),0)),0)</f>
        <v>685.99414163516565</v>
      </c>
      <c r="F118" s="15">
        <f ca="1">IFERROR(IF(AND(ValuesEntered,Amortization[[#This Row],[payment date]]&lt;&gt;""),-PPMT(InterestRate/12,1,DurationOfLoan-ROWS($C$4:C118)+1,Amortization[[#This Row],[opening balance]]),""),0)</f>
        <v>386.0406018812738</v>
      </c>
      <c r="G118" s="15">
        <f ca="1">IF(Amortization[[#This Row],[payment date]]="",0,PropertyTaxAmount)</f>
        <v>375</v>
      </c>
      <c r="H118" s="15">
        <f ca="1">IF(Amortization[[#This Row],[payment date]]="",0,Amortization[[#This Row],[interest]]+Amortization[[#This Row],[principal]]+Amortization[[#This Row],[property tax]])</f>
        <v>1447.0347435164394</v>
      </c>
      <c r="I118" s="15">
        <f ca="1">IF(Amortization[[#This Row],[payment date]]="",0,Amortization[[#This Row],[opening balance]]-Amortization[[#This Row],[principal]])</f>
        <v>164638.59399243977</v>
      </c>
      <c r="J118" s="16">
        <f ca="1">IF(Amortization[[#This Row],[closing balance]]&gt;0,LastRow-ROW(),0)</f>
        <v>245</v>
      </c>
    </row>
    <row r="119" spans="2:10" ht="15" customHeight="1" x14ac:dyDescent="0.2">
      <c r="B119" s="13">
        <f>ROWS($B$4:B119)</f>
        <v>116</v>
      </c>
      <c r="C119" s="14">
        <f ca="1">IF(ValuesEntered,IF(Amortization[[#This Row],['#]]&lt;=DurationOfLoan,IF(ROW()-ROW(Amortization[[#Headers],[payment date]])=1,LoanStart,IF(I118&gt;0,EDATE(C118,1),"")),""),"")</f>
        <v>48620</v>
      </c>
      <c r="D119" s="15">
        <f ca="1">IF(ROW()-ROW(Amortization[[#Headers],[opening balance]])=1,LoanAmount,IF(Amortization[[#This Row],[payment date]]="",0,INDEX(Amortization[], ROW()-4,8)))</f>
        <v>164638.59399243977</v>
      </c>
      <c r="E119" s="15">
        <f ca="1">IF(ValuesEntered,IF(ROW()-ROW(Amortization[[#Headers],[interest]])=1,-IPMT(InterestRate/12,1,DurationOfLoan-ROWS($C$4:C119)+1,Amortization[[#This Row],[opening balance]]),IFERROR(-IPMT(InterestRate/12,1,Amortization[[#This Row],['# remaining]],D120),0)),0)</f>
        <v>684.37893703354439</v>
      </c>
      <c r="F119" s="15">
        <f ca="1">IFERROR(IF(AND(ValuesEntered,Amortization[[#This Row],[payment date]]&lt;&gt;""),-PPMT(InterestRate/12,1,DurationOfLoan-ROWS($C$4:C119)+1,Amortization[[#This Row],[opening balance]]),""),0)</f>
        <v>387.64910438911255</v>
      </c>
      <c r="G119" s="15">
        <f ca="1">IF(Amortization[[#This Row],[payment date]]="",0,PropertyTaxAmount)</f>
        <v>375</v>
      </c>
      <c r="H119" s="15">
        <f ca="1">IF(Amortization[[#This Row],[payment date]]="",0,Amortization[[#This Row],[interest]]+Amortization[[#This Row],[principal]]+Amortization[[#This Row],[property tax]])</f>
        <v>1447.028041422657</v>
      </c>
      <c r="I119" s="15">
        <f ca="1">IF(Amortization[[#This Row],[payment date]]="",0,Amortization[[#This Row],[opening balance]]-Amortization[[#This Row],[principal]])</f>
        <v>164250.94488805067</v>
      </c>
      <c r="J119" s="16">
        <f ca="1">IF(Amortization[[#This Row],[closing balance]]&gt;0,LastRow-ROW(),0)</f>
        <v>244</v>
      </c>
    </row>
    <row r="120" spans="2:10" ht="15" customHeight="1" x14ac:dyDescent="0.2">
      <c r="B120" s="13">
        <f>ROWS($B$4:B120)</f>
        <v>117</v>
      </c>
      <c r="C120" s="14">
        <f ca="1">IF(ValuesEntered,IF(Amortization[[#This Row],['#]]&lt;=DurationOfLoan,IF(ROW()-ROW(Amortization[[#Headers],[payment date]])=1,LoanStart,IF(I119&gt;0,EDATE(C119,1),"")),""),"")</f>
        <v>48648</v>
      </c>
      <c r="D120" s="15">
        <f ca="1">IF(ROW()-ROW(Amortization[[#Headers],[opening balance]])=1,LoanAmount,IF(Amortization[[#This Row],[payment date]]="",0,INDEX(Amortization[], ROW()-4,8)))</f>
        <v>164250.94488805067</v>
      </c>
      <c r="E120" s="15">
        <f ca="1">IF(ValuesEntered,IF(ROW()-ROW(Amortization[[#Headers],[interest]])=1,-IPMT(InterestRate/12,1,DurationOfLoan-ROWS($C$4:C120)+1,Amortization[[#This Row],[opening balance]]),IFERROR(-IPMT(InterestRate/12,1,Amortization[[#This Row],['# remaining]],D121),0)),0)</f>
        <v>682.75700241274967</v>
      </c>
      <c r="F120" s="15">
        <f ca="1">IFERROR(IF(AND(ValuesEntered,Amortization[[#This Row],[payment date]]&lt;&gt;""),-PPMT(InterestRate/12,1,DurationOfLoan-ROWS($C$4:C120)+1,Amortization[[#This Row],[opening balance]]),""),0)</f>
        <v>389.2643089907337</v>
      </c>
      <c r="G120" s="15">
        <f ca="1">IF(Amortization[[#This Row],[payment date]]="",0,PropertyTaxAmount)</f>
        <v>375</v>
      </c>
      <c r="H120" s="15">
        <f ca="1">IF(Amortization[[#This Row],[payment date]]="",0,Amortization[[#This Row],[interest]]+Amortization[[#This Row],[principal]]+Amortization[[#This Row],[property tax]])</f>
        <v>1447.0213114034834</v>
      </c>
      <c r="I120" s="15">
        <f ca="1">IF(Amortization[[#This Row],[payment date]]="",0,Amortization[[#This Row],[opening balance]]-Amortization[[#This Row],[principal]])</f>
        <v>163861.68057905993</v>
      </c>
      <c r="J120" s="16">
        <f ca="1">IF(Amortization[[#This Row],[closing balance]]&gt;0,LastRow-ROW(),0)</f>
        <v>243</v>
      </c>
    </row>
    <row r="121" spans="2:10" ht="15" customHeight="1" x14ac:dyDescent="0.2">
      <c r="B121" s="13">
        <f>ROWS($B$4:B121)</f>
        <v>118</v>
      </c>
      <c r="C121" s="14">
        <f ca="1">IF(ValuesEntered,IF(Amortization[[#This Row],['#]]&lt;=DurationOfLoan,IF(ROW()-ROW(Amortization[[#Headers],[payment date]])=1,LoanStart,IF(I120&gt;0,EDATE(C120,1),"")),""),"")</f>
        <v>48679</v>
      </c>
      <c r="D121" s="15">
        <f ca="1">IF(ROW()-ROW(Amortization[[#Headers],[opening balance]])=1,LoanAmount,IF(Amortization[[#This Row],[payment date]]="",0,INDEX(Amortization[], ROW()-4,8)))</f>
        <v>163861.68057905993</v>
      </c>
      <c r="E121" s="15">
        <f ca="1">IF(ValuesEntered,IF(ROW()-ROW(Amortization[[#Headers],[interest]])=1,-IPMT(InterestRate/12,1,DurationOfLoan-ROWS($C$4:C121)+1,Amortization[[#This Row],[opening balance]]),IFERROR(-IPMT(InterestRate/12,1,Amortization[[#This Row],['# remaining]],D122),0)),0)</f>
        <v>681.12830973103507</v>
      </c>
      <c r="F121" s="15">
        <f ca="1">IFERROR(IF(AND(ValuesEntered,Amortization[[#This Row],[payment date]]&lt;&gt;""),-PPMT(InterestRate/12,1,DurationOfLoan-ROWS($C$4:C121)+1,Amortization[[#This Row],[opening balance]]),""),0)</f>
        <v>390.88624361152858</v>
      </c>
      <c r="G121" s="15">
        <f ca="1">IF(Amortization[[#This Row],[payment date]]="",0,PropertyTaxAmount)</f>
        <v>375</v>
      </c>
      <c r="H121" s="15">
        <f ca="1">IF(Amortization[[#This Row],[payment date]]="",0,Amortization[[#This Row],[interest]]+Amortization[[#This Row],[principal]]+Amortization[[#This Row],[property tax]])</f>
        <v>1447.0145533425637</v>
      </c>
      <c r="I121" s="15">
        <f ca="1">IF(Amortization[[#This Row],[payment date]]="",0,Amortization[[#This Row],[opening balance]]-Amortization[[#This Row],[principal]])</f>
        <v>163470.79433544842</v>
      </c>
      <c r="J121" s="16">
        <f ca="1">IF(Amortization[[#This Row],[closing balance]]&gt;0,LastRow-ROW(),0)</f>
        <v>242</v>
      </c>
    </row>
    <row r="122" spans="2:10" ht="15" customHeight="1" x14ac:dyDescent="0.2">
      <c r="B122" s="13">
        <f>ROWS($B$4:B122)</f>
        <v>119</v>
      </c>
      <c r="C122" s="14">
        <f ca="1">IF(ValuesEntered,IF(Amortization[[#This Row],['#]]&lt;=DurationOfLoan,IF(ROW()-ROW(Amortization[[#Headers],[payment date]])=1,LoanStart,IF(I121&gt;0,EDATE(C121,1),"")),""),"")</f>
        <v>48709</v>
      </c>
      <c r="D122" s="15">
        <f ca="1">IF(ROW()-ROW(Amortization[[#Headers],[opening balance]])=1,LoanAmount,IF(Amortization[[#This Row],[payment date]]="",0,INDEX(Amortization[], ROW()-4,8)))</f>
        <v>163470.79433544842</v>
      </c>
      <c r="E122" s="15">
        <f ca="1">IF(ValuesEntered,IF(ROW()-ROW(Amortization[[#Headers],[interest]])=1,-IPMT(InterestRate/12,1,DurationOfLoan-ROWS($C$4:C122)+1,Amortization[[#This Row],[opening balance]]),IFERROR(-IPMT(InterestRate/12,1,Amortization[[#This Row],['# remaining]],D123),0)),0)</f>
        <v>679.49283082981322</v>
      </c>
      <c r="F122" s="15">
        <f ca="1">IFERROR(IF(AND(ValuesEntered,Amortization[[#This Row],[payment date]]&lt;&gt;""),-PPMT(InterestRate/12,1,DurationOfLoan-ROWS($C$4:C122)+1,Amortization[[#This Row],[opening balance]]),""),0)</f>
        <v>392.51493629324341</v>
      </c>
      <c r="G122" s="15">
        <f ca="1">IF(Amortization[[#This Row],[payment date]]="",0,PropertyTaxAmount)</f>
        <v>375</v>
      </c>
      <c r="H122" s="15">
        <f ca="1">IF(Amortization[[#This Row],[payment date]]="",0,Amortization[[#This Row],[interest]]+Amortization[[#This Row],[principal]]+Amortization[[#This Row],[property tax]])</f>
        <v>1447.0077671230565</v>
      </c>
      <c r="I122" s="15">
        <f ca="1">IF(Amortization[[#This Row],[payment date]]="",0,Amortization[[#This Row],[opening balance]]-Amortization[[#This Row],[principal]])</f>
        <v>163078.27939915517</v>
      </c>
      <c r="J122" s="16">
        <f ca="1">IF(Amortization[[#This Row],[closing balance]]&gt;0,LastRow-ROW(),0)</f>
        <v>241</v>
      </c>
    </row>
    <row r="123" spans="2:10" ht="15" customHeight="1" x14ac:dyDescent="0.2">
      <c r="B123" s="13">
        <f>ROWS($B$4:B123)</f>
        <v>120</v>
      </c>
      <c r="C123" s="14">
        <f ca="1">IF(ValuesEntered,IF(Amortization[[#This Row],['#]]&lt;=DurationOfLoan,IF(ROW()-ROW(Amortization[[#Headers],[payment date]])=1,LoanStart,IF(I122&gt;0,EDATE(C122,1),"")),""),"")</f>
        <v>48740</v>
      </c>
      <c r="D123" s="15">
        <f ca="1">IF(ROW()-ROW(Amortization[[#Headers],[opening balance]])=1,LoanAmount,IF(Amortization[[#This Row],[payment date]]="",0,INDEX(Amortization[], ROW()-4,8)))</f>
        <v>163078.27939915517</v>
      </c>
      <c r="E123" s="15">
        <f ca="1">IF(ValuesEntered,IF(ROW()-ROW(Amortization[[#Headers],[interest]])=1,-IPMT(InterestRate/12,1,DurationOfLoan-ROWS($C$4:C123)+1,Amortization[[#This Row],[opening balance]]),IFERROR(-IPMT(InterestRate/12,1,Amortization[[#This Row],['# remaining]],D124),0)),0)</f>
        <v>677.85053743316962</v>
      </c>
      <c r="F123" s="15">
        <f ca="1">IFERROR(IF(AND(ValuesEntered,Amortization[[#This Row],[payment date]]&lt;&gt;""),-PPMT(InterestRate/12,1,DurationOfLoan-ROWS($C$4:C123)+1,Amortization[[#This Row],[opening balance]]),""),0)</f>
        <v>394.15041519446515</v>
      </c>
      <c r="G123" s="15">
        <f ca="1">IF(Amortization[[#This Row],[payment date]]="",0,PropertyTaxAmount)</f>
        <v>375</v>
      </c>
      <c r="H123" s="15">
        <f ca="1">IF(Amortization[[#This Row],[payment date]]="",0,Amortization[[#This Row],[interest]]+Amortization[[#This Row],[principal]]+Amortization[[#This Row],[property tax]])</f>
        <v>1447.0009526276349</v>
      </c>
      <c r="I123" s="15">
        <f ca="1">IF(Amortization[[#This Row],[payment date]]="",0,Amortization[[#This Row],[opening balance]]-Amortization[[#This Row],[principal]])</f>
        <v>162684.12898396072</v>
      </c>
      <c r="J123" s="16">
        <f ca="1">IF(Amortization[[#This Row],[closing balance]]&gt;0,LastRow-ROW(),0)</f>
        <v>240</v>
      </c>
    </row>
    <row r="124" spans="2:10" ht="15" customHeight="1" x14ac:dyDescent="0.2">
      <c r="B124" s="13">
        <f>ROWS($B$4:B124)</f>
        <v>121</v>
      </c>
      <c r="C124" s="14">
        <f ca="1">IF(ValuesEntered,IF(Amortization[[#This Row],['#]]&lt;=DurationOfLoan,IF(ROW()-ROW(Amortization[[#Headers],[payment date]])=1,LoanStart,IF(I123&gt;0,EDATE(C123,1),"")),""),"")</f>
        <v>48770</v>
      </c>
      <c r="D124" s="15">
        <f ca="1">IF(ROW()-ROW(Amortization[[#Headers],[opening balance]])=1,LoanAmount,IF(Amortization[[#This Row],[payment date]]="",0,INDEX(Amortization[], ROW()-4,8)))</f>
        <v>162684.12898396072</v>
      </c>
      <c r="E124" s="15">
        <f ca="1">IF(ValuesEntered,IF(ROW()-ROW(Amortization[[#Headers],[interest]])=1,-IPMT(InterestRate/12,1,DurationOfLoan-ROWS($C$4:C124)+1,Amortization[[#This Row],[opening balance]]),IFERROR(-IPMT(InterestRate/12,1,Amortization[[#This Row],['# remaining]],D125),0)),0)</f>
        <v>676.2014011473733</v>
      </c>
      <c r="F124" s="15">
        <f ca="1">IFERROR(IF(AND(ValuesEntered,Amortization[[#This Row],[payment date]]&lt;&gt;""),-PPMT(InterestRate/12,1,DurationOfLoan-ROWS($C$4:C124)+1,Amortization[[#This Row],[opening balance]]),""),0)</f>
        <v>395.79270859110875</v>
      </c>
      <c r="G124" s="15">
        <f ca="1">IF(Amortization[[#This Row],[payment date]]="",0,PropertyTaxAmount)</f>
        <v>375</v>
      </c>
      <c r="H124" s="15">
        <f ca="1">IF(Amortization[[#This Row],[payment date]]="",0,Amortization[[#This Row],[interest]]+Amortization[[#This Row],[principal]]+Amortization[[#This Row],[property tax]])</f>
        <v>1446.9941097384822</v>
      </c>
      <c r="I124" s="15">
        <f ca="1">IF(Amortization[[#This Row],[payment date]]="",0,Amortization[[#This Row],[opening balance]]-Amortization[[#This Row],[principal]])</f>
        <v>162288.3362753696</v>
      </c>
      <c r="J124" s="16">
        <f ca="1">IF(Amortization[[#This Row],[closing balance]]&gt;0,LastRow-ROW(),0)</f>
        <v>239</v>
      </c>
    </row>
    <row r="125" spans="2:10" ht="15" customHeight="1" x14ac:dyDescent="0.2">
      <c r="B125" s="13">
        <f>ROWS($B$4:B125)</f>
        <v>122</v>
      </c>
      <c r="C125" s="14">
        <f ca="1">IF(ValuesEntered,IF(Amortization[[#This Row],['#]]&lt;=DurationOfLoan,IF(ROW()-ROW(Amortization[[#Headers],[payment date]])=1,LoanStart,IF(I124&gt;0,EDATE(C124,1),"")),""),"")</f>
        <v>48801</v>
      </c>
      <c r="D125" s="15">
        <f ca="1">IF(ROW()-ROW(Amortization[[#Headers],[opening balance]])=1,LoanAmount,IF(Amortization[[#This Row],[payment date]]="",0,INDEX(Amortization[], ROW()-4,8)))</f>
        <v>162288.3362753696</v>
      </c>
      <c r="E125" s="15">
        <f ca="1">IF(ValuesEntered,IF(ROW()-ROW(Amortization[[#Headers],[interest]])=1,-IPMT(InterestRate/12,1,DurationOfLoan-ROWS($C$4:C125)+1,Amortization[[#This Row],[opening balance]]),IFERROR(-IPMT(InterestRate/12,1,Amortization[[#This Row],['# remaining]],D126),0)),0)</f>
        <v>674.54539346038621</v>
      </c>
      <c r="F125" s="15">
        <f ca="1">IFERROR(IF(AND(ValuesEntered,Amortization[[#This Row],[payment date]]&lt;&gt;""),-PPMT(InterestRate/12,1,DurationOfLoan-ROWS($C$4:C125)+1,Amortization[[#This Row],[opening balance]]),""),0)</f>
        <v>397.44184487690495</v>
      </c>
      <c r="G125" s="15">
        <f ca="1">IF(Amortization[[#This Row],[payment date]]="",0,PropertyTaxAmount)</f>
        <v>375</v>
      </c>
      <c r="H125" s="15">
        <f ca="1">IF(Amortization[[#This Row],[payment date]]="",0,Amortization[[#This Row],[interest]]+Amortization[[#This Row],[principal]]+Amortization[[#This Row],[property tax]])</f>
        <v>1446.9872383372913</v>
      </c>
      <c r="I125" s="15">
        <f ca="1">IF(Amortization[[#This Row],[payment date]]="",0,Amortization[[#This Row],[opening balance]]-Amortization[[#This Row],[principal]])</f>
        <v>161890.89443049268</v>
      </c>
      <c r="J125" s="16">
        <f ca="1">IF(Amortization[[#This Row],[closing balance]]&gt;0,LastRow-ROW(),0)</f>
        <v>238</v>
      </c>
    </row>
    <row r="126" spans="2:10" ht="15" customHeight="1" x14ac:dyDescent="0.2">
      <c r="B126" s="13">
        <f>ROWS($B$4:B126)</f>
        <v>123</v>
      </c>
      <c r="C126" s="14">
        <f ca="1">IF(ValuesEntered,IF(Amortization[[#This Row],['#]]&lt;=DurationOfLoan,IF(ROW()-ROW(Amortization[[#Headers],[payment date]])=1,LoanStart,IF(I125&gt;0,EDATE(C125,1),"")),""),"")</f>
        <v>48832</v>
      </c>
      <c r="D126" s="15">
        <f ca="1">IF(ROW()-ROW(Amortization[[#Headers],[opening balance]])=1,LoanAmount,IF(Amortization[[#This Row],[payment date]]="",0,INDEX(Amortization[], ROW()-4,8)))</f>
        <v>161890.89443049268</v>
      </c>
      <c r="E126" s="15">
        <f ca="1">IF(ValuesEntered,IF(ROW()-ROW(Amortization[[#Headers],[interest]])=1,-IPMT(InterestRate/12,1,DurationOfLoan-ROWS($C$4:C126)+1,Amortization[[#This Row],[opening balance]]),IFERROR(-IPMT(InterestRate/12,1,Amortization[[#This Row],['# remaining]],D127),0)),0)</f>
        <v>672.88248574136992</v>
      </c>
      <c r="F126" s="15">
        <f ca="1">IFERROR(IF(AND(ValuesEntered,Amortization[[#This Row],[payment date]]&lt;&gt;""),-PPMT(InterestRate/12,1,DurationOfLoan-ROWS($C$4:C126)+1,Amortization[[#This Row],[opening balance]]),""),0)</f>
        <v>399.0978525638921</v>
      </c>
      <c r="G126" s="15">
        <f ca="1">IF(Amortization[[#This Row],[payment date]]="",0,PropertyTaxAmount)</f>
        <v>375</v>
      </c>
      <c r="H126" s="15">
        <f ca="1">IF(Amortization[[#This Row],[payment date]]="",0,Amortization[[#This Row],[interest]]+Amortization[[#This Row],[principal]]+Amortization[[#This Row],[property tax]])</f>
        <v>1446.980338305262</v>
      </c>
      <c r="I126" s="15">
        <f ca="1">IF(Amortization[[#This Row],[payment date]]="",0,Amortization[[#This Row],[opening balance]]-Amortization[[#This Row],[principal]])</f>
        <v>161491.79657792879</v>
      </c>
      <c r="J126" s="16">
        <f ca="1">IF(Amortization[[#This Row],[closing balance]]&gt;0,LastRow-ROW(),0)</f>
        <v>237</v>
      </c>
    </row>
    <row r="127" spans="2:10" ht="15" customHeight="1" x14ac:dyDescent="0.2">
      <c r="B127" s="13">
        <f>ROWS($B$4:B127)</f>
        <v>124</v>
      </c>
      <c r="C127" s="14">
        <f ca="1">IF(ValuesEntered,IF(Amortization[[#This Row],['#]]&lt;=DurationOfLoan,IF(ROW()-ROW(Amortization[[#Headers],[payment date]])=1,LoanStart,IF(I126&gt;0,EDATE(C126,1),"")),""),"")</f>
        <v>48862</v>
      </c>
      <c r="D127" s="15">
        <f ca="1">IF(ROW()-ROW(Amortization[[#Headers],[opening balance]])=1,LoanAmount,IF(Amortization[[#This Row],[payment date]]="",0,INDEX(Amortization[], ROW()-4,8)))</f>
        <v>161491.79657792879</v>
      </c>
      <c r="E127" s="15">
        <f ca="1">IF(ValuesEntered,IF(ROW()-ROW(Amortization[[#Headers],[interest]])=1,-IPMT(InterestRate/12,1,DurationOfLoan-ROWS($C$4:C127)+1,Amortization[[#This Row],[opening balance]]),IFERROR(-IPMT(InterestRate/12,1,Amortization[[#This Row],['# remaining]],D128),0)),0)</f>
        <v>671.21264924019124</v>
      </c>
      <c r="F127" s="15">
        <f ca="1">IFERROR(IF(AND(ValuesEntered,Amortization[[#This Row],[payment date]]&lt;&gt;""),-PPMT(InterestRate/12,1,DurationOfLoan-ROWS($C$4:C127)+1,Amortization[[#This Row],[opening balance]]),""),0)</f>
        <v>400.76076028290828</v>
      </c>
      <c r="G127" s="15">
        <f ca="1">IF(Amortization[[#This Row],[payment date]]="",0,PropertyTaxAmount)</f>
        <v>375</v>
      </c>
      <c r="H127" s="15">
        <f ca="1">IF(Amortization[[#This Row],[payment date]]="",0,Amortization[[#This Row],[interest]]+Amortization[[#This Row],[principal]]+Amortization[[#This Row],[property tax]])</f>
        <v>1446.9734095230995</v>
      </c>
      <c r="I127" s="15">
        <f ca="1">IF(Amortization[[#This Row],[payment date]]="",0,Amortization[[#This Row],[opening balance]]-Amortization[[#This Row],[principal]])</f>
        <v>161091.0358176459</v>
      </c>
      <c r="J127" s="16">
        <f ca="1">IF(Amortization[[#This Row],[closing balance]]&gt;0,LastRow-ROW(),0)</f>
        <v>236</v>
      </c>
    </row>
    <row r="128" spans="2:10" ht="15" customHeight="1" x14ac:dyDescent="0.2">
      <c r="B128" s="13">
        <f>ROWS($B$4:B128)</f>
        <v>125</v>
      </c>
      <c r="C128" s="14">
        <f ca="1">IF(ValuesEntered,IF(Amortization[[#This Row],['#]]&lt;=DurationOfLoan,IF(ROW()-ROW(Amortization[[#Headers],[payment date]])=1,LoanStart,IF(I127&gt;0,EDATE(C127,1),"")),""),"")</f>
        <v>48893</v>
      </c>
      <c r="D128" s="15">
        <f ca="1">IF(ROW()-ROW(Amortization[[#Headers],[opening balance]])=1,LoanAmount,IF(Amortization[[#This Row],[payment date]]="",0,INDEX(Amortization[], ROW()-4,8)))</f>
        <v>161091.0358176459</v>
      </c>
      <c r="E128" s="15">
        <f ca="1">IF(ValuesEntered,IF(ROW()-ROW(Amortization[[#Headers],[interest]])=1,-IPMT(InterestRate/12,1,DurationOfLoan-ROWS($C$4:C128)+1,Amortization[[#This Row],[opening balance]]),IFERROR(-IPMT(InterestRate/12,1,Amortization[[#This Row],['# remaining]],D129),0)),0)</f>
        <v>669.53585508692424</v>
      </c>
      <c r="F128" s="15">
        <f ca="1">IFERROR(IF(AND(ValuesEntered,Amortization[[#This Row],[payment date]]&lt;&gt;""),-PPMT(InterestRate/12,1,DurationOfLoan-ROWS($C$4:C128)+1,Amortization[[#This Row],[opening balance]]),""),0)</f>
        <v>402.43059678408719</v>
      </c>
      <c r="G128" s="15">
        <f ca="1">IF(Amortization[[#This Row],[payment date]]="",0,PropertyTaxAmount)</f>
        <v>375</v>
      </c>
      <c r="H128" s="15">
        <f ca="1">IF(Amortization[[#This Row],[payment date]]="",0,Amortization[[#This Row],[interest]]+Amortization[[#This Row],[principal]]+Amortization[[#This Row],[property tax]])</f>
        <v>1446.9664518710115</v>
      </c>
      <c r="I128" s="15">
        <f ca="1">IF(Amortization[[#This Row],[payment date]]="",0,Amortization[[#This Row],[opening balance]]-Amortization[[#This Row],[principal]])</f>
        <v>160688.60522086182</v>
      </c>
      <c r="J128" s="16">
        <f ca="1">IF(Amortization[[#This Row],[closing balance]]&gt;0,LastRow-ROW(),0)</f>
        <v>235</v>
      </c>
    </row>
    <row r="129" spans="2:10" ht="15" customHeight="1" x14ac:dyDescent="0.2">
      <c r="B129" s="13">
        <f>ROWS($B$4:B129)</f>
        <v>126</v>
      </c>
      <c r="C129" s="14">
        <f ca="1">IF(ValuesEntered,IF(Amortization[[#This Row],['#]]&lt;=DurationOfLoan,IF(ROW()-ROW(Amortization[[#Headers],[payment date]])=1,LoanStart,IF(I128&gt;0,EDATE(C128,1),"")),""),"")</f>
        <v>48923</v>
      </c>
      <c r="D129" s="15">
        <f ca="1">IF(ROW()-ROW(Amortization[[#Headers],[opening balance]])=1,LoanAmount,IF(Amortization[[#This Row],[payment date]]="",0,INDEX(Amortization[], ROW()-4,8)))</f>
        <v>160688.60522086182</v>
      </c>
      <c r="E129" s="15">
        <f ca="1">IF(ValuesEntered,IF(ROW()-ROW(Amortization[[#Headers],[interest]])=1,-IPMT(InterestRate/12,1,DurationOfLoan-ROWS($C$4:C129)+1,Amortization[[#This Row],[opening balance]]),IFERROR(-IPMT(InterestRate/12,1,Amortization[[#This Row],['# remaining]],D130),0)),0)</f>
        <v>667.85207429135187</v>
      </c>
      <c r="F129" s="15">
        <f ca="1">IFERROR(IF(AND(ValuesEntered,Amortization[[#This Row],[payment date]]&lt;&gt;""),-PPMT(InterestRate/12,1,DurationOfLoan-ROWS($C$4:C129)+1,Amortization[[#This Row],[opening balance]]),""),0)</f>
        <v>404.10739093735413</v>
      </c>
      <c r="G129" s="15">
        <f ca="1">IF(Amortization[[#This Row],[payment date]]="",0,PropertyTaxAmount)</f>
        <v>375</v>
      </c>
      <c r="H129" s="15">
        <f ca="1">IF(Amortization[[#This Row],[payment date]]="",0,Amortization[[#This Row],[interest]]+Amortization[[#This Row],[principal]]+Amortization[[#This Row],[property tax]])</f>
        <v>1446.959465228706</v>
      </c>
      <c r="I129" s="15">
        <f ca="1">IF(Amortization[[#This Row],[payment date]]="",0,Amortization[[#This Row],[opening balance]]-Amortization[[#This Row],[principal]])</f>
        <v>160284.49782992445</v>
      </c>
      <c r="J129" s="16">
        <f ca="1">IF(Amortization[[#This Row],[closing balance]]&gt;0,LastRow-ROW(),0)</f>
        <v>234</v>
      </c>
    </row>
    <row r="130" spans="2:10" ht="15" customHeight="1" x14ac:dyDescent="0.2">
      <c r="B130" s="13">
        <f>ROWS($B$4:B130)</f>
        <v>127</v>
      </c>
      <c r="C130" s="14">
        <f ca="1">IF(ValuesEntered,IF(Amortization[[#This Row],['#]]&lt;=DurationOfLoan,IF(ROW()-ROW(Amortization[[#Headers],[payment date]])=1,LoanStart,IF(I129&gt;0,EDATE(C129,1),"")),""),"")</f>
        <v>48954</v>
      </c>
      <c r="D130" s="15">
        <f ca="1">IF(ROW()-ROW(Amortization[[#Headers],[opening balance]])=1,LoanAmount,IF(Amortization[[#This Row],[payment date]]="",0,INDEX(Amortization[], ROW()-4,8)))</f>
        <v>160284.49782992445</v>
      </c>
      <c r="E130" s="15">
        <f ca="1">IF(ValuesEntered,IF(ROW()-ROW(Amortization[[#Headers],[interest]])=1,-IPMT(InterestRate/12,1,DurationOfLoan-ROWS($C$4:C130)+1,Amortization[[#This Row],[opening balance]]),IFERROR(-IPMT(InterestRate/12,1,Amortization[[#This Row],['# remaining]],D131),0)),0)</f>
        <v>666.16127774246468</v>
      </c>
      <c r="F130" s="15">
        <f ca="1">IFERROR(IF(AND(ValuesEntered,Amortization[[#This Row],[payment date]]&lt;&gt;""),-PPMT(InterestRate/12,1,DurationOfLoan-ROWS($C$4:C130)+1,Amortization[[#This Row],[opening balance]]),""),0)</f>
        <v>405.79117173292644</v>
      </c>
      <c r="G130" s="15">
        <f ca="1">IF(Amortization[[#This Row],[payment date]]="",0,PropertyTaxAmount)</f>
        <v>375</v>
      </c>
      <c r="H130" s="15">
        <f ca="1">IF(Amortization[[#This Row],[payment date]]="",0,Amortization[[#This Row],[interest]]+Amortization[[#This Row],[principal]]+Amortization[[#This Row],[property tax]])</f>
        <v>1446.9524494753912</v>
      </c>
      <c r="I130" s="15">
        <f ca="1">IF(Amortization[[#This Row],[payment date]]="",0,Amortization[[#This Row],[opening balance]]-Amortization[[#This Row],[principal]])</f>
        <v>159878.70665819151</v>
      </c>
      <c r="J130" s="16">
        <f ca="1">IF(Amortization[[#This Row],[closing balance]]&gt;0,LastRow-ROW(),0)</f>
        <v>233</v>
      </c>
    </row>
    <row r="131" spans="2:10" ht="15" customHeight="1" x14ac:dyDescent="0.2">
      <c r="B131" s="13">
        <f>ROWS($B$4:B131)</f>
        <v>128</v>
      </c>
      <c r="C131" s="14">
        <f ca="1">IF(ValuesEntered,IF(Amortization[[#This Row],['#]]&lt;=DurationOfLoan,IF(ROW()-ROW(Amortization[[#Headers],[payment date]])=1,LoanStart,IF(I130&gt;0,EDATE(C130,1),"")),""),"")</f>
        <v>48985</v>
      </c>
      <c r="D131" s="15">
        <f ca="1">IF(ROW()-ROW(Amortization[[#Headers],[opening balance]])=1,LoanAmount,IF(Amortization[[#This Row],[payment date]]="",0,INDEX(Amortization[], ROW()-4,8)))</f>
        <v>159878.70665819151</v>
      </c>
      <c r="E131" s="15">
        <f ca="1">IF(ValuesEntered,IF(ROW()-ROW(Amortization[[#Headers],[interest]])=1,-IPMT(InterestRate/12,1,DurationOfLoan-ROWS($C$4:C131)+1,Amortization[[#This Row],[opening balance]]),IFERROR(-IPMT(InterestRate/12,1,Amortization[[#This Row],['# remaining]],D132),0)),0)</f>
        <v>664.4634362079571</v>
      </c>
      <c r="F131" s="15">
        <f ca="1">IFERROR(IF(AND(ValuesEntered,Amortization[[#This Row],[payment date]]&lt;&gt;""),-PPMT(InterestRate/12,1,DurationOfLoan-ROWS($C$4:C131)+1,Amortization[[#This Row],[opening balance]]),""),0)</f>
        <v>407.48196828181358</v>
      </c>
      <c r="G131" s="15">
        <f ca="1">IF(Amortization[[#This Row],[payment date]]="",0,PropertyTaxAmount)</f>
        <v>375</v>
      </c>
      <c r="H131" s="15">
        <f ca="1">IF(Amortization[[#This Row],[payment date]]="",0,Amortization[[#This Row],[interest]]+Amortization[[#This Row],[principal]]+Amortization[[#This Row],[property tax]])</f>
        <v>1446.9454044897707</v>
      </c>
      <c r="I131" s="15">
        <f ca="1">IF(Amortization[[#This Row],[payment date]]="",0,Amortization[[#This Row],[opening balance]]-Amortization[[#This Row],[principal]])</f>
        <v>159471.22468990969</v>
      </c>
      <c r="J131" s="16">
        <f ca="1">IF(Amortization[[#This Row],[closing balance]]&gt;0,LastRow-ROW(),0)</f>
        <v>232</v>
      </c>
    </row>
    <row r="132" spans="2:10" ht="15" customHeight="1" x14ac:dyDescent="0.2">
      <c r="B132" s="13">
        <f>ROWS($B$4:B132)</f>
        <v>129</v>
      </c>
      <c r="C132" s="14">
        <f ca="1">IF(ValuesEntered,IF(Amortization[[#This Row],['#]]&lt;=DurationOfLoan,IF(ROW()-ROW(Amortization[[#Headers],[payment date]])=1,LoanStart,IF(I131&gt;0,EDATE(C131,1),"")),""),"")</f>
        <v>49013</v>
      </c>
      <c r="D132" s="15">
        <f ca="1">IF(ROW()-ROW(Amortization[[#Headers],[opening balance]])=1,LoanAmount,IF(Amortization[[#This Row],[payment date]]="",0,INDEX(Amortization[], ROW()-4,8)))</f>
        <v>159471.22468990969</v>
      </c>
      <c r="E132" s="15">
        <f ca="1">IF(ValuesEntered,IF(ROW()-ROW(Amortization[[#Headers],[interest]])=1,-IPMT(InterestRate/12,1,DurationOfLoan-ROWS($C$4:C132)+1,Amortization[[#This Row],[opening balance]]),IFERROR(-IPMT(InterestRate/12,1,Amortization[[#This Row],['# remaining]],D133),0)),0)</f>
        <v>662.75852033372234</v>
      </c>
      <c r="F132" s="15">
        <f ca="1">IFERROR(IF(AND(ValuesEntered,Amortization[[#This Row],[payment date]]&lt;&gt;""),-PPMT(InterestRate/12,1,DurationOfLoan-ROWS($C$4:C132)+1,Amortization[[#This Row],[opening balance]]),""),0)</f>
        <v>409.1798098163211</v>
      </c>
      <c r="G132" s="15">
        <f ca="1">IF(Amortization[[#This Row],[payment date]]="",0,PropertyTaxAmount)</f>
        <v>375</v>
      </c>
      <c r="H132" s="15">
        <f ca="1">IF(Amortization[[#This Row],[payment date]]="",0,Amortization[[#This Row],[interest]]+Amortization[[#This Row],[principal]]+Amortization[[#This Row],[property tax]])</f>
        <v>1446.9383301500434</v>
      </c>
      <c r="I132" s="15">
        <f ca="1">IF(Amortization[[#This Row],[payment date]]="",0,Amortization[[#This Row],[opening balance]]-Amortization[[#This Row],[principal]])</f>
        <v>159062.04488009337</v>
      </c>
      <c r="J132" s="16">
        <f ca="1">IF(Amortization[[#This Row],[closing balance]]&gt;0,LastRow-ROW(),0)</f>
        <v>231</v>
      </c>
    </row>
    <row r="133" spans="2:10" ht="15" customHeight="1" x14ac:dyDescent="0.2">
      <c r="B133" s="13">
        <f>ROWS($B$4:B133)</f>
        <v>130</v>
      </c>
      <c r="C133" s="14">
        <f ca="1">IF(ValuesEntered,IF(Amortization[[#This Row],['#]]&lt;=DurationOfLoan,IF(ROW()-ROW(Amortization[[#Headers],[payment date]])=1,LoanStart,IF(I132&gt;0,EDATE(C132,1),"")),""),"")</f>
        <v>49044</v>
      </c>
      <c r="D133" s="15">
        <f ca="1">IF(ROW()-ROW(Amortization[[#Headers],[opening balance]])=1,LoanAmount,IF(Amortization[[#This Row],[payment date]]="",0,INDEX(Amortization[], ROW()-4,8)))</f>
        <v>159062.04488009337</v>
      </c>
      <c r="E133" s="15">
        <f ca="1">IF(ValuesEntered,IF(ROW()-ROW(Amortization[[#Headers],[interest]])=1,-IPMT(InterestRate/12,1,DurationOfLoan-ROWS($C$4:C133)+1,Amortization[[#This Row],[opening balance]]),IFERROR(-IPMT(InterestRate/12,1,Amortization[[#This Row],['# remaining]],D134),0)),0)</f>
        <v>661.04650064334498</v>
      </c>
      <c r="F133" s="15">
        <f ca="1">IFERROR(IF(AND(ValuesEntered,Amortization[[#This Row],[payment date]]&lt;&gt;""),-PPMT(InterestRate/12,1,DurationOfLoan-ROWS($C$4:C133)+1,Amortization[[#This Row],[opening balance]]),""),0)</f>
        <v>410.88472569055574</v>
      </c>
      <c r="G133" s="15">
        <f ca="1">IF(Amortization[[#This Row],[payment date]]="",0,PropertyTaxAmount)</f>
        <v>375</v>
      </c>
      <c r="H133" s="15">
        <f ca="1">IF(Amortization[[#This Row],[payment date]]="",0,Amortization[[#This Row],[interest]]+Amortization[[#This Row],[principal]]+Amortization[[#This Row],[property tax]])</f>
        <v>1446.9312263339007</v>
      </c>
      <c r="I133" s="15">
        <f ca="1">IF(Amortization[[#This Row],[payment date]]="",0,Amortization[[#This Row],[opening balance]]-Amortization[[#This Row],[principal]])</f>
        <v>158651.16015440281</v>
      </c>
      <c r="J133" s="16">
        <f ca="1">IF(Amortization[[#This Row],[closing balance]]&gt;0,LastRow-ROW(),0)</f>
        <v>230</v>
      </c>
    </row>
    <row r="134" spans="2:10" ht="15" customHeight="1" x14ac:dyDescent="0.2">
      <c r="B134" s="13">
        <f>ROWS($B$4:B134)</f>
        <v>131</v>
      </c>
      <c r="C134" s="14">
        <f ca="1">IF(ValuesEntered,IF(Amortization[[#This Row],['#]]&lt;=DurationOfLoan,IF(ROW()-ROW(Amortization[[#Headers],[payment date]])=1,LoanStart,IF(I133&gt;0,EDATE(C133,1),"")),""),"")</f>
        <v>49074</v>
      </c>
      <c r="D134" s="15">
        <f ca="1">IF(ROW()-ROW(Amortization[[#Headers],[opening balance]])=1,LoanAmount,IF(Amortization[[#This Row],[payment date]]="",0,INDEX(Amortization[], ROW()-4,8)))</f>
        <v>158651.16015440281</v>
      </c>
      <c r="E134" s="15">
        <f ca="1">IF(ValuesEntered,IF(ROW()-ROW(Amortization[[#Headers],[interest]])=1,-IPMT(InterestRate/12,1,DurationOfLoan-ROWS($C$4:C134)+1,Amortization[[#This Row],[opening balance]]),IFERROR(-IPMT(InterestRate/12,1,Amortization[[#This Row],['# remaining]],D135),0)),0)</f>
        <v>659.32734753759121</v>
      </c>
      <c r="F134" s="15">
        <f ca="1">IFERROR(IF(AND(ValuesEntered,Amortization[[#This Row],[payment date]]&lt;&gt;""),-PPMT(InterestRate/12,1,DurationOfLoan-ROWS($C$4:C134)+1,Amortization[[#This Row],[opening balance]]),""),0)</f>
        <v>412.59674538093304</v>
      </c>
      <c r="G134" s="15">
        <f ca="1">IF(Amortization[[#This Row],[payment date]]="",0,PropertyTaxAmount)</f>
        <v>375</v>
      </c>
      <c r="H134" s="15">
        <f ca="1">IF(Amortization[[#This Row],[payment date]]="",0,Amortization[[#This Row],[interest]]+Amortization[[#This Row],[principal]]+Amortization[[#This Row],[property tax]])</f>
        <v>1446.9240929185244</v>
      </c>
      <c r="I134" s="15">
        <f ca="1">IF(Amortization[[#This Row],[payment date]]="",0,Amortization[[#This Row],[opening balance]]-Amortization[[#This Row],[principal]])</f>
        <v>158238.56340902188</v>
      </c>
      <c r="J134" s="16">
        <f ca="1">IF(Amortization[[#This Row],[closing balance]]&gt;0,LastRow-ROW(),0)</f>
        <v>229</v>
      </c>
    </row>
    <row r="135" spans="2:10" ht="15" customHeight="1" x14ac:dyDescent="0.2">
      <c r="B135" s="13">
        <f>ROWS($B$4:B135)</f>
        <v>132</v>
      </c>
      <c r="C135" s="14">
        <f ca="1">IF(ValuesEntered,IF(Amortization[[#This Row],['#]]&lt;=DurationOfLoan,IF(ROW()-ROW(Amortization[[#Headers],[payment date]])=1,LoanStart,IF(I134&gt;0,EDATE(C134,1),"")),""),"")</f>
        <v>49105</v>
      </c>
      <c r="D135" s="15">
        <f ca="1">IF(ROW()-ROW(Amortization[[#Headers],[opening balance]])=1,LoanAmount,IF(Amortization[[#This Row],[payment date]]="",0,INDEX(Amortization[], ROW()-4,8)))</f>
        <v>158238.56340902188</v>
      </c>
      <c r="E135" s="15">
        <f ca="1">IF(ValuesEntered,IF(ROW()-ROW(Amortization[[#Headers],[interest]])=1,-IPMT(InterestRate/12,1,DurationOfLoan-ROWS($C$4:C135)+1,Amortization[[#This Row],[opening balance]]),IFERROR(-IPMT(InterestRate/12,1,Amortization[[#This Row],['# remaining]],D136),0)),0)</f>
        <v>657.60103129389665</v>
      </c>
      <c r="F135" s="15">
        <f ca="1">IFERROR(IF(AND(ValuesEntered,Amortization[[#This Row],[payment date]]&lt;&gt;""),-PPMT(InterestRate/12,1,DurationOfLoan-ROWS($C$4:C135)+1,Amortization[[#This Row],[opening balance]]),""),0)</f>
        <v>414.31589848668705</v>
      </c>
      <c r="G135" s="15">
        <f ca="1">IF(Amortization[[#This Row],[payment date]]="",0,PropertyTaxAmount)</f>
        <v>375</v>
      </c>
      <c r="H135" s="15">
        <f ca="1">IF(Amortization[[#This Row],[payment date]]="",0,Amortization[[#This Row],[interest]]+Amortization[[#This Row],[principal]]+Amortization[[#This Row],[property tax]])</f>
        <v>1446.9169297805838</v>
      </c>
      <c r="I135" s="15">
        <f ca="1">IF(Amortization[[#This Row],[payment date]]="",0,Amortization[[#This Row],[opening balance]]-Amortization[[#This Row],[principal]])</f>
        <v>157824.24751053521</v>
      </c>
      <c r="J135" s="16">
        <f ca="1">IF(Amortization[[#This Row],[closing balance]]&gt;0,LastRow-ROW(),0)</f>
        <v>228</v>
      </c>
    </row>
    <row r="136" spans="2:10" ht="15" customHeight="1" x14ac:dyDescent="0.2">
      <c r="B136" s="13">
        <f>ROWS($B$4:B136)</f>
        <v>133</v>
      </c>
      <c r="C136" s="14">
        <f ca="1">IF(ValuesEntered,IF(Amortization[[#This Row],['#]]&lt;=DurationOfLoan,IF(ROW()-ROW(Amortization[[#Headers],[payment date]])=1,LoanStart,IF(I135&gt;0,EDATE(C135,1),"")),""),"")</f>
        <v>49135</v>
      </c>
      <c r="D136" s="15">
        <f ca="1">IF(ROW()-ROW(Amortization[[#Headers],[opening balance]])=1,LoanAmount,IF(Amortization[[#This Row],[payment date]]="",0,INDEX(Amortization[], ROW()-4,8)))</f>
        <v>157824.24751053521</v>
      </c>
      <c r="E136" s="15">
        <f ca="1">IF(ValuesEntered,IF(ROW()-ROW(Amortization[[#Headers],[interest]])=1,-IPMT(InterestRate/12,1,DurationOfLoan-ROWS($C$4:C136)+1,Amortization[[#This Row],[opening balance]]),IFERROR(-IPMT(InterestRate/12,1,Amortization[[#This Row],['# remaining]],D137),0)),0)</f>
        <v>655.86752206585345</v>
      </c>
      <c r="F136" s="15">
        <f ca="1">IFERROR(IF(AND(ValuesEntered,Amortization[[#This Row],[payment date]]&lt;&gt;""),-PPMT(InterestRate/12,1,DurationOfLoan-ROWS($C$4:C136)+1,Amortization[[#This Row],[opening balance]]),""),0)</f>
        <v>416.0422147303816</v>
      </c>
      <c r="G136" s="15">
        <f ca="1">IF(Amortization[[#This Row],[payment date]]="",0,PropertyTaxAmount)</f>
        <v>375</v>
      </c>
      <c r="H136" s="15">
        <f ca="1">IF(Amortization[[#This Row],[payment date]]="",0,Amortization[[#This Row],[interest]]+Amortization[[#This Row],[principal]]+Amortization[[#This Row],[property tax]])</f>
        <v>1446.9097367962349</v>
      </c>
      <c r="I136" s="15">
        <f ca="1">IF(Amortization[[#This Row],[payment date]]="",0,Amortization[[#This Row],[opening balance]]-Amortization[[#This Row],[principal]])</f>
        <v>157408.20529580483</v>
      </c>
      <c r="J136" s="16">
        <f ca="1">IF(Amortization[[#This Row],[closing balance]]&gt;0,LastRow-ROW(),0)</f>
        <v>227</v>
      </c>
    </row>
    <row r="137" spans="2:10" ht="15" customHeight="1" x14ac:dyDescent="0.2">
      <c r="B137" s="13">
        <f>ROWS($B$4:B137)</f>
        <v>134</v>
      </c>
      <c r="C137" s="14">
        <f ca="1">IF(ValuesEntered,IF(Amortization[[#This Row],['#]]&lt;=DurationOfLoan,IF(ROW()-ROW(Amortization[[#Headers],[payment date]])=1,LoanStart,IF(I136&gt;0,EDATE(C136,1),"")),""),"")</f>
        <v>49166</v>
      </c>
      <c r="D137" s="15">
        <f ca="1">IF(ROW()-ROW(Amortization[[#Headers],[opening balance]])=1,LoanAmount,IF(Amortization[[#This Row],[payment date]]="",0,INDEX(Amortization[], ROW()-4,8)))</f>
        <v>157408.20529580483</v>
      </c>
      <c r="E137" s="15">
        <f ca="1">IF(ValuesEntered,IF(ROW()-ROW(Amortization[[#Headers],[interest]])=1,-IPMT(InterestRate/12,1,DurationOfLoan-ROWS($C$4:C137)+1,Amortization[[#This Row],[opening balance]]),IFERROR(-IPMT(InterestRate/12,1,Amortization[[#This Row],['# remaining]],D138),0)),0)</f>
        <v>654.1267898826934</v>
      </c>
      <c r="F137" s="15">
        <f ca="1">IFERROR(IF(AND(ValuesEntered,Amortization[[#This Row],[payment date]]&lt;&gt;""),-PPMT(InterestRate/12,1,DurationOfLoan-ROWS($C$4:C137)+1,Amortization[[#This Row],[opening balance]]),""),0)</f>
        <v>417.77572395842481</v>
      </c>
      <c r="G137" s="15">
        <f ca="1">IF(Amortization[[#This Row],[payment date]]="",0,PropertyTaxAmount)</f>
        <v>375</v>
      </c>
      <c r="H137" s="15">
        <f ca="1">IF(Amortization[[#This Row],[payment date]]="",0,Amortization[[#This Row],[interest]]+Amortization[[#This Row],[principal]]+Amortization[[#This Row],[property tax]])</f>
        <v>1446.9025138411182</v>
      </c>
      <c r="I137" s="15">
        <f ca="1">IF(Amortization[[#This Row],[payment date]]="",0,Amortization[[#This Row],[opening balance]]-Amortization[[#This Row],[principal]])</f>
        <v>156990.42957184641</v>
      </c>
      <c r="J137" s="16">
        <f ca="1">IF(Amortization[[#This Row],[closing balance]]&gt;0,LastRow-ROW(),0)</f>
        <v>226</v>
      </c>
    </row>
    <row r="138" spans="2:10" ht="15" customHeight="1" x14ac:dyDescent="0.2">
      <c r="B138" s="13">
        <f>ROWS($B$4:B138)</f>
        <v>135</v>
      </c>
      <c r="C138" s="14">
        <f ca="1">IF(ValuesEntered,IF(Amortization[[#This Row],['#]]&lt;=DurationOfLoan,IF(ROW()-ROW(Amortization[[#Headers],[payment date]])=1,LoanStart,IF(I137&gt;0,EDATE(C137,1),"")),""),"")</f>
        <v>49197</v>
      </c>
      <c r="D138" s="15">
        <f ca="1">IF(ROW()-ROW(Amortization[[#Headers],[opening balance]])=1,LoanAmount,IF(Amortization[[#This Row],[payment date]]="",0,INDEX(Amortization[], ROW()-4,8)))</f>
        <v>156990.42957184641</v>
      </c>
      <c r="E138" s="15">
        <f ca="1">IF(ValuesEntered,IF(ROW()-ROW(Amortization[[#Headers],[interest]])=1,-IPMT(InterestRate/12,1,DurationOfLoan-ROWS($C$4:C138)+1,Amortization[[#This Row],[opening balance]]),IFERROR(-IPMT(InterestRate/12,1,Amortization[[#This Row],['# remaining]],D139),0)),0)</f>
        <v>652.37880464877014</v>
      </c>
      <c r="F138" s="15">
        <f ca="1">IFERROR(IF(AND(ValuesEntered,Amortization[[#This Row],[payment date]]&lt;&gt;""),-PPMT(InterestRate/12,1,DurationOfLoan-ROWS($C$4:C138)+1,Amortization[[#This Row],[opening balance]]),""),0)</f>
        <v>419.51645614158497</v>
      </c>
      <c r="G138" s="15">
        <f ca="1">IF(Amortization[[#This Row],[payment date]]="",0,PropertyTaxAmount)</f>
        <v>375</v>
      </c>
      <c r="H138" s="15">
        <f ca="1">IF(Amortization[[#This Row],[payment date]]="",0,Amortization[[#This Row],[interest]]+Amortization[[#This Row],[principal]]+Amortization[[#This Row],[property tax]])</f>
        <v>1446.8952607903552</v>
      </c>
      <c r="I138" s="15">
        <f ca="1">IF(Amortization[[#This Row],[payment date]]="",0,Amortization[[#This Row],[opening balance]]-Amortization[[#This Row],[principal]])</f>
        <v>156570.91311570484</v>
      </c>
      <c r="J138" s="16">
        <f ca="1">IF(Amortization[[#This Row],[closing balance]]&gt;0,LastRow-ROW(),0)</f>
        <v>225</v>
      </c>
    </row>
    <row r="139" spans="2:10" ht="15" customHeight="1" x14ac:dyDescent="0.2">
      <c r="B139" s="13">
        <f>ROWS($B$4:B139)</f>
        <v>136</v>
      </c>
      <c r="C139" s="14">
        <f ca="1">IF(ValuesEntered,IF(Amortization[[#This Row],['#]]&lt;=DurationOfLoan,IF(ROW()-ROW(Amortization[[#Headers],[payment date]])=1,LoanStart,IF(I138&gt;0,EDATE(C138,1),"")),""),"")</f>
        <v>49227</v>
      </c>
      <c r="D139" s="15">
        <f ca="1">IF(ROW()-ROW(Amortization[[#Headers],[opening balance]])=1,LoanAmount,IF(Amortization[[#This Row],[payment date]]="",0,INDEX(Amortization[], ROW()-4,8)))</f>
        <v>156570.91311570484</v>
      </c>
      <c r="E139" s="15">
        <f ca="1">IF(ValuesEntered,IF(ROW()-ROW(Amortization[[#Headers],[interest]])=1,-IPMT(InterestRate/12,1,DurationOfLoan-ROWS($C$4:C139)+1,Amortization[[#This Row],[opening balance]]),IFERROR(-IPMT(InterestRate/12,1,Amortization[[#This Row],['# remaining]],D140),0)),0)</f>
        <v>650.6235361430389</v>
      </c>
      <c r="F139" s="15">
        <f ca="1">IFERROR(IF(AND(ValuesEntered,Amortization[[#This Row],[payment date]]&lt;&gt;""),-PPMT(InterestRate/12,1,DurationOfLoan-ROWS($C$4:C139)+1,Amortization[[#This Row],[opening balance]]),""),0)</f>
        <v>421.26444137550817</v>
      </c>
      <c r="G139" s="15">
        <f ca="1">IF(Amortization[[#This Row],[payment date]]="",0,PropertyTaxAmount)</f>
        <v>375</v>
      </c>
      <c r="H139" s="15">
        <f ca="1">IF(Amortization[[#This Row],[payment date]]="",0,Amortization[[#This Row],[interest]]+Amortization[[#This Row],[principal]]+Amortization[[#This Row],[property tax]])</f>
        <v>1446.8879775185471</v>
      </c>
      <c r="I139" s="15">
        <f ca="1">IF(Amortization[[#This Row],[payment date]]="",0,Amortization[[#This Row],[opening balance]]-Amortization[[#This Row],[principal]])</f>
        <v>156149.64867432934</v>
      </c>
      <c r="J139" s="16">
        <f ca="1">IF(Amortization[[#This Row],[closing balance]]&gt;0,LastRow-ROW(),0)</f>
        <v>224</v>
      </c>
    </row>
    <row r="140" spans="2:10" ht="15" customHeight="1" x14ac:dyDescent="0.2">
      <c r="B140" s="13">
        <f>ROWS($B$4:B140)</f>
        <v>137</v>
      </c>
      <c r="C140" s="14">
        <f ca="1">IF(ValuesEntered,IF(Amortization[[#This Row],['#]]&lt;=DurationOfLoan,IF(ROW()-ROW(Amortization[[#Headers],[payment date]])=1,LoanStart,IF(I139&gt;0,EDATE(C139,1),"")),""),"")</f>
        <v>49258</v>
      </c>
      <c r="D140" s="15">
        <f ca="1">IF(ROW()-ROW(Amortization[[#Headers],[opening balance]])=1,LoanAmount,IF(Amortization[[#This Row],[payment date]]="",0,INDEX(Amortization[], ROW()-4,8)))</f>
        <v>156149.64867432934</v>
      </c>
      <c r="E140" s="15">
        <f ca="1">IF(ValuesEntered,IF(ROW()-ROW(Amortization[[#Headers],[interest]])=1,-IPMT(InterestRate/12,1,DurationOfLoan-ROWS($C$4:C140)+1,Amortization[[#This Row],[opening balance]]),IFERROR(-IPMT(InterestRate/12,1,Amortization[[#This Row],['# remaining]],D141),0)),0)</f>
        <v>648.86095401853368</v>
      </c>
      <c r="F140" s="15">
        <f ca="1">IFERROR(IF(AND(ValuesEntered,Amortization[[#This Row],[payment date]]&lt;&gt;""),-PPMT(InterestRate/12,1,DurationOfLoan-ROWS($C$4:C140)+1,Amortization[[#This Row],[opening balance]]),""),0)</f>
        <v>423.01970988123946</v>
      </c>
      <c r="G140" s="15">
        <f ca="1">IF(Amortization[[#This Row],[payment date]]="",0,PropertyTaxAmount)</f>
        <v>375</v>
      </c>
      <c r="H140" s="15">
        <f ca="1">IF(Amortization[[#This Row],[payment date]]="",0,Amortization[[#This Row],[interest]]+Amortization[[#This Row],[principal]]+Amortization[[#This Row],[property tax]])</f>
        <v>1446.880663899773</v>
      </c>
      <c r="I140" s="15">
        <f ca="1">IF(Amortization[[#This Row],[payment date]]="",0,Amortization[[#This Row],[opening balance]]-Amortization[[#This Row],[principal]])</f>
        <v>155726.62896444809</v>
      </c>
      <c r="J140" s="16">
        <f ca="1">IF(Amortization[[#This Row],[closing balance]]&gt;0,LastRow-ROW(),0)</f>
        <v>223</v>
      </c>
    </row>
    <row r="141" spans="2:10" ht="15" customHeight="1" x14ac:dyDescent="0.2">
      <c r="B141" s="13">
        <f>ROWS($B$4:B141)</f>
        <v>138</v>
      </c>
      <c r="C141" s="14">
        <f ca="1">IF(ValuesEntered,IF(Amortization[[#This Row],['#]]&lt;=DurationOfLoan,IF(ROW()-ROW(Amortization[[#Headers],[payment date]])=1,LoanStart,IF(I140&gt;0,EDATE(C140,1),"")),""),"")</f>
        <v>49288</v>
      </c>
      <c r="D141" s="15">
        <f ca="1">IF(ROW()-ROW(Amortization[[#Headers],[opening balance]])=1,LoanAmount,IF(Amortization[[#This Row],[payment date]]="",0,INDEX(Amortization[], ROW()-4,8)))</f>
        <v>155726.62896444809</v>
      </c>
      <c r="E141" s="15">
        <f ca="1">IF(ValuesEntered,IF(ROW()-ROW(Amortization[[#Headers],[interest]])=1,-IPMT(InterestRate/12,1,DurationOfLoan-ROWS($C$4:C141)+1,Amortization[[#This Row],[opening balance]]),IFERROR(-IPMT(InterestRate/12,1,Amortization[[#This Row],['# remaining]],D142),0)),0)</f>
        <v>647.0910278018431</v>
      </c>
      <c r="F141" s="15">
        <f ca="1">IFERROR(IF(AND(ValuesEntered,Amortization[[#This Row],[payment date]]&lt;&gt;""),-PPMT(InterestRate/12,1,DurationOfLoan-ROWS($C$4:C141)+1,Amortization[[#This Row],[opening balance]]),""),0)</f>
        <v>424.78229200574475</v>
      </c>
      <c r="G141" s="15">
        <f ca="1">IF(Amortization[[#This Row],[payment date]]="",0,PropertyTaxAmount)</f>
        <v>375</v>
      </c>
      <c r="H141" s="15">
        <f ca="1">IF(Amortization[[#This Row],[payment date]]="",0,Amortization[[#This Row],[interest]]+Amortization[[#This Row],[principal]]+Amortization[[#This Row],[property tax]])</f>
        <v>1446.8733198075879</v>
      </c>
      <c r="I141" s="15">
        <f ca="1">IF(Amortization[[#This Row],[payment date]]="",0,Amortization[[#This Row],[opening balance]]-Amortization[[#This Row],[principal]])</f>
        <v>155301.84667244233</v>
      </c>
      <c r="J141" s="16">
        <f ca="1">IF(Amortization[[#This Row],[closing balance]]&gt;0,LastRow-ROW(),0)</f>
        <v>222</v>
      </c>
    </row>
    <row r="142" spans="2:10" ht="15" customHeight="1" x14ac:dyDescent="0.2">
      <c r="B142" s="13">
        <f>ROWS($B$4:B142)</f>
        <v>139</v>
      </c>
      <c r="C142" s="14">
        <f ca="1">IF(ValuesEntered,IF(Amortization[[#This Row],['#]]&lt;=DurationOfLoan,IF(ROW()-ROW(Amortization[[#Headers],[payment date]])=1,LoanStart,IF(I141&gt;0,EDATE(C141,1),"")),""),"")</f>
        <v>49319</v>
      </c>
      <c r="D142" s="15">
        <f ca="1">IF(ROW()-ROW(Amortization[[#Headers],[opening balance]])=1,LoanAmount,IF(Amortization[[#This Row],[payment date]]="",0,INDEX(Amortization[], ROW()-4,8)))</f>
        <v>155301.84667244233</v>
      </c>
      <c r="E142" s="15">
        <f ca="1">IF(ValuesEntered,IF(ROW()-ROW(Amortization[[#Headers],[interest]])=1,-IPMT(InterestRate/12,1,DurationOfLoan-ROWS($C$4:C142)+1,Amortization[[#This Row],[opening balance]]),IFERROR(-IPMT(InterestRate/12,1,Amortization[[#This Row],['# remaining]],D143),0)),0)</f>
        <v>645.31372689258285</v>
      </c>
      <c r="F142" s="15">
        <f ca="1">IFERROR(IF(AND(ValuesEntered,Amortization[[#This Row],[payment date]]&lt;&gt;""),-PPMT(InterestRate/12,1,DurationOfLoan-ROWS($C$4:C142)+1,Amortization[[#This Row],[opening balance]]),""),0)</f>
        <v>426.55221822243533</v>
      </c>
      <c r="G142" s="15">
        <f ca="1">IF(Amortization[[#This Row],[payment date]]="",0,PropertyTaxAmount)</f>
        <v>375</v>
      </c>
      <c r="H142" s="15">
        <f ca="1">IF(Amortization[[#This Row],[payment date]]="",0,Amortization[[#This Row],[interest]]+Amortization[[#This Row],[principal]]+Amortization[[#This Row],[property tax]])</f>
        <v>1446.8659451150181</v>
      </c>
      <c r="I142" s="15">
        <f ca="1">IF(Amortization[[#This Row],[payment date]]="",0,Amortization[[#This Row],[opening balance]]-Amortization[[#This Row],[principal]])</f>
        <v>154875.2944542199</v>
      </c>
      <c r="J142" s="16">
        <f ca="1">IF(Amortization[[#This Row],[closing balance]]&gt;0,LastRow-ROW(),0)</f>
        <v>221</v>
      </c>
    </row>
    <row r="143" spans="2:10" ht="15" customHeight="1" x14ac:dyDescent="0.2">
      <c r="B143" s="13">
        <f>ROWS($B$4:B143)</f>
        <v>140</v>
      </c>
      <c r="C143" s="14">
        <f ca="1">IF(ValuesEntered,IF(Amortization[[#This Row],['#]]&lt;=DurationOfLoan,IF(ROW()-ROW(Amortization[[#Headers],[payment date]])=1,LoanStart,IF(I142&gt;0,EDATE(C142,1),"")),""),"")</f>
        <v>49350</v>
      </c>
      <c r="D143" s="15">
        <f ca="1">IF(ROW()-ROW(Amortization[[#Headers],[opening balance]])=1,LoanAmount,IF(Amortization[[#This Row],[payment date]]="",0,INDEX(Amortization[], ROW()-4,8)))</f>
        <v>154875.2944542199</v>
      </c>
      <c r="E143" s="15">
        <f ca="1">IF(ValuesEntered,IF(ROW()-ROW(Amortization[[#Headers],[interest]])=1,-IPMT(InterestRate/12,1,DurationOfLoan-ROWS($C$4:C143)+1,Amortization[[#This Row],[opening balance]]),IFERROR(-IPMT(InterestRate/12,1,Amortization[[#This Row],['# remaining]],D144),0)),0)</f>
        <v>643.52902056286757</v>
      </c>
      <c r="F143" s="15">
        <f ca="1">IFERROR(IF(AND(ValuesEntered,Amortization[[#This Row],[payment date]]&lt;&gt;""),-PPMT(InterestRate/12,1,DurationOfLoan-ROWS($C$4:C143)+1,Amortization[[#This Row],[opening balance]]),""),0)</f>
        <v>428.32951913169552</v>
      </c>
      <c r="G143" s="15">
        <f ca="1">IF(Amortization[[#This Row],[payment date]]="",0,PropertyTaxAmount)</f>
        <v>375</v>
      </c>
      <c r="H143" s="15">
        <f ca="1">IF(Amortization[[#This Row],[payment date]]="",0,Amortization[[#This Row],[interest]]+Amortization[[#This Row],[principal]]+Amortization[[#This Row],[property tax]])</f>
        <v>1446.8585396945632</v>
      </c>
      <c r="I143" s="15">
        <f ca="1">IF(Amortization[[#This Row],[payment date]]="",0,Amortization[[#This Row],[opening balance]]-Amortization[[#This Row],[principal]])</f>
        <v>154446.96493508821</v>
      </c>
      <c r="J143" s="16">
        <f ca="1">IF(Amortization[[#This Row],[closing balance]]&gt;0,LastRow-ROW(),0)</f>
        <v>220</v>
      </c>
    </row>
    <row r="144" spans="2:10" ht="15" customHeight="1" x14ac:dyDescent="0.2">
      <c r="B144" s="13">
        <f>ROWS($B$4:B144)</f>
        <v>141</v>
      </c>
      <c r="C144" s="14">
        <f ca="1">IF(ValuesEntered,IF(Amortization[[#This Row],['#]]&lt;=DurationOfLoan,IF(ROW()-ROW(Amortization[[#Headers],[payment date]])=1,LoanStart,IF(I143&gt;0,EDATE(C143,1),"")),""),"")</f>
        <v>49378</v>
      </c>
      <c r="D144" s="15">
        <f ca="1">IF(ROW()-ROW(Amortization[[#Headers],[opening balance]])=1,LoanAmount,IF(Amortization[[#This Row],[payment date]]="",0,INDEX(Amortization[], ROW()-4,8)))</f>
        <v>154446.96493508821</v>
      </c>
      <c r="E144" s="15">
        <f ca="1">IF(ValuesEntered,IF(ROW()-ROW(Amortization[[#Headers],[interest]])=1,-IPMT(InterestRate/12,1,DurationOfLoan-ROWS($C$4:C144)+1,Amortization[[#This Row],[opening balance]]),IFERROR(-IPMT(InterestRate/12,1,Amortization[[#This Row],['# remaining]],D145),0)),0)</f>
        <v>641.73687795677836</v>
      </c>
      <c r="F144" s="15">
        <f ca="1">IFERROR(IF(AND(ValuesEntered,Amortization[[#This Row],[payment date]]&lt;&gt;""),-PPMT(InterestRate/12,1,DurationOfLoan-ROWS($C$4:C144)+1,Amortization[[#This Row],[opening balance]]),""),0)</f>
        <v>430.11422546141091</v>
      </c>
      <c r="G144" s="15">
        <f ca="1">IF(Amortization[[#This Row],[payment date]]="",0,PropertyTaxAmount)</f>
        <v>375</v>
      </c>
      <c r="H144" s="15">
        <f ca="1">IF(Amortization[[#This Row],[payment date]]="",0,Amortization[[#This Row],[interest]]+Amortization[[#This Row],[principal]]+Amortization[[#This Row],[property tax]])</f>
        <v>1446.8511034181893</v>
      </c>
      <c r="I144" s="15">
        <f ca="1">IF(Amortization[[#This Row],[payment date]]="",0,Amortization[[#This Row],[opening balance]]-Amortization[[#This Row],[principal]])</f>
        <v>154016.8507096268</v>
      </c>
      <c r="J144" s="16">
        <f ca="1">IF(Amortization[[#This Row],[closing balance]]&gt;0,LastRow-ROW(),0)</f>
        <v>219</v>
      </c>
    </row>
    <row r="145" spans="2:10" ht="15" customHeight="1" x14ac:dyDescent="0.2">
      <c r="B145" s="13">
        <f>ROWS($B$4:B145)</f>
        <v>142</v>
      </c>
      <c r="C145" s="14">
        <f ca="1">IF(ValuesEntered,IF(Amortization[[#This Row],['#]]&lt;=DurationOfLoan,IF(ROW()-ROW(Amortization[[#Headers],[payment date]])=1,LoanStart,IF(I144&gt;0,EDATE(C144,1),"")),""),"")</f>
        <v>49409</v>
      </c>
      <c r="D145" s="15">
        <f ca="1">IF(ROW()-ROW(Amortization[[#Headers],[opening balance]])=1,LoanAmount,IF(Amortization[[#This Row],[payment date]]="",0,INDEX(Amortization[], ROW()-4,8)))</f>
        <v>154016.8507096268</v>
      </c>
      <c r="E145" s="15">
        <f ca="1">IF(ValuesEntered,IF(ROW()-ROW(Amortization[[#Headers],[interest]])=1,-IPMT(InterestRate/12,1,DurationOfLoan-ROWS($C$4:C145)+1,Amortization[[#This Row],[opening balance]]),IFERROR(-IPMT(InterestRate/12,1,Amortization[[#This Row],['# remaining]],D146),0)),0)</f>
        <v>639.93726808983047</v>
      </c>
      <c r="F145" s="15">
        <f ca="1">IFERROR(IF(AND(ValuesEntered,Amortization[[#This Row],[payment date]]&lt;&gt;""),-PPMT(InterestRate/12,1,DurationOfLoan-ROWS($C$4:C145)+1,Amortization[[#This Row],[opening balance]]),""),0)</f>
        <v>431.90636806750007</v>
      </c>
      <c r="G145" s="15">
        <f ca="1">IF(Amortization[[#This Row],[payment date]]="",0,PropertyTaxAmount)</f>
        <v>375</v>
      </c>
      <c r="H145" s="15">
        <f ca="1">IF(Amortization[[#This Row],[payment date]]="",0,Amortization[[#This Row],[interest]]+Amortization[[#This Row],[principal]]+Amortization[[#This Row],[property tax]])</f>
        <v>1446.8436361573306</v>
      </c>
      <c r="I145" s="15">
        <f ca="1">IF(Amortization[[#This Row],[payment date]]="",0,Amortization[[#This Row],[opening balance]]-Amortization[[#This Row],[principal]])</f>
        <v>153584.94434155931</v>
      </c>
      <c r="J145" s="16">
        <f ca="1">IF(Amortization[[#This Row],[closing balance]]&gt;0,LastRow-ROW(),0)</f>
        <v>218</v>
      </c>
    </row>
    <row r="146" spans="2:10" ht="15" customHeight="1" x14ac:dyDescent="0.2">
      <c r="B146" s="13">
        <f>ROWS($B$4:B146)</f>
        <v>143</v>
      </c>
      <c r="C146" s="14">
        <f ca="1">IF(ValuesEntered,IF(Amortization[[#This Row],['#]]&lt;=DurationOfLoan,IF(ROW()-ROW(Amortization[[#Headers],[payment date]])=1,LoanStart,IF(I145&gt;0,EDATE(C145,1),"")),""),"")</f>
        <v>49439</v>
      </c>
      <c r="D146" s="15">
        <f ca="1">IF(ROW()-ROW(Amortization[[#Headers],[opening balance]])=1,LoanAmount,IF(Amortization[[#This Row],[payment date]]="",0,INDEX(Amortization[], ROW()-4,8)))</f>
        <v>153584.94434155931</v>
      </c>
      <c r="E146" s="15">
        <f ca="1">IF(ValuesEntered,IF(ROW()-ROW(Amortization[[#Headers],[interest]])=1,-IPMT(InterestRate/12,1,DurationOfLoan-ROWS($C$4:C146)+1,Amortization[[#This Row],[opening balance]]),IFERROR(-IPMT(InterestRate/12,1,Amortization[[#This Row],['# remaining]],D147),0)),0)</f>
        <v>638.13015984843696</v>
      </c>
      <c r="F146" s="15">
        <f ca="1">IFERROR(IF(AND(ValuesEntered,Amortization[[#This Row],[payment date]]&lt;&gt;""),-PPMT(InterestRate/12,1,DurationOfLoan-ROWS($C$4:C146)+1,Amortization[[#This Row],[opening balance]]),""),0)</f>
        <v>433.70597793444801</v>
      </c>
      <c r="G146" s="15">
        <f ca="1">IF(Amortization[[#This Row],[payment date]]="",0,PropertyTaxAmount)</f>
        <v>375</v>
      </c>
      <c r="H146" s="15">
        <f ca="1">IF(Amortization[[#This Row],[payment date]]="",0,Amortization[[#This Row],[interest]]+Amortization[[#This Row],[principal]]+Amortization[[#This Row],[property tax]])</f>
        <v>1446.8361377828851</v>
      </c>
      <c r="I146" s="15">
        <f ca="1">IF(Amortization[[#This Row],[payment date]]="",0,Amortization[[#This Row],[opening balance]]-Amortization[[#This Row],[principal]])</f>
        <v>153151.23836362487</v>
      </c>
      <c r="J146" s="16">
        <f ca="1">IF(Amortization[[#This Row],[closing balance]]&gt;0,LastRow-ROW(),0)</f>
        <v>217</v>
      </c>
    </row>
    <row r="147" spans="2:10" ht="15" customHeight="1" x14ac:dyDescent="0.2">
      <c r="B147" s="13">
        <f>ROWS($B$4:B147)</f>
        <v>144</v>
      </c>
      <c r="C147" s="14">
        <f ca="1">IF(ValuesEntered,IF(Amortization[[#This Row],['#]]&lt;=DurationOfLoan,IF(ROW()-ROW(Amortization[[#Headers],[payment date]])=1,LoanStart,IF(I146&gt;0,EDATE(C146,1),"")),""),"")</f>
        <v>49470</v>
      </c>
      <c r="D147" s="15">
        <f ca="1">IF(ROW()-ROW(Amortization[[#Headers],[opening balance]])=1,LoanAmount,IF(Amortization[[#This Row],[payment date]]="",0,INDEX(Amortization[], ROW()-4,8)))</f>
        <v>153151.23836362487</v>
      </c>
      <c r="E147" s="15">
        <f ca="1">IF(ValuesEntered,IF(ROW()-ROW(Amortization[[#Headers],[interest]])=1,-IPMT(InterestRate/12,1,DurationOfLoan-ROWS($C$4:C147)+1,Amortization[[#This Row],[opening balance]]),IFERROR(-IPMT(InterestRate/12,1,Amortization[[#This Row],['# remaining]],D148),0)),0)</f>
        <v>636.31552198937095</v>
      </c>
      <c r="F147" s="15">
        <f ca="1">IFERROR(IF(AND(ValuesEntered,Amortization[[#This Row],[payment date]]&lt;&gt;""),-PPMT(InterestRate/12,1,DurationOfLoan-ROWS($C$4:C147)+1,Amortization[[#This Row],[opening balance]]),""),0)</f>
        <v>435.51308617584152</v>
      </c>
      <c r="G147" s="15">
        <f ca="1">IF(Amortization[[#This Row],[payment date]]="",0,PropertyTaxAmount)</f>
        <v>375</v>
      </c>
      <c r="H147" s="15">
        <f ca="1">IF(Amortization[[#This Row],[payment date]]="",0,Amortization[[#This Row],[interest]]+Amortization[[#This Row],[principal]]+Amortization[[#This Row],[property tax]])</f>
        <v>1446.8286081652125</v>
      </c>
      <c r="I147" s="15">
        <f ca="1">IF(Amortization[[#This Row],[payment date]]="",0,Amortization[[#This Row],[opening balance]]-Amortization[[#This Row],[principal]])</f>
        <v>152715.72527744903</v>
      </c>
      <c r="J147" s="16">
        <f ca="1">IF(Amortization[[#This Row],[closing balance]]&gt;0,LastRow-ROW(),0)</f>
        <v>216</v>
      </c>
    </row>
    <row r="148" spans="2:10" ht="15" customHeight="1" x14ac:dyDescent="0.2">
      <c r="B148" s="13">
        <f>ROWS($B$4:B148)</f>
        <v>145</v>
      </c>
      <c r="C148" s="14">
        <f ca="1">IF(ValuesEntered,IF(Amortization[[#This Row],['#]]&lt;=DurationOfLoan,IF(ROW()-ROW(Amortization[[#Headers],[payment date]])=1,LoanStart,IF(I147&gt;0,EDATE(C147,1),"")),""),"")</f>
        <v>49500</v>
      </c>
      <c r="D148" s="15">
        <f ca="1">IF(ROW()-ROW(Amortization[[#Headers],[opening balance]])=1,LoanAmount,IF(Amortization[[#This Row],[payment date]]="",0,INDEX(Amortization[], ROW()-4,8)))</f>
        <v>152715.72527744903</v>
      </c>
      <c r="E148" s="15">
        <f ca="1">IF(ValuesEntered,IF(ROW()-ROW(Amortization[[#Headers],[interest]])=1,-IPMT(InterestRate/12,1,DurationOfLoan-ROWS($C$4:C148)+1,Amortization[[#This Row],[opening balance]]),IFERROR(-IPMT(InterestRate/12,1,Amortization[[#This Row],['# remaining]],D149),0)),0)</f>
        <v>634.49332313922559</v>
      </c>
      <c r="F148" s="15">
        <f ca="1">IFERROR(IF(AND(ValuesEntered,Amortization[[#This Row],[payment date]]&lt;&gt;""),-PPMT(InterestRate/12,1,DurationOfLoan-ROWS($C$4:C148)+1,Amortization[[#This Row],[opening balance]]),""),0)</f>
        <v>437.32772403490753</v>
      </c>
      <c r="G148" s="15">
        <f ca="1">IF(Amortization[[#This Row],[payment date]]="",0,PropertyTaxAmount)</f>
        <v>375</v>
      </c>
      <c r="H148" s="15">
        <f ca="1">IF(Amortization[[#This Row],[payment date]]="",0,Amortization[[#This Row],[interest]]+Amortization[[#This Row],[principal]]+Amortization[[#This Row],[property tax]])</f>
        <v>1446.8210471741331</v>
      </c>
      <c r="I148" s="15">
        <f ca="1">IF(Amortization[[#This Row],[payment date]]="",0,Amortization[[#This Row],[opening balance]]-Amortization[[#This Row],[principal]])</f>
        <v>152278.39755341414</v>
      </c>
      <c r="J148" s="16">
        <f ca="1">IF(Amortization[[#This Row],[closing balance]]&gt;0,LastRow-ROW(),0)</f>
        <v>215</v>
      </c>
    </row>
    <row r="149" spans="2:10" ht="15" customHeight="1" x14ac:dyDescent="0.2">
      <c r="B149" s="13">
        <f>ROWS($B$4:B149)</f>
        <v>146</v>
      </c>
      <c r="C149" s="14">
        <f ca="1">IF(ValuesEntered,IF(Amortization[[#This Row],['#]]&lt;=DurationOfLoan,IF(ROW()-ROW(Amortization[[#Headers],[payment date]])=1,LoanStart,IF(I148&gt;0,EDATE(C148,1),"")),""),"")</f>
        <v>49531</v>
      </c>
      <c r="D149" s="15">
        <f ca="1">IF(ROW()-ROW(Amortization[[#Headers],[opening balance]])=1,LoanAmount,IF(Amortization[[#This Row],[payment date]]="",0,INDEX(Amortization[], ROW()-4,8)))</f>
        <v>152278.39755341414</v>
      </c>
      <c r="E149" s="15">
        <f ca="1">IF(ValuesEntered,IF(ROW()-ROW(Amortization[[#Headers],[interest]])=1,-IPMT(InterestRate/12,1,DurationOfLoan-ROWS($C$4:C149)+1,Amortization[[#This Row],[opening balance]]),IFERROR(-IPMT(InterestRate/12,1,Amortization[[#This Row],['# remaining]],D150),0)),0)</f>
        <v>632.66353179387113</v>
      </c>
      <c r="F149" s="15">
        <f ca="1">IFERROR(IF(AND(ValuesEntered,Amortization[[#This Row],[payment date]]&lt;&gt;""),-PPMT(InterestRate/12,1,DurationOfLoan-ROWS($C$4:C149)+1,Amortization[[#This Row],[opening balance]]),""),0)</f>
        <v>439.14992288505294</v>
      </c>
      <c r="G149" s="15">
        <f ca="1">IF(Amortization[[#This Row],[payment date]]="",0,PropertyTaxAmount)</f>
        <v>375</v>
      </c>
      <c r="H149" s="15">
        <f ca="1">IF(Amortization[[#This Row],[payment date]]="",0,Amortization[[#This Row],[interest]]+Amortization[[#This Row],[principal]]+Amortization[[#This Row],[property tax]])</f>
        <v>1446.813454678924</v>
      </c>
      <c r="I149" s="15">
        <f ca="1">IF(Amortization[[#This Row],[payment date]]="",0,Amortization[[#This Row],[opening balance]]-Amortization[[#This Row],[principal]])</f>
        <v>151839.24763052908</v>
      </c>
      <c r="J149" s="16">
        <f ca="1">IF(Amortization[[#This Row],[closing balance]]&gt;0,LastRow-ROW(),0)</f>
        <v>214</v>
      </c>
    </row>
    <row r="150" spans="2:10" ht="15" customHeight="1" x14ac:dyDescent="0.2">
      <c r="B150" s="13">
        <f>ROWS($B$4:B150)</f>
        <v>147</v>
      </c>
      <c r="C150" s="14">
        <f ca="1">IF(ValuesEntered,IF(Amortization[[#This Row],['#]]&lt;=DurationOfLoan,IF(ROW()-ROW(Amortization[[#Headers],[payment date]])=1,LoanStart,IF(I149&gt;0,EDATE(C149,1),"")),""),"")</f>
        <v>49562</v>
      </c>
      <c r="D150" s="15">
        <f ca="1">IF(ROW()-ROW(Amortization[[#Headers],[opening balance]])=1,LoanAmount,IF(Amortization[[#This Row],[payment date]]="",0,INDEX(Amortization[], ROW()-4,8)))</f>
        <v>151839.24763052908</v>
      </c>
      <c r="E150" s="15">
        <f ca="1">IF(ValuesEntered,IF(ROW()-ROW(Amortization[[#Headers],[interest]])=1,-IPMT(InterestRate/12,1,DurationOfLoan-ROWS($C$4:C150)+1,Amortization[[#This Row],[opening balance]]),IFERROR(-IPMT(InterestRate/12,1,Amortization[[#This Row],['# remaining]],D151),0)),0)</f>
        <v>630.8261163179111</v>
      </c>
      <c r="F150" s="15">
        <f ca="1">IFERROR(IF(AND(ValuesEntered,Amortization[[#This Row],[payment date]]&lt;&gt;""),-PPMT(InterestRate/12,1,DurationOfLoan-ROWS($C$4:C150)+1,Amortization[[#This Row],[opening balance]]),""),0)</f>
        <v>440.9797142304073</v>
      </c>
      <c r="G150" s="15">
        <f ca="1">IF(Amortization[[#This Row],[payment date]]="",0,PropertyTaxAmount)</f>
        <v>375</v>
      </c>
      <c r="H150" s="15">
        <f ca="1">IF(Amortization[[#This Row],[payment date]]="",0,Amortization[[#This Row],[interest]]+Amortization[[#This Row],[principal]]+Amortization[[#This Row],[property tax]])</f>
        <v>1446.8058305483185</v>
      </c>
      <c r="I150" s="15">
        <f ca="1">IF(Amortization[[#This Row],[payment date]]="",0,Amortization[[#This Row],[opening balance]]-Amortization[[#This Row],[principal]])</f>
        <v>151398.26791629868</v>
      </c>
      <c r="J150" s="16">
        <f ca="1">IF(Amortization[[#This Row],[closing balance]]&gt;0,LastRow-ROW(),0)</f>
        <v>213</v>
      </c>
    </row>
    <row r="151" spans="2:10" ht="15" customHeight="1" x14ac:dyDescent="0.2">
      <c r="B151" s="13">
        <f>ROWS($B$4:B151)</f>
        <v>148</v>
      </c>
      <c r="C151" s="14">
        <f ca="1">IF(ValuesEntered,IF(Amortization[[#This Row],['#]]&lt;=DurationOfLoan,IF(ROW()-ROW(Amortization[[#Headers],[payment date]])=1,LoanStart,IF(I150&gt;0,EDATE(C150,1),"")),""),"")</f>
        <v>49592</v>
      </c>
      <c r="D151" s="15">
        <f ca="1">IF(ROW()-ROW(Amortization[[#Headers],[opening balance]])=1,LoanAmount,IF(Amortization[[#This Row],[payment date]]="",0,INDEX(Amortization[], ROW()-4,8)))</f>
        <v>151398.26791629868</v>
      </c>
      <c r="E151" s="15">
        <f ca="1">IF(ValuesEntered,IF(ROW()-ROW(Amortization[[#Headers],[interest]])=1,-IPMT(InterestRate/12,1,DurationOfLoan-ROWS($C$4:C151)+1,Amortization[[#This Row],[opening balance]]),IFERROR(-IPMT(InterestRate/12,1,Amortization[[#This Row],['# remaining]],D152),0)),0)</f>
        <v>628.98104494413451</v>
      </c>
      <c r="F151" s="15">
        <f ca="1">IFERROR(IF(AND(ValuesEntered,Amortization[[#This Row],[payment date]]&lt;&gt;""),-PPMT(InterestRate/12,1,DurationOfLoan-ROWS($C$4:C151)+1,Amortization[[#This Row],[opening balance]]),""),0)</f>
        <v>442.81712970636744</v>
      </c>
      <c r="G151" s="15">
        <f ca="1">IF(Amortization[[#This Row],[payment date]]="",0,PropertyTaxAmount)</f>
        <v>375</v>
      </c>
      <c r="H151" s="15">
        <f ca="1">IF(Amortization[[#This Row],[payment date]]="",0,Amortization[[#This Row],[interest]]+Amortization[[#This Row],[principal]]+Amortization[[#This Row],[property tax]])</f>
        <v>1446.798174650502</v>
      </c>
      <c r="I151" s="15">
        <f ca="1">IF(Amortization[[#This Row],[payment date]]="",0,Amortization[[#This Row],[opening balance]]-Amortization[[#This Row],[principal]])</f>
        <v>150955.45078659229</v>
      </c>
      <c r="J151" s="16">
        <f ca="1">IF(Amortization[[#This Row],[closing balance]]&gt;0,LastRow-ROW(),0)</f>
        <v>212</v>
      </c>
    </row>
    <row r="152" spans="2:10" ht="15" customHeight="1" x14ac:dyDescent="0.2">
      <c r="B152" s="13">
        <f>ROWS($B$4:B152)</f>
        <v>149</v>
      </c>
      <c r="C152" s="14">
        <f ca="1">IF(ValuesEntered,IF(Amortization[[#This Row],['#]]&lt;=DurationOfLoan,IF(ROW()-ROW(Amortization[[#Headers],[payment date]])=1,LoanStart,IF(I151&gt;0,EDATE(C151,1),"")),""),"")</f>
        <v>49623</v>
      </c>
      <c r="D152" s="15">
        <f ca="1">IF(ROW()-ROW(Amortization[[#Headers],[opening balance]])=1,LoanAmount,IF(Amortization[[#This Row],[payment date]]="",0,INDEX(Amortization[], ROW()-4,8)))</f>
        <v>150955.45078659229</v>
      </c>
      <c r="E152" s="15">
        <f ca="1">IF(ValuesEntered,IF(ROW()-ROW(Amortization[[#Headers],[interest]])=1,-IPMT(InterestRate/12,1,DurationOfLoan-ROWS($C$4:C152)+1,Amortization[[#This Row],[opening balance]]),IFERROR(-IPMT(InterestRate/12,1,Amortization[[#This Row],['# remaining]],D153),0)),0)</f>
        <v>627.12828577296727</v>
      </c>
      <c r="F152" s="15">
        <f ca="1">IFERROR(IF(AND(ValuesEntered,Amortization[[#This Row],[payment date]]&lt;&gt;""),-PPMT(InterestRate/12,1,DurationOfLoan-ROWS($C$4:C152)+1,Amortization[[#This Row],[opening balance]]),""),0)</f>
        <v>444.66220108014386</v>
      </c>
      <c r="G152" s="15">
        <f ca="1">IF(Amortization[[#This Row],[payment date]]="",0,PropertyTaxAmount)</f>
        <v>375</v>
      </c>
      <c r="H152" s="15">
        <f ca="1">IF(Amortization[[#This Row],[payment date]]="",0,Amortization[[#This Row],[interest]]+Amortization[[#This Row],[principal]]+Amortization[[#This Row],[property tax]])</f>
        <v>1446.7904868531111</v>
      </c>
      <c r="I152" s="15">
        <f ca="1">IF(Amortization[[#This Row],[payment date]]="",0,Amortization[[#This Row],[opening balance]]-Amortization[[#This Row],[principal]])</f>
        <v>150510.78858551214</v>
      </c>
      <c r="J152" s="16">
        <f ca="1">IF(Amortization[[#This Row],[closing balance]]&gt;0,LastRow-ROW(),0)</f>
        <v>211</v>
      </c>
    </row>
    <row r="153" spans="2:10" ht="15" customHeight="1" x14ac:dyDescent="0.2">
      <c r="B153" s="13">
        <f>ROWS($B$4:B153)</f>
        <v>150</v>
      </c>
      <c r="C153" s="14">
        <f ca="1">IF(ValuesEntered,IF(Amortization[[#This Row],['#]]&lt;=DurationOfLoan,IF(ROW()-ROW(Amortization[[#Headers],[payment date]])=1,LoanStart,IF(I152&gt;0,EDATE(C152,1),"")),""),"")</f>
        <v>49653</v>
      </c>
      <c r="D153" s="15">
        <f ca="1">IF(ROW()-ROW(Amortization[[#Headers],[opening balance]])=1,LoanAmount,IF(Amortization[[#This Row],[payment date]]="",0,INDEX(Amortization[], ROW()-4,8)))</f>
        <v>150510.78858551214</v>
      </c>
      <c r="E153" s="15">
        <f ca="1">IF(ValuesEntered,IF(ROW()-ROW(Amortization[[#Headers],[interest]])=1,-IPMT(InterestRate/12,1,DurationOfLoan-ROWS($C$4:C153)+1,Amortization[[#This Row],[opening balance]]),IFERROR(-IPMT(InterestRate/12,1,Amortization[[#This Row],['# remaining]],D154),0)),0)</f>
        <v>625.26780677192016</v>
      </c>
      <c r="F153" s="15">
        <f ca="1">IFERROR(IF(AND(ValuesEntered,Amortization[[#This Row],[payment date]]&lt;&gt;""),-PPMT(InterestRate/12,1,DurationOfLoan-ROWS($C$4:C153)+1,Amortization[[#This Row],[opening balance]]),""),0)</f>
        <v>446.51496025131121</v>
      </c>
      <c r="G153" s="15">
        <f ca="1">IF(Amortization[[#This Row],[payment date]]="",0,PropertyTaxAmount)</f>
        <v>375</v>
      </c>
      <c r="H153" s="15">
        <f ca="1">IF(Amortization[[#This Row],[payment date]]="",0,Amortization[[#This Row],[interest]]+Amortization[[#This Row],[principal]]+Amortization[[#This Row],[property tax]])</f>
        <v>1446.7827670232314</v>
      </c>
      <c r="I153" s="15">
        <f ca="1">IF(Amortization[[#This Row],[payment date]]="",0,Amortization[[#This Row],[opening balance]]-Amortization[[#This Row],[principal]])</f>
        <v>150064.27362526083</v>
      </c>
      <c r="J153" s="16">
        <f ca="1">IF(Amortization[[#This Row],[closing balance]]&gt;0,LastRow-ROW(),0)</f>
        <v>210</v>
      </c>
    </row>
    <row r="154" spans="2:10" ht="15" customHeight="1" x14ac:dyDescent="0.2">
      <c r="B154" s="13">
        <f>ROWS($B$4:B154)</f>
        <v>151</v>
      </c>
      <c r="C154" s="14">
        <f ca="1">IF(ValuesEntered,IF(Amortization[[#This Row],['#]]&lt;=DurationOfLoan,IF(ROW()-ROW(Amortization[[#Headers],[payment date]])=1,LoanStart,IF(I153&gt;0,EDATE(C153,1),"")),""),"")</f>
        <v>49684</v>
      </c>
      <c r="D154" s="15">
        <f ca="1">IF(ROW()-ROW(Amortization[[#Headers],[opening balance]])=1,LoanAmount,IF(Amortization[[#This Row],[payment date]]="",0,INDEX(Amortization[], ROW()-4,8)))</f>
        <v>150064.27362526083</v>
      </c>
      <c r="E154" s="15">
        <f ca="1">IF(ValuesEntered,IF(ROW()-ROW(Amortization[[#Headers],[interest]])=1,-IPMT(InterestRate/12,1,DurationOfLoan-ROWS($C$4:C154)+1,Amortization[[#This Row],[opening balance]]),IFERROR(-IPMT(InterestRate/12,1,Amortization[[#This Row],['# remaining]],D155),0)),0)</f>
        <v>623.39957577503526</v>
      </c>
      <c r="F154" s="15">
        <f ca="1">IFERROR(IF(AND(ValuesEntered,Amortization[[#This Row],[payment date]]&lt;&gt;""),-PPMT(InterestRate/12,1,DurationOfLoan-ROWS($C$4:C154)+1,Amortization[[#This Row],[opening balance]]),""),0)</f>
        <v>448.37543925235849</v>
      </c>
      <c r="G154" s="15">
        <f ca="1">IF(Amortization[[#This Row],[payment date]]="",0,PropertyTaxAmount)</f>
        <v>375</v>
      </c>
      <c r="H154" s="15">
        <f ca="1">IF(Amortization[[#This Row],[payment date]]="",0,Amortization[[#This Row],[interest]]+Amortization[[#This Row],[principal]]+Amortization[[#This Row],[property tax]])</f>
        <v>1446.7750150273937</v>
      </c>
      <c r="I154" s="15">
        <f ca="1">IF(Amortization[[#This Row],[payment date]]="",0,Amortization[[#This Row],[opening balance]]-Amortization[[#This Row],[principal]])</f>
        <v>149615.89818600848</v>
      </c>
      <c r="J154" s="16">
        <f ca="1">IF(Amortization[[#This Row],[closing balance]]&gt;0,LastRow-ROW(),0)</f>
        <v>209</v>
      </c>
    </row>
    <row r="155" spans="2:10" ht="15" customHeight="1" x14ac:dyDescent="0.2">
      <c r="B155" s="13">
        <f>ROWS($B$4:B155)</f>
        <v>152</v>
      </c>
      <c r="C155" s="14">
        <f ca="1">IF(ValuesEntered,IF(Amortization[[#This Row],['#]]&lt;=DurationOfLoan,IF(ROW()-ROW(Amortization[[#Headers],[payment date]])=1,LoanStart,IF(I154&gt;0,EDATE(C154,1),"")),""),"")</f>
        <v>49715</v>
      </c>
      <c r="D155" s="15">
        <f ca="1">IF(ROW()-ROW(Amortization[[#Headers],[opening balance]])=1,LoanAmount,IF(Amortization[[#This Row],[payment date]]="",0,INDEX(Amortization[], ROW()-4,8)))</f>
        <v>149615.89818600848</v>
      </c>
      <c r="E155" s="15">
        <f ca="1">IF(ValuesEntered,IF(ROW()-ROW(Amortization[[#Headers],[interest]])=1,-IPMT(InterestRate/12,1,DurationOfLoan-ROWS($C$4:C155)+1,Amortization[[#This Row],[opening balance]]),IFERROR(-IPMT(InterestRate/12,1,Amortization[[#This Row],['# remaining]],D156),0)),0)</f>
        <v>621.52356048233014</v>
      </c>
      <c r="F155" s="15">
        <f ca="1">IFERROR(IF(AND(ValuesEntered,Amortization[[#This Row],[payment date]]&lt;&gt;""),-PPMT(InterestRate/12,1,DurationOfLoan-ROWS($C$4:C155)+1,Amortization[[#This Row],[opening balance]]),""),0)</f>
        <v>450.24367024924322</v>
      </c>
      <c r="G155" s="15">
        <f ca="1">IF(Amortization[[#This Row],[payment date]]="",0,PropertyTaxAmount)</f>
        <v>375</v>
      </c>
      <c r="H155" s="15">
        <f ca="1">IF(Amortization[[#This Row],[payment date]]="",0,Amortization[[#This Row],[interest]]+Amortization[[#This Row],[principal]]+Amortization[[#This Row],[property tax]])</f>
        <v>1446.7672307315734</v>
      </c>
      <c r="I155" s="15">
        <f ca="1">IF(Amortization[[#This Row],[payment date]]="",0,Amortization[[#This Row],[opening balance]]-Amortization[[#This Row],[principal]])</f>
        <v>149165.65451575923</v>
      </c>
      <c r="J155" s="16">
        <f ca="1">IF(Amortization[[#This Row],[closing balance]]&gt;0,LastRow-ROW(),0)</f>
        <v>208</v>
      </c>
    </row>
    <row r="156" spans="2:10" ht="15" customHeight="1" x14ac:dyDescent="0.2">
      <c r="B156" s="13">
        <f>ROWS($B$4:B156)</f>
        <v>153</v>
      </c>
      <c r="C156" s="14">
        <f ca="1">IF(ValuesEntered,IF(Amortization[[#This Row],['#]]&lt;=DurationOfLoan,IF(ROW()-ROW(Amortization[[#Headers],[payment date]])=1,LoanStart,IF(I155&gt;0,EDATE(C155,1),"")),""),"")</f>
        <v>49744</v>
      </c>
      <c r="D156" s="15">
        <f ca="1">IF(ROW()-ROW(Amortization[[#Headers],[opening balance]])=1,LoanAmount,IF(Amortization[[#This Row],[payment date]]="",0,INDEX(Amortization[], ROW()-4,8)))</f>
        <v>149165.65451575923</v>
      </c>
      <c r="E156" s="15">
        <f ca="1">IF(ValuesEntered,IF(ROW()-ROW(Amortization[[#Headers],[interest]])=1,-IPMT(InterestRate/12,1,DurationOfLoan-ROWS($C$4:C156)+1,Amortization[[#This Row],[opening balance]]),IFERROR(-IPMT(InterestRate/12,1,Amortization[[#This Row],['# remaining]],D157),0)),0)</f>
        <v>619.63972845923865</v>
      </c>
      <c r="F156" s="15">
        <f ca="1">IFERROR(IF(AND(ValuesEntered,Amortization[[#This Row],[payment date]]&lt;&gt;""),-PPMT(InterestRate/12,1,DurationOfLoan-ROWS($C$4:C156)+1,Amortization[[#This Row],[opening balance]]),""),0)</f>
        <v>452.11968554194829</v>
      </c>
      <c r="G156" s="15">
        <f ca="1">IF(Amortization[[#This Row],[payment date]]="",0,PropertyTaxAmount)</f>
        <v>375</v>
      </c>
      <c r="H156" s="15">
        <f ca="1">IF(Amortization[[#This Row],[payment date]]="",0,Amortization[[#This Row],[interest]]+Amortization[[#This Row],[principal]]+Amortization[[#This Row],[property tax]])</f>
        <v>1446.759414001187</v>
      </c>
      <c r="I156" s="15">
        <f ca="1">IF(Amortization[[#This Row],[payment date]]="",0,Amortization[[#This Row],[opening balance]]-Amortization[[#This Row],[principal]])</f>
        <v>148713.53483021728</v>
      </c>
      <c r="J156" s="16">
        <f ca="1">IF(Amortization[[#This Row],[closing balance]]&gt;0,LastRow-ROW(),0)</f>
        <v>207</v>
      </c>
    </row>
    <row r="157" spans="2:10" ht="15" customHeight="1" x14ac:dyDescent="0.2">
      <c r="B157" s="13">
        <f>ROWS($B$4:B157)</f>
        <v>154</v>
      </c>
      <c r="C157" s="14">
        <f ca="1">IF(ValuesEntered,IF(Amortization[[#This Row],['#]]&lt;=DurationOfLoan,IF(ROW()-ROW(Amortization[[#Headers],[payment date]])=1,LoanStart,IF(I156&gt;0,EDATE(C156,1),"")),""),"")</f>
        <v>49775</v>
      </c>
      <c r="D157" s="15">
        <f ca="1">IF(ROW()-ROW(Amortization[[#Headers],[opening balance]])=1,LoanAmount,IF(Amortization[[#This Row],[payment date]]="",0,INDEX(Amortization[], ROW()-4,8)))</f>
        <v>148713.53483021728</v>
      </c>
      <c r="E157" s="15">
        <f ca="1">IF(ValuesEntered,IF(ROW()-ROW(Amortization[[#Headers],[interest]])=1,-IPMT(InterestRate/12,1,DurationOfLoan-ROWS($C$4:C157)+1,Amortization[[#This Row],[opening balance]]),IFERROR(-IPMT(InterestRate/12,1,Amortization[[#This Row],['# remaining]],D158),0)),0)</f>
        <v>617.74804713605101</v>
      </c>
      <c r="F157" s="15">
        <f ca="1">IFERROR(IF(AND(ValuesEntered,Amortization[[#This Row],[payment date]]&lt;&gt;""),-PPMT(InterestRate/12,1,DurationOfLoan-ROWS($C$4:C157)+1,Amortization[[#This Row],[opening balance]]),""),0)</f>
        <v>454.00351756503983</v>
      </c>
      <c r="G157" s="15">
        <f ca="1">IF(Amortization[[#This Row],[payment date]]="",0,PropertyTaxAmount)</f>
        <v>375</v>
      </c>
      <c r="H157" s="15">
        <f ca="1">IF(Amortization[[#This Row],[payment date]]="",0,Amortization[[#This Row],[interest]]+Amortization[[#This Row],[principal]]+Amortization[[#This Row],[property tax]])</f>
        <v>1446.751564701091</v>
      </c>
      <c r="I157" s="15">
        <f ca="1">IF(Amortization[[#This Row],[payment date]]="",0,Amortization[[#This Row],[opening balance]]-Amortization[[#This Row],[principal]])</f>
        <v>148259.53131265225</v>
      </c>
      <c r="J157" s="16">
        <f ca="1">IF(Amortization[[#This Row],[closing balance]]&gt;0,LastRow-ROW(),0)</f>
        <v>206</v>
      </c>
    </row>
    <row r="158" spans="2:10" ht="15" customHeight="1" x14ac:dyDescent="0.2">
      <c r="B158" s="13">
        <f>ROWS($B$4:B158)</f>
        <v>155</v>
      </c>
      <c r="C158" s="14">
        <f ca="1">IF(ValuesEntered,IF(Amortization[[#This Row],['#]]&lt;=DurationOfLoan,IF(ROW()-ROW(Amortization[[#Headers],[payment date]])=1,LoanStart,IF(I157&gt;0,EDATE(C157,1),"")),""),"")</f>
        <v>49805</v>
      </c>
      <c r="D158" s="15">
        <f ca="1">IF(ROW()-ROW(Amortization[[#Headers],[opening balance]])=1,LoanAmount,IF(Amortization[[#This Row],[payment date]]="",0,INDEX(Amortization[], ROW()-4,8)))</f>
        <v>148259.53131265225</v>
      </c>
      <c r="E158" s="15">
        <f ca="1">IF(ValuesEntered,IF(ROW()-ROW(Amortization[[#Headers],[interest]])=1,-IPMT(InterestRate/12,1,DurationOfLoan-ROWS($C$4:C158)+1,Amortization[[#This Row],[opening balance]]),IFERROR(-IPMT(InterestRate/12,1,Amortization[[#This Row],['# remaining]],D159),0)),0)</f>
        <v>615.84848380735002</v>
      </c>
      <c r="F158" s="15">
        <f ca="1">IFERROR(IF(AND(ValuesEntered,Amortization[[#This Row],[payment date]]&lt;&gt;""),-PPMT(InterestRate/12,1,DurationOfLoan-ROWS($C$4:C158)+1,Amortization[[#This Row],[opening balance]]),""),0)</f>
        <v>455.89519888822753</v>
      </c>
      <c r="G158" s="15">
        <f ca="1">IF(Amortization[[#This Row],[payment date]]="",0,PropertyTaxAmount)</f>
        <v>375</v>
      </c>
      <c r="H158" s="15">
        <f ca="1">IF(Amortization[[#This Row],[payment date]]="",0,Amortization[[#This Row],[interest]]+Amortization[[#This Row],[principal]]+Amortization[[#This Row],[property tax]])</f>
        <v>1446.7436826955775</v>
      </c>
      <c r="I158" s="15">
        <f ca="1">IF(Amortization[[#This Row],[payment date]]="",0,Amortization[[#This Row],[opening balance]]-Amortization[[#This Row],[principal]])</f>
        <v>147803.63611376402</v>
      </c>
      <c r="J158" s="16">
        <f ca="1">IF(Amortization[[#This Row],[closing balance]]&gt;0,LastRow-ROW(),0)</f>
        <v>205</v>
      </c>
    </row>
    <row r="159" spans="2:10" ht="15" customHeight="1" x14ac:dyDescent="0.2">
      <c r="B159" s="13">
        <f>ROWS($B$4:B159)</f>
        <v>156</v>
      </c>
      <c r="C159" s="14">
        <f ca="1">IF(ValuesEntered,IF(Amortization[[#This Row],['#]]&lt;=DurationOfLoan,IF(ROW()-ROW(Amortization[[#Headers],[payment date]])=1,LoanStart,IF(I158&gt;0,EDATE(C158,1),"")),""),"")</f>
        <v>49836</v>
      </c>
      <c r="D159" s="15">
        <f ca="1">IF(ROW()-ROW(Amortization[[#Headers],[opening balance]])=1,LoanAmount,IF(Amortization[[#This Row],[payment date]]="",0,INDEX(Amortization[], ROW()-4,8)))</f>
        <v>147803.63611376402</v>
      </c>
      <c r="E159" s="15">
        <f ca="1">IF(ValuesEntered,IF(ROW()-ROW(Amortization[[#Headers],[interest]])=1,-IPMT(InterestRate/12,1,DurationOfLoan-ROWS($C$4:C159)+1,Amortization[[#This Row],[opening balance]]),IFERROR(-IPMT(InterestRate/12,1,Amortization[[#This Row],['# remaining]],D160),0)),0)</f>
        <v>613.94100563144627</v>
      </c>
      <c r="F159" s="15">
        <f ca="1">IFERROR(IF(AND(ValuesEntered,Amortization[[#This Row],[payment date]]&lt;&gt;""),-PPMT(InterestRate/12,1,DurationOfLoan-ROWS($C$4:C159)+1,Amortization[[#This Row],[opening balance]]),""),0)</f>
        <v>457.79476221692846</v>
      </c>
      <c r="G159" s="15">
        <f ca="1">IF(Amortization[[#This Row],[payment date]]="",0,PropertyTaxAmount)</f>
        <v>375</v>
      </c>
      <c r="H159" s="15">
        <f ca="1">IF(Amortization[[#This Row],[payment date]]="",0,Amortization[[#This Row],[interest]]+Amortization[[#This Row],[principal]]+Amortization[[#This Row],[property tax]])</f>
        <v>1446.7357678483747</v>
      </c>
      <c r="I159" s="15">
        <f ca="1">IF(Amortization[[#This Row],[payment date]]="",0,Amortization[[#This Row],[opening balance]]-Amortization[[#This Row],[principal]])</f>
        <v>147345.8413515471</v>
      </c>
      <c r="J159" s="16">
        <f ca="1">IF(Amortization[[#This Row],[closing balance]]&gt;0,LastRow-ROW(),0)</f>
        <v>204</v>
      </c>
    </row>
    <row r="160" spans="2:10" ht="15" customHeight="1" x14ac:dyDescent="0.2">
      <c r="B160" s="13">
        <f>ROWS($B$4:B160)</f>
        <v>157</v>
      </c>
      <c r="C160" s="14">
        <f ca="1">IF(ValuesEntered,IF(Amortization[[#This Row],['#]]&lt;=DurationOfLoan,IF(ROW()-ROW(Amortization[[#Headers],[payment date]])=1,LoanStart,IF(I159&gt;0,EDATE(C159,1),"")),""),"")</f>
        <v>49866</v>
      </c>
      <c r="D160" s="15">
        <f ca="1">IF(ROW()-ROW(Amortization[[#Headers],[opening balance]])=1,LoanAmount,IF(Amortization[[#This Row],[payment date]]="",0,INDEX(Amortization[], ROW()-4,8)))</f>
        <v>147345.8413515471</v>
      </c>
      <c r="E160" s="15">
        <f ca="1">IF(ValuesEntered,IF(ROW()-ROW(Amortization[[#Headers],[interest]])=1,-IPMT(InterestRate/12,1,DurationOfLoan-ROWS($C$4:C160)+1,Amortization[[#This Row],[opening balance]]),IFERROR(-IPMT(InterestRate/12,1,Amortization[[#This Row],['# remaining]],D161),0)),0)</f>
        <v>612.0255796298095</v>
      </c>
      <c r="F160" s="15">
        <f ca="1">IFERROR(IF(AND(ValuesEntered,Amortization[[#This Row],[payment date]]&lt;&gt;""),-PPMT(InterestRate/12,1,DurationOfLoan-ROWS($C$4:C160)+1,Amortization[[#This Row],[opening balance]]),""),0)</f>
        <v>459.70224039283238</v>
      </c>
      <c r="G160" s="15">
        <f ca="1">IF(Amortization[[#This Row],[payment date]]="",0,PropertyTaxAmount)</f>
        <v>375</v>
      </c>
      <c r="H160" s="15">
        <f ca="1">IF(Amortization[[#This Row],[payment date]]="",0,Amortization[[#This Row],[interest]]+Amortization[[#This Row],[principal]]+Amortization[[#This Row],[property tax]])</f>
        <v>1446.7278200226419</v>
      </c>
      <c r="I160" s="15">
        <f ca="1">IF(Amortization[[#This Row],[payment date]]="",0,Amortization[[#This Row],[opening balance]]-Amortization[[#This Row],[principal]])</f>
        <v>146886.13911115428</v>
      </c>
      <c r="J160" s="16">
        <f ca="1">IF(Amortization[[#This Row],[closing balance]]&gt;0,LastRow-ROW(),0)</f>
        <v>203</v>
      </c>
    </row>
    <row r="161" spans="2:10" ht="15" customHeight="1" x14ac:dyDescent="0.2">
      <c r="B161" s="13">
        <f>ROWS($B$4:B161)</f>
        <v>158</v>
      </c>
      <c r="C161" s="14">
        <f ca="1">IF(ValuesEntered,IF(Amortization[[#This Row],['#]]&lt;=DurationOfLoan,IF(ROW()-ROW(Amortization[[#Headers],[payment date]])=1,LoanStart,IF(I160&gt;0,EDATE(C160,1),"")),""),"")</f>
        <v>49897</v>
      </c>
      <c r="D161" s="15">
        <f ca="1">IF(ROW()-ROW(Amortization[[#Headers],[opening balance]])=1,LoanAmount,IF(Amortization[[#This Row],[payment date]]="",0,INDEX(Amortization[], ROW()-4,8)))</f>
        <v>146886.13911115428</v>
      </c>
      <c r="E161" s="15">
        <f ca="1">IF(ValuesEntered,IF(ROW()-ROW(Amortization[[#Headers],[interest]])=1,-IPMT(InterestRate/12,1,DurationOfLoan-ROWS($C$4:C161)+1,Amortization[[#This Row],[opening balance]]),IFERROR(-IPMT(InterestRate/12,1,Amortization[[#This Row],['# remaining]],D162),0)),0)</f>
        <v>610.1021726864991</v>
      </c>
      <c r="F161" s="15">
        <f ca="1">IFERROR(IF(AND(ValuesEntered,Amortization[[#This Row],[payment date]]&lt;&gt;""),-PPMT(InterestRate/12,1,DurationOfLoan-ROWS($C$4:C161)+1,Amortization[[#This Row],[opening balance]]),""),0)</f>
        <v>461.6176663944691</v>
      </c>
      <c r="G161" s="15">
        <f ca="1">IF(Amortization[[#This Row],[payment date]]="",0,PropertyTaxAmount)</f>
        <v>375</v>
      </c>
      <c r="H161" s="15">
        <f ca="1">IF(Amortization[[#This Row],[payment date]]="",0,Amortization[[#This Row],[interest]]+Amortization[[#This Row],[principal]]+Amortization[[#This Row],[property tax]])</f>
        <v>1446.7198390809681</v>
      </c>
      <c r="I161" s="15">
        <f ca="1">IF(Amortization[[#This Row],[payment date]]="",0,Amortization[[#This Row],[opening balance]]-Amortization[[#This Row],[principal]])</f>
        <v>146424.5214447598</v>
      </c>
      <c r="J161" s="16">
        <f ca="1">IF(Amortization[[#This Row],[closing balance]]&gt;0,LastRow-ROW(),0)</f>
        <v>202</v>
      </c>
    </row>
    <row r="162" spans="2:10" ht="15" customHeight="1" x14ac:dyDescent="0.2">
      <c r="B162" s="13">
        <f>ROWS($B$4:B162)</f>
        <v>159</v>
      </c>
      <c r="C162" s="14">
        <f ca="1">IF(ValuesEntered,IF(Amortization[[#This Row],['#]]&lt;=DurationOfLoan,IF(ROW()-ROW(Amortization[[#Headers],[payment date]])=1,LoanStart,IF(I161&gt;0,EDATE(C161,1),"")),""),"")</f>
        <v>49928</v>
      </c>
      <c r="D162" s="15">
        <f ca="1">IF(ROW()-ROW(Amortization[[#Headers],[opening balance]])=1,LoanAmount,IF(Amortization[[#This Row],[payment date]]="",0,INDEX(Amortization[], ROW()-4,8)))</f>
        <v>146424.5214447598</v>
      </c>
      <c r="E162" s="15">
        <f ca="1">IF(ValuesEntered,IF(ROW()-ROW(Amortization[[#Headers],[interest]])=1,-IPMT(InterestRate/12,1,DurationOfLoan-ROWS($C$4:C162)+1,Amortization[[#This Row],[opening balance]]),IFERROR(-IPMT(InterestRate/12,1,Amortization[[#This Row],['# remaining]],D163),0)),0)</f>
        <v>608.17075154759175</v>
      </c>
      <c r="F162" s="15">
        <f ca="1">IFERROR(IF(AND(ValuesEntered,Amortization[[#This Row],[payment date]]&lt;&gt;""),-PPMT(InterestRate/12,1,DurationOfLoan-ROWS($C$4:C162)+1,Amortization[[#This Row],[opening balance]]),""),0)</f>
        <v>463.54107333777944</v>
      </c>
      <c r="G162" s="15">
        <f ca="1">IF(Amortization[[#This Row],[payment date]]="",0,PropertyTaxAmount)</f>
        <v>375</v>
      </c>
      <c r="H162" s="15">
        <f ca="1">IF(Amortization[[#This Row],[payment date]]="",0,Amortization[[#This Row],[interest]]+Amortization[[#This Row],[principal]]+Amortization[[#This Row],[property tax]])</f>
        <v>1446.7118248853712</v>
      </c>
      <c r="I162" s="15">
        <f ca="1">IF(Amortization[[#This Row],[payment date]]="",0,Amortization[[#This Row],[opening balance]]-Amortization[[#This Row],[principal]])</f>
        <v>145960.98037142202</v>
      </c>
      <c r="J162" s="16">
        <f ca="1">IF(Amortization[[#This Row],[closing balance]]&gt;0,LastRow-ROW(),0)</f>
        <v>201</v>
      </c>
    </row>
    <row r="163" spans="2:10" ht="15" customHeight="1" x14ac:dyDescent="0.2">
      <c r="B163" s="13">
        <f>ROWS($B$4:B163)</f>
        <v>160</v>
      </c>
      <c r="C163" s="14">
        <f ca="1">IF(ValuesEntered,IF(Amortization[[#This Row],['#]]&lt;=DurationOfLoan,IF(ROW()-ROW(Amortization[[#Headers],[payment date]])=1,LoanStart,IF(I162&gt;0,EDATE(C162,1),"")),""),"")</f>
        <v>49958</v>
      </c>
      <c r="D163" s="15">
        <f ca="1">IF(ROW()-ROW(Amortization[[#Headers],[opening balance]])=1,LoanAmount,IF(Amortization[[#This Row],[payment date]]="",0,INDEX(Amortization[], ROW()-4,8)))</f>
        <v>145960.98037142202</v>
      </c>
      <c r="E163" s="15">
        <f ca="1">IF(ValuesEntered,IF(ROW()-ROW(Amortization[[#Headers],[interest]])=1,-IPMT(InterestRate/12,1,DurationOfLoan-ROWS($C$4:C163)+1,Amortization[[#This Row],[opening balance]]),IFERROR(-IPMT(InterestRate/12,1,Amortization[[#This Row],['# remaining]],D164),0)),0)</f>
        <v>606.23128282060554</v>
      </c>
      <c r="F163" s="15">
        <f ca="1">IFERROR(IF(AND(ValuesEntered,Amortization[[#This Row],[payment date]]&lt;&gt;""),-PPMT(InterestRate/12,1,DurationOfLoan-ROWS($C$4:C163)+1,Amortization[[#This Row],[opening balance]]),""),0)</f>
        <v>465.47249447668685</v>
      </c>
      <c r="G163" s="15">
        <f ca="1">IF(Amortization[[#This Row],[payment date]]="",0,PropertyTaxAmount)</f>
        <v>375</v>
      </c>
      <c r="H163" s="15">
        <f ca="1">IF(Amortization[[#This Row],[payment date]]="",0,Amortization[[#This Row],[interest]]+Amortization[[#This Row],[principal]]+Amortization[[#This Row],[property tax]])</f>
        <v>1446.7037772972924</v>
      </c>
      <c r="I163" s="15">
        <f ca="1">IF(Amortization[[#This Row],[payment date]]="",0,Amortization[[#This Row],[opening balance]]-Amortization[[#This Row],[principal]])</f>
        <v>145495.50787694534</v>
      </c>
      <c r="J163" s="16">
        <f ca="1">IF(Amortization[[#This Row],[closing balance]]&gt;0,LastRow-ROW(),0)</f>
        <v>200</v>
      </c>
    </row>
    <row r="164" spans="2:10" ht="15" customHeight="1" x14ac:dyDescent="0.2">
      <c r="B164" s="13">
        <f>ROWS($B$4:B164)</f>
        <v>161</v>
      </c>
      <c r="C164" s="14">
        <f ca="1">IF(ValuesEntered,IF(Amortization[[#This Row],['#]]&lt;=DurationOfLoan,IF(ROW()-ROW(Amortization[[#Headers],[payment date]])=1,LoanStart,IF(I163&gt;0,EDATE(C163,1),"")),""),"")</f>
        <v>49989</v>
      </c>
      <c r="D164" s="15">
        <f ca="1">IF(ROW()-ROW(Amortization[[#Headers],[opening balance]])=1,LoanAmount,IF(Amortization[[#This Row],[payment date]]="",0,INDEX(Amortization[], ROW()-4,8)))</f>
        <v>145495.50787694534</v>
      </c>
      <c r="E164" s="15">
        <f ca="1">IF(ValuesEntered,IF(ROW()-ROW(Amortization[[#Headers],[interest]])=1,-IPMT(InterestRate/12,1,DurationOfLoan-ROWS($C$4:C164)+1,Amortization[[#This Row],[opening balance]]),IFERROR(-IPMT(InterestRate/12,1,Amortization[[#This Row],['# remaining]],D165),0)),0)</f>
        <v>604.28373297392363</v>
      </c>
      <c r="F164" s="15">
        <f ca="1">IFERROR(IF(AND(ValuesEntered,Amortization[[#This Row],[payment date]]&lt;&gt;""),-PPMT(InterestRate/12,1,DurationOfLoan-ROWS($C$4:C164)+1,Amortization[[#This Row],[opening balance]]),""),0)</f>
        <v>467.41196320367294</v>
      </c>
      <c r="G164" s="15">
        <f ca="1">IF(Amortization[[#This Row],[payment date]]="",0,PropertyTaxAmount)</f>
        <v>375</v>
      </c>
      <c r="H164" s="15">
        <f ca="1">IF(Amortization[[#This Row],[payment date]]="",0,Amortization[[#This Row],[interest]]+Amortization[[#This Row],[principal]]+Amortization[[#This Row],[property tax]])</f>
        <v>1446.6956961775966</v>
      </c>
      <c r="I164" s="15">
        <f ca="1">IF(Amortization[[#This Row],[payment date]]="",0,Amortization[[#This Row],[opening balance]]-Amortization[[#This Row],[principal]])</f>
        <v>145028.09591374168</v>
      </c>
      <c r="J164" s="16">
        <f ca="1">IF(Amortization[[#This Row],[closing balance]]&gt;0,LastRow-ROW(),0)</f>
        <v>199</v>
      </c>
    </row>
    <row r="165" spans="2:10" ht="15" customHeight="1" x14ac:dyDescent="0.2">
      <c r="B165" s="13">
        <f>ROWS($B$4:B165)</f>
        <v>162</v>
      </c>
      <c r="C165" s="14">
        <f ca="1">IF(ValuesEntered,IF(Amortization[[#This Row],['#]]&lt;=DurationOfLoan,IF(ROW()-ROW(Amortization[[#Headers],[payment date]])=1,LoanStart,IF(I164&gt;0,EDATE(C164,1),"")),""),"")</f>
        <v>50019</v>
      </c>
      <c r="D165" s="15">
        <f ca="1">IF(ROW()-ROW(Amortization[[#Headers],[opening balance]])=1,LoanAmount,IF(Amortization[[#This Row],[payment date]]="",0,INDEX(Amortization[], ROW()-4,8)))</f>
        <v>145028.09591374168</v>
      </c>
      <c r="E165" s="15">
        <f ca="1">IF(ValuesEntered,IF(ROW()-ROW(Amortization[[#Headers],[interest]])=1,-IPMT(InterestRate/12,1,DurationOfLoan-ROWS($C$4:C165)+1,Amortization[[#This Row],[opening balance]]),IFERROR(-IPMT(InterestRate/12,1,Amortization[[#This Row],['# remaining]],D166),0)),0)</f>
        <v>602.32806833621385</v>
      </c>
      <c r="F165" s="15">
        <f ca="1">IFERROR(IF(AND(ValuesEntered,Amortization[[#This Row],[payment date]]&lt;&gt;""),-PPMT(InterestRate/12,1,DurationOfLoan-ROWS($C$4:C165)+1,Amortization[[#This Row],[opening balance]]),""),0)</f>
        <v>469.35951305035496</v>
      </c>
      <c r="G165" s="15">
        <f ca="1">IF(Amortization[[#This Row],[payment date]]="",0,PropertyTaxAmount)</f>
        <v>375</v>
      </c>
      <c r="H165" s="15">
        <f ca="1">IF(Amortization[[#This Row],[payment date]]="",0,Amortization[[#This Row],[interest]]+Amortization[[#This Row],[principal]]+Amortization[[#This Row],[property tax]])</f>
        <v>1446.6875813865688</v>
      </c>
      <c r="I165" s="15">
        <f ca="1">IF(Amortization[[#This Row],[payment date]]="",0,Amortization[[#This Row],[opening balance]]-Amortization[[#This Row],[principal]])</f>
        <v>144558.73640069133</v>
      </c>
      <c r="J165" s="16">
        <f ca="1">IF(Amortization[[#This Row],[closing balance]]&gt;0,LastRow-ROW(),0)</f>
        <v>198</v>
      </c>
    </row>
    <row r="166" spans="2:10" ht="15" customHeight="1" x14ac:dyDescent="0.2">
      <c r="B166" s="13">
        <f>ROWS($B$4:B166)</f>
        <v>163</v>
      </c>
      <c r="C166" s="14">
        <f ca="1">IF(ValuesEntered,IF(Amortization[[#This Row],['#]]&lt;=DurationOfLoan,IF(ROW()-ROW(Amortization[[#Headers],[payment date]])=1,LoanStart,IF(I165&gt;0,EDATE(C165,1),"")),""),"")</f>
        <v>50050</v>
      </c>
      <c r="D166" s="15">
        <f ca="1">IF(ROW()-ROW(Amortization[[#Headers],[opening balance]])=1,LoanAmount,IF(Amortization[[#This Row],[payment date]]="",0,INDEX(Amortization[], ROW()-4,8)))</f>
        <v>144558.73640069133</v>
      </c>
      <c r="E166" s="15">
        <f ca="1">IF(ValuesEntered,IF(ROW()-ROW(Amortization[[#Headers],[interest]])=1,-IPMT(InterestRate/12,1,DurationOfLoan-ROWS($C$4:C166)+1,Amortization[[#This Row],[opening balance]]),IFERROR(-IPMT(InterestRate/12,1,Amortization[[#This Row],['# remaining]],D167),0)),0)</f>
        <v>600.36425509584694</v>
      </c>
      <c r="F166" s="15">
        <f ca="1">IFERROR(IF(AND(ValuesEntered,Amortization[[#This Row],[payment date]]&lt;&gt;""),-PPMT(InterestRate/12,1,DurationOfLoan-ROWS($C$4:C166)+1,Amortization[[#This Row],[opening balance]]),""),0)</f>
        <v>471.31517768806498</v>
      </c>
      <c r="G166" s="15">
        <f ca="1">IF(Amortization[[#This Row],[payment date]]="",0,PropertyTaxAmount)</f>
        <v>375</v>
      </c>
      <c r="H166" s="15">
        <f ca="1">IF(Amortization[[#This Row],[payment date]]="",0,Amortization[[#This Row],[interest]]+Amortization[[#This Row],[principal]]+Amortization[[#This Row],[property tax]])</f>
        <v>1446.679432783912</v>
      </c>
      <c r="I166" s="15">
        <f ca="1">IF(Amortization[[#This Row],[payment date]]="",0,Amortization[[#This Row],[opening balance]]-Amortization[[#This Row],[principal]])</f>
        <v>144087.42122300327</v>
      </c>
      <c r="J166" s="16">
        <f ca="1">IF(Amortization[[#This Row],[closing balance]]&gt;0,LastRow-ROW(),0)</f>
        <v>197</v>
      </c>
    </row>
    <row r="167" spans="2:10" ht="15" customHeight="1" x14ac:dyDescent="0.2">
      <c r="B167" s="13">
        <f>ROWS($B$4:B167)</f>
        <v>164</v>
      </c>
      <c r="C167" s="14">
        <f ca="1">IF(ValuesEntered,IF(Amortization[[#This Row],['#]]&lt;=DurationOfLoan,IF(ROW()-ROW(Amortization[[#Headers],[payment date]])=1,LoanStart,IF(I166&gt;0,EDATE(C166,1),"")),""),"")</f>
        <v>50081</v>
      </c>
      <c r="D167" s="15">
        <f ca="1">IF(ROW()-ROW(Amortization[[#Headers],[opening balance]])=1,LoanAmount,IF(Amortization[[#This Row],[payment date]]="",0,INDEX(Amortization[], ROW()-4,8)))</f>
        <v>144087.42122300327</v>
      </c>
      <c r="E167" s="15">
        <f ca="1">IF(ValuesEntered,IF(ROW()-ROW(Amortization[[#Headers],[interest]])=1,-IPMT(InterestRate/12,1,DurationOfLoan-ROWS($C$4:C167)+1,Amortization[[#This Row],[opening balance]]),IFERROR(-IPMT(InterestRate/12,1,Amortization[[#This Row],['# remaining]],D168),0)),0)</f>
        <v>598.39225930031182</v>
      </c>
      <c r="F167" s="15">
        <f ca="1">IFERROR(IF(AND(ValuesEntered,Amortization[[#This Row],[payment date]]&lt;&gt;""),-PPMT(InterestRate/12,1,DurationOfLoan-ROWS($C$4:C167)+1,Amortization[[#This Row],[opening balance]]),""),0)</f>
        <v>473.27899092843188</v>
      </c>
      <c r="G167" s="15">
        <f ca="1">IF(Amortization[[#This Row],[payment date]]="",0,PropertyTaxAmount)</f>
        <v>375</v>
      </c>
      <c r="H167" s="15">
        <f ca="1">IF(Amortization[[#This Row],[payment date]]="",0,Amortization[[#This Row],[interest]]+Amortization[[#This Row],[principal]]+Amortization[[#This Row],[property tax]])</f>
        <v>1446.6712502287437</v>
      </c>
      <c r="I167" s="15">
        <f ca="1">IF(Amortization[[#This Row],[payment date]]="",0,Amortization[[#This Row],[opening balance]]-Amortization[[#This Row],[principal]])</f>
        <v>143614.14223207484</v>
      </c>
      <c r="J167" s="16">
        <f ca="1">IF(Amortization[[#This Row],[closing balance]]&gt;0,LastRow-ROW(),0)</f>
        <v>196</v>
      </c>
    </row>
    <row r="168" spans="2:10" ht="15" customHeight="1" x14ac:dyDescent="0.2">
      <c r="B168" s="13">
        <f>ROWS($B$4:B168)</f>
        <v>165</v>
      </c>
      <c r="C168" s="14">
        <f ca="1">IF(ValuesEntered,IF(Amortization[[#This Row],['#]]&lt;=DurationOfLoan,IF(ROW()-ROW(Amortization[[#Headers],[payment date]])=1,LoanStart,IF(I167&gt;0,EDATE(C167,1),"")),""),"")</f>
        <v>50109</v>
      </c>
      <c r="D168" s="15">
        <f ca="1">IF(ROW()-ROW(Amortization[[#Headers],[opening balance]])=1,LoanAmount,IF(Amortization[[#This Row],[payment date]]="",0,INDEX(Amortization[], ROW()-4,8)))</f>
        <v>143614.14223207484</v>
      </c>
      <c r="E168" s="15">
        <f ca="1">IF(ValuesEntered,IF(ROW()-ROW(Amortization[[#Headers],[interest]])=1,-IPMT(InterestRate/12,1,DurationOfLoan-ROWS($C$4:C168)+1,Amortization[[#This Row],[opening balance]]),IFERROR(-IPMT(InterestRate/12,1,Amortization[[#This Row],['# remaining]],D169),0)),0)</f>
        <v>596.41204685562866</v>
      </c>
      <c r="F168" s="15">
        <f ca="1">IFERROR(IF(AND(ValuesEntered,Amortization[[#This Row],[payment date]]&lt;&gt;""),-PPMT(InterestRate/12,1,DurationOfLoan-ROWS($C$4:C168)+1,Amortization[[#This Row],[opening balance]]),""),0)</f>
        <v>475.250986723967</v>
      </c>
      <c r="G168" s="15">
        <f ca="1">IF(Amortization[[#This Row],[payment date]]="",0,PropertyTaxAmount)</f>
        <v>375</v>
      </c>
      <c r="H168" s="15">
        <f ca="1">IF(Amortization[[#This Row],[payment date]]="",0,Amortization[[#This Row],[interest]]+Amortization[[#This Row],[principal]]+Amortization[[#This Row],[property tax]])</f>
        <v>1446.6630335795958</v>
      </c>
      <c r="I168" s="15">
        <f ca="1">IF(Amortization[[#This Row],[payment date]]="",0,Amortization[[#This Row],[opening balance]]-Amortization[[#This Row],[principal]])</f>
        <v>143138.89124535088</v>
      </c>
      <c r="J168" s="16">
        <f ca="1">IF(Amortization[[#This Row],[closing balance]]&gt;0,LastRow-ROW(),0)</f>
        <v>195</v>
      </c>
    </row>
    <row r="169" spans="2:10" ht="15" customHeight="1" x14ac:dyDescent="0.2">
      <c r="B169" s="13">
        <f>ROWS($B$4:B169)</f>
        <v>166</v>
      </c>
      <c r="C169" s="14">
        <f ca="1">IF(ValuesEntered,IF(Amortization[[#This Row],['#]]&lt;=DurationOfLoan,IF(ROW()-ROW(Amortization[[#Headers],[payment date]])=1,LoanStart,IF(I168&gt;0,EDATE(C168,1),"")),""),"")</f>
        <v>50140</v>
      </c>
      <c r="D169" s="15">
        <f ca="1">IF(ROW()-ROW(Amortization[[#Headers],[opening balance]])=1,LoanAmount,IF(Amortization[[#This Row],[payment date]]="",0,INDEX(Amortization[], ROW()-4,8)))</f>
        <v>143138.89124535088</v>
      </c>
      <c r="E169" s="15">
        <f ca="1">IF(ValuesEntered,IF(ROW()-ROW(Amortization[[#Headers],[interest]])=1,-IPMT(InterestRate/12,1,DurationOfLoan-ROWS($C$4:C169)+1,Amortization[[#This Row],[opening balance]]),IFERROR(-IPMT(InterestRate/12,1,Amortization[[#This Row],['# remaining]],D170),0)),0)</f>
        <v>594.42358352575923</v>
      </c>
      <c r="F169" s="15">
        <f ca="1">IFERROR(IF(AND(ValuesEntered,Amortization[[#This Row],[payment date]]&lt;&gt;""),-PPMT(InterestRate/12,1,DurationOfLoan-ROWS($C$4:C169)+1,Amortization[[#This Row],[opening balance]]),""),0)</f>
        <v>477.23119916865028</v>
      </c>
      <c r="G169" s="15">
        <f ca="1">IF(Amortization[[#This Row],[payment date]]="",0,PropertyTaxAmount)</f>
        <v>375</v>
      </c>
      <c r="H169" s="15">
        <f ca="1">IF(Amortization[[#This Row],[payment date]]="",0,Amortization[[#This Row],[interest]]+Amortization[[#This Row],[principal]]+Amortization[[#This Row],[property tax]])</f>
        <v>1446.6547826944095</v>
      </c>
      <c r="I169" s="15">
        <f ca="1">IF(Amortization[[#This Row],[payment date]]="",0,Amortization[[#This Row],[opening balance]]-Amortization[[#This Row],[principal]])</f>
        <v>142661.66004618222</v>
      </c>
      <c r="J169" s="16">
        <f ca="1">IF(Amortization[[#This Row],[closing balance]]&gt;0,LastRow-ROW(),0)</f>
        <v>194</v>
      </c>
    </row>
    <row r="170" spans="2:10" ht="15" customHeight="1" x14ac:dyDescent="0.2">
      <c r="B170" s="13">
        <f>ROWS($B$4:B170)</f>
        <v>167</v>
      </c>
      <c r="C170" s="14">
        <f ca="1">IF(ValuesEntered,IF(Amortization[[#This Row],['#]]&lt;=DurationOfLoan,IF(ROW()-ROW(Amortization[[#Headers],[payment date]])=1,LoanStart,IF(I169&gt;0,EDATE(C169,1),"")),""),"")</f>
        <v>50170</v>
      </c>
      <c r="D170" s="15">
        <f ca="1">IF(ROW()-ROW(Amortization[[#Headers],[opening balance]])=1,LoanAmount,IF(Amortization[[#This Row],[payment date]]="",0,INDEX(Amortization[], ROW()-4,8)))</f>
        <v>142661.66004618222</v>
      </c>
      <c r="E170" s="15">
        <f ca="1">IF(ValuesEntered,IF(ROW()-ROW(Amortization[[#Headers],[interest]])=1,-IPMT(InterestRate/12,1,DurationOfLoan-ROWS($C$4:C170)+1,Amortization[[#This Row],[opening balance]]),IFERROR(-IPMT(InterestRate/12,1,Amortization[[#This Row],['# remaining]],D171),0)),0)</f>
        <v>592.42683493201548</v>
      </c>
      <c r="F170" s="15">
        <f ca="1">IFERROR(IF(AND(ValuesEntered,Amortization[[#This Row],[payment date]]&lt;&gt;""),-PPMT(InterestRate/12,1,DurationOfLoan-ROWS($C$4:C170)+1,Amortization[[#This Row],[opening balance]]),""),0)</f>
        <v>479.21966249851948</v>
      </c>
      <c r="G170" s="15">
        <f ca="1">IF(Amortization[[#This Row],[payment date]]="",0,PropertyTaxAmount)</f>
        <v>375</v>
      </c>
      <c r="H170" s="15">
        <f ca="1">IF(Amortization[[#This Row],[payment date]]="",0,Amortization[[#This Row],[interest]]+Amortization[[#This Row],[principal]]+Amortization[[#This Row],[property tax]])</f>
        <v>1446.646497430535</v>
      </c>
      <c r="I170" s="15">
        <f ca="1">IF(Amortization[[#This Row],[payment date]]="",0,Amortization[[#This Row],[opening balance]]-Amortization[[#This Row],[principal]])</f>
        <v>142182.44038368372</v>
      </c>
      <c r="J170" s="16">
        <f ca="1">IF(Amortization[[#This Row],[closing balance]]&gt;0,LastRow-ROW(),0)</f>
        <v>193</v>
      </c>
    </row>
    <row r="171" spans="2:10" ht="15" customHeight="1" x14ac:dyDescent="0.2">
      <c r="B171" s="13">
        <f>ROWS($B$4:B171)</f>
        <v>168</v>
      </c>
      <c r="C171" s="14">
        <f ca="1">IF(ValuesEntered,IF(Amortization[[#This Row],['#]]&lt;=DurationOfLoan,IF(ROW()-ROW(Amortization[[#Headers],[payment date]])=1,LoanStart,IF(I170&gt;0,EDATE(C170,1),"")),""),"")</f>
        <v>50201</v>
      </c>
      <c r="D171" s="15">
        <f ca="1">IF(ROW()-ROW(Amortization[[#Headers],[opening balance]])=1,LoanAmount,IF(Amortization[[#This Row],[payment date]]="",0,INDEX(Amortization[], ROW()-4,8)))</f>
        <v>142182.44038368372</v>
      </c>
      <c r="E171" s="15">
        <f ca="1">IF(ValuesEntered,IF(ROW()-ROW(Amortization[[#Headers],[interest]])=1,-IPMT(InterestRate/12,1,DurationOfLoan-ROWS($C$4:C171)+1,Amortization[[#This Row],[opening balance]]),IFERROR(-IPMT(InterestRate/12,1,Amortization[[#This Row],['# remaining]],D172),0)),0)</f>
        <v>590.42176655246442</v>
      </c>
      <c r="F171" s="15">
        <f ca="1">IFERROR(IF(AND(ValuesEntered,Amortization[[#This Row],[payment date]]&lt;&gt;""),-PPMT(InterestRate/12,1,DurationOfLoan-ROWS($C$4:C171)+1,Amortization[[#This Row],[opening balance]]),""),0)</f>
        <v>481.21641109226334</v>
      </c>
      <c r="G171" s="15">
        <f ca="1">IF(Amortization[[#This Row],[payment date]]="",0,PropertyTaxAmount)</f>
        <v>375</v>
      </c>
      <c r="H171" s="15">
        <f ca="1">IF(Amortization[[#This Row],[payment date]]="",0,Amortization[[#This Row],[interest]]+Amortization[[#This Row],[principal]]+Amortization[[#This Row],[property tax]])</f>
        <v>1446.6381776447279</v>
      </c>
      <c r="I171" s="15">
        <f ca="1">IF(Amortization[[#This Row],[payment date]]="",0,Amortization[[#This Row],[opening balance]]-Amortization[[#This Row],[principal]])</f>
        <v>141701.22397259146</v>
      </c>
      <c r="J171" s="16">
        <f ca="1">IF(Amortization[[#This Row],[closing balance]]&gt;0,LastRow-ROW(),0)</f>
        <v>192</v>
      </c>
    </row>
    <row r="172" spans="2:10" ht="15" customHeight="1" x14ac:dyDescent="0.2">
      <c r="B172" s="13">
        <f>ROWS($B$4:B172)</f>
        <v>169</v>
      </c>
      <c r="C172" s="14">
        <f ca="1">IF(ValuesEntered,IF(Amortization[[#This Row],['#]]&lt;=DurationOfLoan,IF(ROW()-ROW(Amortization[[#Headers],[payment date]])=1,LoanStart,IF(I171&gt;0,EDATE(C171,1),"")),""),"")</f>
        <v>50231</v>
      </c>
      <c r="D172" s="15">
        <f ca="1">IF(ROW()-ROW(Amortization[[#Headers],[opening balance]])=1,LoanAmount,IF(Amortization[[#This Row],[payment date]]="",0,INDEX(Amortization[], ROW()-4,8)))</f>
        <v>141701.22397259146</v>
      </c>
      <c r="E172" s="15">
        <f ca="1">IF(ValuesEntered,IF(ROW()-ROW(Amortization[[#Headers],[interest]])=1,-IPMT(InterestRate/12,1,DurationOfLoan-ROWS($C$4:C172)+1,Amortization[[#This Row],[opening balance]]),IFERROR(-IPMT(InterestRate/12,1,Amortization[[#This Row],['# remaining]],D173),0)),0)</f>
        <v>588.4083437213319</v>
      </c>
      <c r="F172" s="15">
        <f ca="1">IFERROR(IF(AND(ValuesEntered,Amortization[[#This Row],[payment date]]&lt;&gt;""),-PPMT(InterestRate/12,1,DurationOfLoan-ROWS($C$4:C172)+1,Amortization[[#This Row],[opening balance]]),""),0)</f>
        <v>483.22147947181452</v>
      </c>
      <c r="G172" s="15">
        <f ca="1">IF(Amortization[[#This Row],[payment date]]="",0,PropertyTaxAmount)</f>
        <v>375</v>
      </c>
      <c r="H172" s="15">
        <f ca="1">IF(Amortization[[#This Row],[payment date]]="",0,Amortization[[#This Row],[interest]]+Amortization[[#This Row],[principal]]+Amortization[[#This Row],[property tax]])</f>
        <v>1446.6298231931464</v>
      </c>
      <c r="I172" s="15">
        <f ca="1">IF(Amortization[[#This Row],[payment date]]="",0,Amortization[[#This Row],[opening balance]]-Amortization[[#This Row],[principal]])</f>
        <v>141218.00249311965</v>
      </c>
      <c r="J172" s="16">
        <f ca="1">IF(Amortization[[#This Row],[closing balance]]&gt;0,LastRow-ROW(),0)</f>
        <v>191</v>
      </c>
    </row>
    <row r="173" spans="2:10" ht="15" customHeight="1" x14ac:dyDescent="0.2">
      <c r="B173" s="13">
        <f>ROWS($B$4:B173)</f>
        <v>170</v>
      </c>
      <c r="C173" s="14">
        <f ca="1">IF(ValuesEntered,IF(Amortization[[#This Row],['#]]&lt;=DurationOfLoan,IF(ROW()-ROW(Amortization[[#Headers],[payment date]])=1,LoanStart,IF(I172&gt;0,EDATE(C172,1),"")),""),"")</f>
        <v>50262</v>
      </c>
      <c r="D173" s="15">
        <f ca="1">IF(ROW()-ROW(Amortization[[#Headers],[opening balance]])=1,LoanAmount,IF(Amortization[[#This Row],[payment date]]="",0,INDEX(Amortization[], ROW()-4,8)))</f>
        <v>141218.00249311965</v>
      </c>
      <c r="E173" s="15">
        <f ca="1">IF(ValuesEntered,IF(ROW()-ROW(Amortization[[#Headers],[interest]])=1,-IPMT(InterestRate/12,1,DurationOfLoan-ROWS($C$4:C173)+1,Amortization[[#This Row],[opening balance]]),IFERROR(-IPMT(InterestRate/12,1,Amortization[[#This Row],['# remaining]],D174),0)),0)</f>
        <v>586.38653162840296</v>
      </c>
      <c r="F173" s="15">
        <f ca="1">IFERROR(IF(AND(ValuesEntered,Amortization[[#This Row],[payment date]]&lt;&gt;""),-PPMT(InterestRate/12,1,DurationOfLoan-ROWS($C$4:C173)+1,Amortization[[#This Row],[opening balance]]),""),0)</f>
        <v>485.23490230294715</v>
      </c>
      <c r="G173" s="15">
        <f ca="1">IF(Amortization[[#This Row],[payment date]]="",0,PropertyTaxAmount)</f>
        <v>375</v>
      </c>
      <c r="H173" s="15">
        <f ca="1">IF(Amortization[[#This Row],[payment date]]="",0,Amortization[[#This Row],[interest]]+Amortization[[#This Row],[principal]]+Amortization[[#This Row],[property tax]])</f>
        <v>1446.6214339313501</v>
      </c>
      <c r="I173" s="15">
        <f ca="1">IF(Amortization[[#This Row],[payment date]]="",0,Amortization[[#This Row],[opening balance]]-Amortization[[#This Row],[principal]])</f>
        <v>140732.76759081671</v>
      </c>
      <c r="J173" s="16">
        <f ca="1">IF(Amortization[[#This Row],[closing balance]]&gt;0,LastRow-ROW(),0)</f>
        <v>190</v>
      </c>
    </row>
    <row r="174" spans="2:10" ht="15" customHeight="1" x14ac:dyDescent="0.2">
      <c r="B174" s="13">
        <f>ROWS($B$4:B174)</f>
        <v>171</v>
      </c>
      <c r="C174" s="14">
        <f ca="1">IF(ValuesEntered,IF(Amortization[[#This Row],['#]]&lt;=DurationOfLoan,IF(ROW()-ROW(Amortization[[#Headers],[payment date]])=1,LoanStart,IF(I173&gt;0,EDATE(C173,1),"")),""),"")</f>
        <v>50293</v>
      </c>
      <c r="D174" s="15">
        <f ca="1">IF(ROW()-ROW(Amortization[[#Headers],[opening balance]])=1,LoanAmount,IF(Amortization[[#This Row],[payment date]]="",0,INDEX(Amortization[], ROW()-4,8)))</f>
        <v>140732.76759081671</v>
      </c>
      <c r="E174" s="15">
        <f ca="1">IF(ValuesEntered,IF(ROW()-ROW(Amortization[[#Headers],[interest]])=1,-IPMT(InterestRate/12,1,DurationOfLoan-ROWS($C$4:C174)+1,Amortization[[#This Row],[opening balance]]),IFERROR(-IPMT(InterestRate/12,1,Amortization[[#This Row],['# remaining]],D175),0)),0)</f>
        <v>584.35629531842005</v>
      </c>
      <c r="F174" s="15">
        <f ca="1">IFERROR(IF(AND(ValuesEntered,Amortization[[#This Row],[payment date]]&lt;&gt;""),-PPMT(InterestRate/12,1,DurationOfLoan-ROWS($C$4:C174)+1,Amortization[[#This Row],[opening balance]]),""),0)</f>
        <v>487.25671439587603</v>
      </c>
      <c r="G174" s="15">
        <f ca="1">IF(Amortization[[#This Row],[payment date]]="",0,PropertyTaxAmount)</f>
        <v>375</v>
      </c>
      <c r="H174" s="15">
        <f ca="1">IF(Amortization[[#This Row],[payment date]]="",0,Amortization[[#This Row],[interest]]+Amortization[[#This Row],[principal]]+Amortization[[#This Row],[property tax]])</f>
        <v>1446.6130097142961</v>
      </c>
      <c r="I174" s="15">
        <f ca="1">IF(Amortization[[#This Row],[payment date]]="",0,Amortization[[#This Row],[opening balance]]-Amortization[[#This Row],[principal]])</f>
        <v>140245.51087642083</v>
      </c>
      <c r="J174" s="16">
        <f ca="1">IF(Amortization[[#This Row],[closing balance]]&gt;0,LastRow-ROW(),0)</f>
        <v>189</v>
      </c>
    </row>
    <row r="175" spans="2:10" ht="15" customHeight="1" x14ac:dyDescent="0.2">
      <c r="B175" s="13">
        <f>ROWS($B$4:B175)</f>
        <v>172</v>
      </c>
      <c r="C175" s="14">
        <f ca="1">IF(ValuesEntered,IF(Amortization[[#This Row],['#]]&lt;=DurationOfLoan,IF(ROW()-ROW(Amortization[[#Headers],[payment date]])=1,LoanStart,IF(I174&gt;0,EDATE(C174,1),"")),""),"")</f>
        <v>50323</v>
      </c>
      <c r="D175" s="15">
        <f ca="1">IF(ROW()-ROW(Amortization[[#Headers],[opening balance]])=1,LoanAmount,IF(Amortization[[#This Row],[payment date]]="",0,INDEX(Amortization[], ROW()-4,8)))</f>
        <v>140245.51087642083</v>
      </c>
      <c r="E175" s="15">
        <f ca="1">IF(ValuesEntered,IF(ROW()-ROW(Amortization[[#Headers],[interest]])=1,-IPMT(InterestRate/12,1,DurationOfLoan-ROWS($C$4:C175)+1,Amortization[[#This Row],[opening balance]]),IFERROR(-IPMT(InterestRate/12,1,Amortization[[#This Row],['# remaining]],D176),0)),0)</f>
        <v>582.31759969047903</v>
      </c>
      <c r="F175" s="15">
        <f ca="1">IFERROR(IF(AND(ValuesEntered,Amortization[[#This Row],[payment date]]&lt;&gt;""),-PPMT(InterestRate/12,1,DurationOfLoan-ROWS($C$4:C175)+1,Amortization[[#This Row],[opening balance]]),""),0)</f>
        <v>489.28695070585889</v>
      </c>
      <c r="G175" s="15">
        <f ca="1">IF(Amortization[[#This Row],[payment date]]="",0,PropertyTaxAmount)</f>
        <v>375</v>
      </c>
      <c r="H175" s="15">
        <f ca="1">IF(Amortization[[#This Row],[payment date]]="",0,Amortization[[#This Row],[interest]]+Amortization[[#This Row],[principal]]+Amortization[[#This Row],[property tax]])</f>
        <v>1446.6045503963378</v>
      </c>
      <c r="I175" s="15">
        <f ca="1">IF(Amortization[[#This Row],[payment date]]="",0,Amortization[[#This Row],[opening balance]]-Amortization[[#This Row],[principal]])</f>
        <v>139756.22392571496</v>
      </c>
      <c r="J175" s="16">
        <f ca="1">IF(Amortization[[#This Row],[closing balance]]&gt;0,LastRow-ROW(),0)</f>
        <v>188</v>
      </c>
    </row>
    <row r="176" spans="2:10" ht="15" customHeight="1" x14ac:dyDescent="0.2">
      <c r="B176" s="13">
        <f>ROWS($B$4:B176)</f>
        <v>173</v>
      </c>
      <c r="C176" s="14">
        <f ca="1">IF(ValuesEntered,IF(Amortization[[#This Row],['#]]&lt;=DurationOfLoan,IF(ROW()-ROW(Amortization[[#Headers],[payment date]])=1,LoanStart,IF(I175&gt;0,EDATE(C175,1),"")),""),"")</f>
        <v>50354</v>
      </c>
      <c r="D176" s="15">
        <f ca="1">IF(ROW()-ROW(Amortization[[#Headers],[opening balance]])=1,LoanAmount,IF(Amortization[[#This Row],[payment date]]="",0,INDEX(Amortization[], ROW()-4,8)))</f>
        <v>139756.22392571496</v>
      </c>
      <c r="E176" s="15">
        <f ca="1">IF(ValuesEntered,IF(ROW()-ROW(Amortization[[#Headers],[interest]])=1,-IPMT(InterestRate/12,1,DurationOfLoan-ROWS($C$4:C176)+1,Amortization[[#This Row],[opening balance]]),IFERROR(-IPMT(InterestRate/12,1,Amortization[[#This Row],['# remaining]],D177),0)),0)</f>
        <v>580.2704094974215</v>
      </c>
      <c r="F176" s="15">
        <f ca="1">IFERROR(IF(AND(ValuesEntered,Amortization[[#This Row],[payment date]]&lt;&gt;""),-PPMT(InterestRate/12,1,DurationOfLoan-ROWS($C$4:C176)+1,Amortization[[#This Row],[opening balance]]),""),0)</f>
        <v>491.32564633379985</v>
      </c>
      <c r="G176" s="15">
        <f ca="1">IF(Amortization[[#This Row],[payment date]]="",0,PropertyTaxAmount)</f>
        <v>375</v>
      </c>
      <c r="H176" s="15">
        <f ca="1">IF(Amortization[[#This Row],[payment date]]="",0,Amortization[[#This Row],[interest]]+Amortization[[#This Row],[principal]]+Amortization[[#This Row],[property tax]])</f>
        <v>1446.5960558312213</v>
      </c>
      <c r="I176" s="15">
        <f ca="1">IF(Amortization[[#This Row],[payment date]]="",0,Amortization[[#This Row],[opening balance]]-Amortization[[#This Row],[principal]])</f>
        <v>139264.89827938116</v>
      </c>
      <c r="J176" s="16">
        <f ca="1">IF(Amortization[[#This Row],[closing balance]]&gt;0,LastRow-ROW(),0)</f>
        <v>187</v>
      </c>
    </row>
    <row r="177" spans="2:10" ht="15" customHeight="1" x14ac:dyDescent="0.2">
      <c r="B177" s="13">
        <f>ROWS($B$4:B177)</f>
        <v>174</v>
      </c>
      <c r="C177" s="14">
        <f ca="1">IF(ValuesEntered,IF(Amortization[[#This Row],['#]]&lt;=DurationOfLoan,IF(ROW()-ROW(Amortization[[#Headers],[payment date]])=1,LoanStart,IF(I176&gt;0,EDATE(C176,1),"")),""),"")</f>
        <v>50384</v>
      </c>
      <c r="D177" s="15">
        <f ca="1">IF(ROW()-ROW(Amortization[[#Headers],[opening balance]])=1,LoanAmount,IF(Amortization[[#This Row],[payment date]]="",0,INDEX(Amortization[], ROW()-4,8)))</f>
        <v>139264.89827938116</v>
      </c>
      <c r="E177" s="15">
        <f ca="1">IF(ValuesEntered,IF(ROW()-ROW(Amortization[[#Headers],[interest]])=1,-IPMT(InterestRate/12,1,DurationOfLoan-ROWS($C$4:C177)+1,Amortization[[#This Row],[opening balance]]),IFERROR(-IPMT(InterestRate/12,1,Amortization[[#This Row],['# remaining]],D178),0)),0)</f>
        <v>578.21468934522625</v>
      </c>
      <c r="F177" s="15">
        <f ca="1">IFERROR(IF(AND(ValuesEntered,Amortization[[#This Row],[payment date]]&lt;&gt;""),-PPMT(InterestRate/12,1,DurationOfLoan-ROWS($C$4:C177)+1,Amortization[[#This Row],[opening balance]]),""),0)</f>
        <v>493.37283652685738</v>
      </c>
      <c r="G177" s="15">
        <f ca="1">IF(Amortization[[#This Row],[payment date]]="",0,PropertyTaxAmount)</f>
        <v>375</v>
      </c>
      <c r="H177" s="15">
        <f ca="1">IF(Amortization[[#This Row],[payment date]]="",0,Amortization[[#This Row],[interest]]+Amortization[[#This Row],[principal]]+Amortization[[#This Row],[property tax]])</f>
        <v>1446.5875258720837</v>
      </c>
      <c r="I177" s="15">
        <f ca="1">IF(Amortization[[#This Row],[payment date]]="",0,Amortization[[#This Row],[opening balance]]-Amortization[[#This Row],[principal]])</f>
        <v>138771.5254428543</v>
      </c>
      <c r="J177" s="16">
        <f ca="1">IF(Amortization[[#This Row],[closing balance]]&gt;0,LastRow-ROW(),0)</f>
        <v>186</v>
      </c>
    </row>
    <row r="178" spans="2:10" ht="15" customHeight="1" x14ac:dyDescent="0.2">
      <c r="B178" s="13">
        <f>ROWS($B$4:B178)</f>
        <v>175</v>
      </c>
      <c r="C178" s="14">
        <f ca="1">IF(ValuesEntered,IF(Amortization[[#This Row],['#]]&lt;=DurationOfLoan,IF(ROW()-ROW(Amortization[[#Headers],[payment date]])=1,LoanStart,IF(I177&gt;0,EDATE(C177,1),"")),""),"")</f>
        <v>50415</v>
      </c>
      <c r="D178" s="15">
        <f ca="1">IF(ROW()-ROW(Amortization[[#Headers],[opening balance]])=1,LoanAmount,IF(Amortization[[#This Row],[payment date]]="",0,INDEX(Amortization[], ROW()-4,8)))</f>
        <v>138771.5254428543</v>
      </c>
      <c r="E178" s="15">
        <f ca="1">IF(ValuesEntered,IF(ROW()-ROW(Amortization[[#Headers],[interest]])=1,-IPMT(InterestRate/12,1,DurationOfLoan-ROWS($C$4:C178)+1,Amortization[[#This Row],[opening balance]]),IFERROR(-IPMT(InterestRate/12,1,Amortization[[#This Row],['# remaining]],D179),0)),0)</f>
        <v>576.15040369239682</v>
      </c>
      <c r="F178" s="15">
        <f ca="1">IFERROR(IF(AND(ValuesEntered,Amortization[[#This Row],[payment date]]&lt;&gt;""),-PPMT(InterestRate/12,1,DurationOfLoan-ROWS($C$4:C178)+1,Amortization[[#This Row],[opening balance]]),""),0)</f>
        <v>495.42855667905263</v>
      </c>
      <c r="G178" s="15">
        <f ca="1">IF(Amortization[[#This Row],[payment date]]="",0,PropertyTaxAmount)</f>
        <v>375</v>
      </c>
      <c r="H178" s="15">
        <f ca="1">IF(Amortization[[#This Row],[payment date]]="",0,Amortization[[#This Row],[interest]]+Amortization[[#This Row],[principal]]+Amortization[[#This Row],[property tax]])</f>
        <v>1446.5789603714495</v>
      </c>
      <c r="I178" s="15">
        <f ca="1">IF(Amortization[[#This Row],[payment date]]="",0,Amortization[[#This Row],[opening balance]]-Amortization[[#This Row],[principal]])</f>
        <v>138276.09688617525</v>
      </c>
      <c r="J178" s="16">
        <f ca="1">IF(Amortization[[#This Row],[closing balance]]&gt;0,LastRow-ROW(),0)</f>
        <v>185</v>
      </c>
    </row>
    <row r="179" spans="2:10" ht="15" customHeight="1" x14ac:dyDescent="0.2">
      <c r="B179" s="13">
        <f>ROWS($B$4:B179)</f>
        <v>176</v>
      </c>
      <c r="C179" s="14">
        <f ca="1">IF(ValuesEntered,IF(Amortization[[#This Row],['#]]&lt;=DurationOfLoan,IF(ROW()-ROW(Amortization[[#Headers],[payment date]])=1,LoanStart,IF(I178&gt;0,EDATE(C178,1),"")),""),"")</f>
        <v>50446</v>
      </c>
      <c r="D179" s="15">
        <f ca="1">IF(ROW()-ROW(Amortization[[#Headers],[opening balance]])=1,LoanAmount,IF(Amortization[[#This Row],[payment date]]="",0,INDEX(Amortization[], ROW()-4,8)))</f>
        <v>138276.09688617525</v>
      </c>
      <c r="E179" s="15">
        <f ca="1">IF(ValuesEntered,IF(ROW()-ROW(Amortization[[#Headers],[interest]])=1,-IPMT(InterestRate/12,1,DurationOfLoan-ROWS($C$4:C179)+1,Amortization[[#This Row],[opening balance]]),IFERROR(-IPMT(InterestRate/12,1,Amortization[[#This Row],['# remaining]],D180),0)),0)</f>
        <v>574.07751684934738</v>
      </c>
      <c r="F179" s="15">
        <f ca="1">IFERROR(IF(AND(ValuesEntered,Amortization[[#This Row],[payment date]]&lt;&gt;""),-PPMT(InterestRate/12,1,DurationOfLoan-ROWS($C$4:C179)+1,Amortization[[#This Row],[opening balance]]),""),0)</f>
        <v>497.492842331882</v>
      </c>
      <c r="G179" s="15">
        <f ca="1">IF(Amortization[[#This Row],[payment date]]="",0,PropertyTaxAmount)</f>
        <v>375</v>
      </c>
      <c r="H179" s="15">
        <f ca="1">IF(Amortization[[#This Row],[payment date]]="",0,Amortization[[#This Row],[interest]]+Amortization[[#This Row],[principal]]+Amortization[[#This Row],[property tax]])</f>
        <v>1446.5703591812294</v>
      </c>
      <c r="I179" s="15">
        <f ca="1">IF(Amortization[[#This Row],[payment date]]="",0,Amortization[[#This Row],[opening balance]]-Amortization[[#This Row],[principal]])</f>
        <v>137778.60404384337</v>
      </c>
      <c r="J179" s="16">
        <f ca="1">IF(Amortization[[#This Row],[closing balance]]&gt;0,LastRow-ROW(),0)</f>
        <v>184</v>
      </c>
    </row>
    <row r="180" spans="2:10" ht="15" customHeight="1" x14ac:dyDescent="0.2">
      <c r="B180" s="13">
        <f>ROWS($B$4:B180)</f>
        <v>177</v>
      </c>
      <c r="C180" s="14">
        <f ca="1">IF(ValuesEntered,IF(Amortization[[#This Row],['#]]&lt;=DurationOfLoan,IF(ROW()-ROW(Amortization[[#Headers],[payment date]])=1,LoanStart,IF(I179&gt;0,EDATE(C179,1),"")),""),"")</f>
        <v>50474</v>
      </c>
      <c r="D180" s="15">
        <f ca="1">IF(ROW()-ROW(Amortization[[#Headers],[opening balance]])=1,LoanAmount,IF(Amortization[[#This Row],[payment date]]="",0,INDEX(Amortization[], ROW()-4,8)))</f>
        <v>137778.60404384337</v>
      </c>
      <c r="E180" s="15">
        <f ca="1">IF(ValuesEntered,IF(ROW()-ROW(Amortization[[#Headers],[interest]])=1,-IPMT(InterestRate/12,1,DurationOfLoan-ROWS($C$4:C180)+1,Amortization[[#This Row],[opening balance]]),IFERROR(-IPMT(InterestRate/12,1,Amortization[[#This Row],['# remaining]],D181),0)),0)</f>
        <v>571.99599297778514</v>
      </c>
      <c r="F180" s="15">
        <f ca="1">IFERROR(IF(AND(ValuesEntered,Amortization[[#This Row],[payment date]]&lt;&gt;""),-PPMT(InterestRate/12,1,DurationOfLoan-ROWS($C$4:C180)+1,Amortization[[#This Row],[opening balance]]),""),0)</f>
        <v>499.56572917493156</v>
      </c>
      <c r="G180" s="15">
        <f ca="1">IF(Amortization[[#This Row],[payment date]]="",0,PropertyTaxAmount)</f>
        <v>375</v>
      </c>
      <c r="H180" s="15">
        <f ca="1">IF(Amortization[[#This Row],[payment date]]="",0,Amortization[[#This Row],[interest]]+Amortization[[#This Row],[principal]]+Amortization[[#This Row],[property tax]])</f>
        <v>1446.5617221527168</v>
      </c>
      <c r="I180" s="15">
        <f ca="1">IF(Amortization[[#This Row],[payment date]]="",0,Amortization[[#This Row],[opening balance]]-Amortization[[#This Row],[principal]])</f>
        <v>137279.03831466843</v>
      </c>
      <c r="J180" s="16">
        <f ca="1">IF(Amortization[[#This Row],[closing balance]]&gt;0,LastRow-ROW(),0)</f>
        <v>183</v>
      </c>
    </row>
    <row r="181" spans="2:10" ht="15" customHeight="1" x14ac:dyDescent="0.2">
      <c r="B181" s="13">
        <f>ROWS($B$4:B181)</f>
        <v>178</v>
      </c>
      <c r="C181" s="14">
        <f ca="1">IF(ValuesEntered,IF(Amortization[[#This Row],['#]]&lt;=DurationOfLoan,IF(ROW()-ROW(Amortization[[#Headers],[payment date]])=1,LoanStart,IF(I180&gt;0,EDATE(C180,1),"")),""),"")</f>
        <v>50505</v>
      </c>
      <c r="D181" s="15">
        <f ca="1">IF(ROW()-ROW(Amortization[[#Headers],[opening balance]])=1,LoanAmount,IF(Amortization[[#This Row],[payment date]]="",0,INDEX(Amortization[], ROW()-4,8)))</f>
        <v>137279.03831466843</v>
      </c>
      <c r="E181" s="15">
        <f ca="1">IF(ValuesEntered,IF(ROW()-ROW(Amortization[[#Headers],[interest]])=1,-IPMT(InterestRate/12,1,DurationOfLoan-ROWS($C$4:C181)+1,Amortization[[#This Row],[opening balance]]),IFERROR(-IPMT(InterestRate/12,1,Amortization[[#This Row],['# remaining]],D182),0)),0)</f>
        <v>569.90579609009148</v>
      </c>
      <c r="F181" s="15">
        <f ca="1">IFERROR(IF(AND(ValuesEntered,Amortization[[#This Row],[payment date]]&lt;&gt;""),-PPMT(InterestRate/12,1,DurationOfLoan-ROWS($C$4:C181)+1,Amortization[[#This Row],[opening balance]]),""),0)</f>
        <v>501.6472530464938</v>
      </c>
      <c r="G181" s="15">
        <f ca="1">IF(Amortization[[#This Row],[payment date]]="",0,PropertyTaxAmount)</f>
        <v>375</v>
      </c>
      <c r="H181" s="15">
        <f ca="1">IF(Amortization[[#This Row],[payment date]]="",0,Amortization[[#This Row],[interest]]+Amortization[[#This Row],[principal]]+Amortization[[#This Row],[property tax]])</f>
        <v>1446.5530491365853</v>
      </c>
      <c r="I181" s="15">
        <f ca="1">IF(Amortization[[#This Row],[payment date]]="",0,Amortization[[#This Row],[opening balance]]-Amortization[[#This Row],[principal]])</f>
        <v>136777.39106162195</v>
      </c>
      <c r="J181" s="16">
        <f ca="1">IF(Amortization[[#This Row],[closing balance]]&gt;0,LastRow-ROW(),0)</f>
        <v>182</v>
      </c>
    </row>
    <row r="182" spans="2:10" ht="15" customHeight="1" x14ac:dyDescent="0.2">
      <c r="B182" s="13">
        <f>ROWS($B$4:B182)</f>
        <v>179</v>
      </c>
      <c r="C182" s="14">
        <f ca="1">IF(ValuesEntered,IF(Amortization[[#This Row],['#]]&lt;=DurationOfLoan,IF(ROW()-ROW(Amortization[[#Headers],[payment date]])=1,LoanStart,IF(I181&gt;0,EDATE(C181,1),"")),""),"")</f>
        <v>50535</v>
      </c>
      <c r="D182" s="15">
        <f ca="1">IF(ROW()-ROW(Amortization[[#Headers],[opening balance]])=1,LoanAmount,IF(Amortization[[#This Row],[payment date]]="",0,INDEX(Amortization[], ROW()-4,8)))</f>
        <v>136777.39106162195</v>
      </c>
      <c r="E182" s="15">
        <f ca="1">IF(ValuesEntered,IF(ROW()-ROW(Amortization[[#Headers],[interest]])=1,-IPMT(InterestRate/12,1,DurationOfLoan-ROWS($C$4:C182)+1,Amortization[[#This Row],[opening balance]]),IFERROR(-IPMT(InterestRate/12,1,Amortization[[#This Row],['# remaining]],D183),0)),0)</f>
        <v>567.80689004869907</v>
      </c>
      <c r="F182" s="15">
        <f ca="1">IFERROR(IF(AND(ValuesEntered,Amortization[[#This Row],[payment date]]&lt;&gt;""),-PPMT(InterestRate/12,1,DurationOfLoan-ROWS($C$4:C182)+1,Amortization[[#This Row],[opening balance]]),""),0)</f>
        <v>503.73744993418757</v>
      </c>
      <c r="G182" s="15">
        <f ca="1">IF(Amortization[[#This Row],[payment date]]="",0,PropertyTaxAmount)</f>
        <v>375</v>
      </c>
      <c r="H182" s="15">
        <f ca="1">IF(Amortization[[#This Row],[payment date]]="",0,Amortization[[#This Row],[interest]]+Amortization[[#This Row],[principal]]+Amortization[[#This Row],[property tax]])</f>
        <v>1446.5443399828866</v>
      </c>
      <c r="I182" s="15">
        <f ca="1">IF(Amortization[[#This Row],[payment date]]="",0,Amortization[[#This Row],[opening balance]]-Amortization[[#This Row],[principal]])</f>
        <v>136273.65361168777</v>
      </c>
      <c r="J182" s="16">
        <f ca="1">IF(Amortization[[#This Row],[closing balance]]&gt;0,LastRow-ROW(),0)</f>
        <v>181</v>
      </c>
    </row>
    <row r="183" spans="2:10" ht="15" customHeight="1" x14ac:dyDescent="0.2">
      <c r="B183" s="13">
        <f>ROWS($B$4:B183)</f>
        <v>180</v>
      </c>
      <c r="C183" s="14">
        <f ca="1">IF(ValuesEntered,IF(Amortization[[#This Row],['#]]&lt;=DurationOfLoan,IF(ROW()-ROW(Amortization[[#Headers],[payment date]])=1,LoanStart,IF(I182&gt;0,EDATE(C182,1),"")),""),"")</f>
        <v>50566</v>
      </c>
      <c r="D183" s="15">
        <f ca="1">IF(ROW()-ROW(Amortization[[#Headers],[opening balance]])=1,LoanAmount,IF(Amortization[[#This Row],[payment date]]="",0,INDEX(Amortization[], ROW()-4,8)))</f>
        <v>136273.65361168777</v>
      </c>
      <c r="E183" s="15">
        <f ca="1">IF(ValuesEntered,IF(ROW()-ROW(Amortization[[#Headers],[interest]])=1,-IPMT(InterestRate/12,1,DurationOfLoan-ROWS($C$4:C183)+1,Amortization[[#This Row],[opening balance]]),IFERROR(-IPMT(InterestRate/12,1,Amortization[[#This Row],['# remaining]],D184),0)),0)</f>
        <v>565.69923856546745</v>
      </c>
      <c r="F183" s="15">
        <f ca="1">IFERROR(IF(AND(ValuesEntered,Amortization[[#This Row],[payment date]]&lt;&gt;""),-PPMT(InterestRate/12,1,DurationOfLoan-ROWS($C$4:C183)+1,Amortization[[#This Row],[opening balance]]),""),0)</f>
        <v>505.83635597557998</v>
      </c>
      <c r="G183" s="15">
        <f ca="1">IF(Amortization[[#This Row],[payment date]]="",0,PropertyTaxAmount)</f>
        <v>375</v>
      </c>
      <c r="H183" s="15">
        <f ca="1">IF(Amortization[[#This Row],[payment date]]="",0,Amortization[[#This Row],[interest]]+Amortization[[#This Row],[principal]]+Amortization[[#This Row],[property tax]])</f>
        <v>1446.5355945410474</v>
      </c>
      <c r="I183" s="15">
        <f ca="1">IF(Amortization[[#This Row],[payment date]]="",0,Amortization[[#This Row],[opening balance]]-Amortization[[#This Row],[principal]])</f>
        <v>135767.8172557122</v>
      </c>
      <c r="J183" s="16">
        <f ca="1">IF(Amortization[[#This Row],[closing balance]]&gt;0,LastRow-ROW(),0)</f>
        <v>180</v>
      </c>
    </row>
    <row r="184" spans="2:10" ht="15" customHeight="1" x14ac:dyDescent="0.2">
      <c r="B184" s="13">
        <f>ROWS($B$4:B184)</f>
        <v>181</v>
      </c>
      <c r="C184" s="14">
        <f ca="1">IF(ValuesEntered,IF(Amortization[[#This Row],['#]]&lt;=DurationOfLoan,IF(ROW()-ROW(Amortization[[#Headers],[payment date]])=1,LoanStart,IF(I183&gt;0,EDATE(C183,1),"")),""),"")</f>
        <v>50596</v>
      </c>
      <c r="D184" s="15">
        <f ca="1">IF(ROW()-ROW(Amortization[[#Headers],[opening balance]])=1,LoanAmount,IF(Amortization[[#This Row],[payment date]]="",0,INDEX(Amortization[], ROW()-4,8)))</f>
        <v>135767.8172557122</v>
      </c>
      <c r="E184" s="15">
        <f ca="1">IF(ValuesEntered,IF(ROW()-ROW(Amortization[[#Headers],[interest]])=1,-IPMT(InterestRate/12,1,DurationOfLoan-ROWS($C$4:C184)+1,Amortization[[#This Row],[opening balance]]),IFERROR(-IPMT(InterestRate/12,1,Amortization[[#This Row],['# remaining]],D185),0)),0)</f>
        <v>563.58280520105586</v>
      </c>
      <c r="F184" s="15">
        <f ca="1">IFERROR(IF(AND(ValuesEntered,Amortization[[#This Row],[payment date]]&lt;&gt;""),-PPMT(InterestRate/12,1,DurationOfLoan-ROWS($C$4:C184)+1,Amortization[[#This Row],[opening balance]]),""),0)</f>
        <v>507.94400745881165</v>
      </c>
      <c r="G184" s="15">
        <f ca="1">IF(Amortization[[#This Row],[payment date]]="",0,PropertyTaxAmount)</f>
        <v>375</v>
      </c>
      <c r="H184" s="15">
        <f ca="1">IF(Amortization[[#This Row],[payment date]]="",0,Amortization[[#This Row],[interest]]+Amortization[[#This Row],[principal]]+Amortization[[#This Row],[property tax]])</f>
        <v>1446.5268126598676</v>
      </c>
      <c r="I184" s="15">
        <f ca="1">IF(Amortization[[#This Row],[payment date]]="",0,Amortization[[#This Row],[opening balance]]-Amortization[[#This Row],[principal]])</f>
        <v>135259.8732482534</v>
      </c>
      <c r="J184" s="16">
        <f ca="1">IF(Amortization[[#This Row],[closing balance]]&gt;0,LastRow-ROW(),0)</f>
        <v>179</v>
      </c>
    </row>
    <row r="185" spans="2:10" ht="15" customHeight="1" x14ac:dyDescent="0.2">
      <c r="B185" s="13">
        <f>ROWS($B$4:B185)</f>
        <v>182</v>
      </c>
      <c r="C185" s="14">
        <f ca="1">IF(ValuesEntered,IF(Amortization[[#This Row],['#]]&lt;=DurationOfLoan,IF(ROW()-ROW(Amortization[[#Headers],[payment date]])=1,LoanStart,IF(I184&gt;0,EDATE(C184,1),"")),""),"")</f>
        <v>50627</v>
      </c>
      <c r="D185" s="15">
        <f ca="1">IF(ROW()-ROW(Amortization[[#Headers],[opening balance]])=1,LoanAmount,IF(Amortization[[#This Row],[payment date]]="",0,INDEX(Amortization[], ROW()-4,8)))</f>
        <v>135259.8732482534</v>
      </c>
      <c r="E185" s="15">
        <f ca="1">IF(ValuesEntered,IF(ROW()-ROW(Amortization[[#Headers],[interest]])=1,-IPMT(InterestRate/12,1,DurationOfLoan-ROWS($C$4:C185)+1,Amortization[[#This Row],[opening balance]]),IFERROR(-IPMT(InterestRate/12,1,Amortization[[#This Row],['# remaining]],D186),0)),0)</f>
        <v>561.45755336429238</v>
      </c>
      <c r="F185" s="15">
        <f ca="1">IFERROR(IF(AND(ValuesEntered,Amortization[[#This Row],[payment date]]&lt;&gt;""),-PPMT(InterestRate/12,1,DurationOfLoan-ROWS($C$4:C185)+1,Amortization[[#This Row],[opening balance]]),""),0)</f>
        <v>510.06044082322342</v>
      </c>
      <c r="G185" s="15">
        <f ca="1">IF(Amortization[[#This Row],[payment date]]="",0,PropertyTaxAmount)</f>
        <v>375</v>
      </c>
      <c r="H185" s="15">
        <f ca="1">IF(Amortization[[#This Row],[payment date]]="",0,Amortization[[#This Row],[interest]]+Amortization[[#This Row],[principal]]+Amortization[[#This Row],[property tax]])</f>
        <v>1446.5179941875158</v>
      </c>
      <c r="I185" s="15">
        <f ca="1">IF(Amortization[[#This Row],[payment date]]="",0,Amortization[[#This Row],[opening balance]]-Amortization[[#This Row],[principal]])</f>
        <v>134749.81280743016</v>
      </c>
      <c r="J185" s="16">
        <f ca="1">IF(Amortization[[#This Row],[closing balance]]&gt;0,LastRow-ROW(),0)</f>
        <v>178</v>
      </c>
    </row>
    <row r="186" spans="2:10" ht="15" customHeight="1" x14ac:dyDescent="0.2">
      <c r="B186" s="13">
        <f>ROWS($B$4:B186)</f>
        <v>183</v>
      </c>
      <c r="C186" s="14">
        <f ca="1">IF(ValuesEntered,IF(Amortization[[#This Row],['#]]&lt;=DurationOfLoan,IF(ROW()-ROW(Amortization[[#Headers],[payment date]])=1,LoanStart,IF(I185&gt;0,EDATE(C185,1),"")),""),"")</f>
        <v>50658</v>
      </c>
      <c r="D186" s="15">
        <f ca="1">IF(ROW()-ROW(Amortization[[#Headers],[opening balance]])=1,LoanAmount,IF(Amortization[[#This Row],[payment date]]="",0,INDEX(Amortization[], ROW()-4,8)))</f>
        <v>134749.81280743016</v>
      </c>
      <c r="E186" s="15">
        <f ca="1">IF(ValuesEntered,IF(ROW()-ROW(Amortization[[#Headers],[interest]])=1,-IPMT(InterestRate/12,1,DurationOfLoan-ROWS($C$4:C186)+1,Amortization[[#This Row],[opening balance]]),IFERROR(-IPMT(InterestRate/12,1,Amortization[[#This Row],['# remaining]],D187),0)),0)</f>
        <v>559.3234463115424</v>
      </c>
      <c r="F186" s="15">
        <f ca="1">IFERROR(IF(AND(ValuesEntered,Amortization[[#This Row],[payment date]]&lt;&gt;""),-PPMT(InterestRate/12,1,DurationOfLoan-ROWS($C$4:C186)+1,Amortization[[#This Row],[opening balance]]),""),0)</f>
        <v>512.18569265998667</v>
      </c>
      <c r="G186" s="15">
        <f ca="1">IF(Amortization[[#This Row],[payment date]]="",0,PropertyTaxAmount)</f>
        <v>375</v>
      </c>
      <c r="H186" s="15">
        <f ca="1">IF(Amortization[[#This Row],[payment date]]="",0,Amortization[[#This Row],[interest]]+Amortization[[#This Row],[principal]]+Amortization[[#This Row],[property tax]])</f>
        <v>1446.509138971529</v>
      </c>
      <c r="I186" s="15">
        <f ca="1">IF(Amortization[[#This Row],[payment date]]="",0,Amortization[[#This Row],[opening balance]]-Amortization[[#This Row],[principal]])</f>
        <v>134237.62711477018</v>
      </c>
      <c r="J186" s="16">
        <f ca="1">IF(Amortization[[#This Row],[closing balance]]&gt;0,LastRow-ROW(),0)</f>
        <v>177</v>
      </c>
    </row>
    <row r="187" spans="2:10" ht="15" customHeight="1" x14ac:dyDescent="0.2">
      <c r="B187" s="13">
        <f>ROWS($B$4:B187)</f>
        <v>184</v>
      </c>
      <c r="C187" s="14">
        <f ca="1">IF(ValuesEntered,IF(Amortization[[#This Row],['#]]&lt;=DurationOfLoan,IF(ROW()-ROW(Amortization[[#Headers],[payment date]])=1,LoanStart,IF(I186&gt;0,EDATE(C186,1),"")),""),"")</f>
        <v>50688</v>
      </c>
      <c r="D187" s="15">
        <f ca="1">IF(ROW()-ROW(Amortization[[#Headers],[opening balance]])=1,LoanAmount,IF(Amortization[[#This Row],[payment date]]="",0,INDEX(Amortization[], ROW()-4,8)))</f>
        <v>134237.62711477018</v>
      </c>
      <c r="E187" s="15">
        <f ca="1">IF(ValuesEntered,IF(ROW()-ROW(Amortization[[#Headers],[interest]])=1,-IPMT(InterestRate/12,1,DurationOfLoan-ROWS($C$4:C187)+1,Amortization[[#This Row],[opening balance]]),IFERROR(-IPMT(InterestRate/12,1,Amortization[[#This Row],['# remaining]],D188),0)),0)</f>
        <v>557.18044714607265</v>
      </c>
      <c r="F187" s="15">
        <f ca="1">IFERROR(IF(AND(ValuesEntered,Amortization[[#This Row],[payment date]]&lt;&gt;""),-PPMT(InterestRate/12,1,DurationOfLoan-ROWS($C$4:C187)+1,Amortization[[#This Row],[opening balance]]),""),0)</f>
        <v>514.31979971273654</v>
      </c>
      <c r="G187" s="15">
        <f ca="1">IF(Amortization[[#This Row],[payment date]]="",0,PropertyTaxAmount)</f>
        <v>375</v>
      </c>
      <c r="H187" s="15">
        <f ca="1">IF(Amortization[[#This Row],[payment date]]="",0,Amortization[[#This Row],[interest]]+Amortization[[#This Row],[principal]]+Amortization[[#This Row],[property tax]])</f>
        <v>1446.5002468588091</v>
      </c>
      <c r="I187" s="15">
        <f ca="1">IF(Amortization[[#This Row],[payment date]]="",0,Amortization[[#This Row],[opening balance]]-Amortization[[#This Row],[principal]])</f>
        <v>133723.30731505743</v>
      </c>
      <c r="J187" s="16">
        <f ca="1">IF(Amortization[[#This Row],[closing balance]]&gt;0,LastRow-ROW(),0)</f>
        <v>176</v>
      </c>
    </row>
    <row r="188" spans="2:10" ht="15" customHeight="1" x14ac:dyDescent="0.2">
      <c r="B188" s="13">
        <f>ROWS($B$4:B188)</f>
        <v>185</v>
      </c>
      <c r="C188" s="14">
        <f ca="1">IF(ValuesEntered,IF(Amortization[[#This Row],['#]]&lt;=DurationOfLoan,IF(ROW()-ROW(Amortization[[#Headers],[payment date]])=1,LoanStart,IF(I187&gt;0,EDATE(C187,1),"")),""),"")</f>
        <v>50719</v>
      </c>
      <c r="D188" s="15">
        <f ca="1">IF(ROW()-ROW(Amortization[[#Headers],[opening balance]])=1,LoanAmount,IF(Amortization[[#This Row],[payment date]]="",0,INDEX(Amortization[], ROW()-4,8)))</f>
        <v>133723.30731505743</v>
      </c>
      <c r="E188" s="15">
        <f ca="1">IF(ValuesEntered,IF(ROW()-ROW(Amortization[[#Headers],[interest]])=1,-IPMT(InterestRate/12,1,DurationOfLoan-ROWS($C$4:C188)+1,Amortization[[#This Row],[opening balance]]),IFERROR(-IPMT(InterestRate/12,1,Amortization[[#This Row],['# remaining]],D189),0)),0)</f>
        <v>555.02851881741344</v>
      </c>
      <c r="F188" s="15">
        <f ca="1">IFERROR(IF(AND(ValuesEntered,Amortization[[#This Row],[payment date]]&lt;&gt;""),-PPMT(InterestRate/12,1,DurationOfLoan-ROWS($C$4:C188)+1,Amortization[[#This Row],[opening balance]]),""),0)</f>
        <v>516.4627988782064</v>
      </c>
      <c r="G188" s="15">
        <f ca="1">IF(Amortization[[#This Row],[payment date]]="",0,PropertyTaxAmount)</f>
        <v>375</v>
      </c>
      <c r="H188" s="15">
        <f ca="1">IF(Amortization[[#This Row],[payment date]]="",0,Amortization[[#This Row],[interest]]+Amortization[[#This Row],[principal]]+Amortization[[#This Row],[property tax]])</f>
        <v>1446.4913176956197</v>
      </c>
      <c r="I188" s="15">
        <f ca="1">IF(Amortization[[#This Row],[payment date]]="",0,Amortization[[#This Row],[opening balance]]-Amortization[[#This Row],[principal]])</f>
        <v>133206.84451617923</v>
      </c>
      <c r="J188" s="16">
        <f ca="1">IF(Amortization[[#This Row],[closing balance]]&gt;0,LastRow-ROW(),0)</f>
        <v>175</v>
      </c>
    </row>
    <row r="189" spans="2:10" ht="15" customHeight="1" x14ac:dyDescent="0.2">
      <c r="B189" s="13">
        <f>ROWS($B$4:B189)</f>
        <v>186</v>
      </c>
      <c r="C189" s="14">
        <f ca="1">IF(ValuesEntered,IF(Amortization[[#This Row],['#]]&lt;=DurationOfLoan,IF(ROW()-ROW(Amortization[[#Headers],[payment date]])=1,LoanStart,IF(I188&gt;0,EDATE(C188,1),"")),""),"")</f>
        <v>50749</v>
      </c>
      <c r="D189" s="15">
        <f ca="1">IF(ROW()-ROW(Amortization[[#Headers],[opening balance]])=1,LoanAmount,IF(Amortization[[#This Row],[payment date]]="",0,INDEX(Amortization[], ROW()-4,8)))</f>
        <v>133206.84451617923</v>
      </c>
      <c r="E189" s="15">
        <f ca="1">IF(ValuesEntered,IF(ROW()-ROW(Amortization[[#Headers],[interest]])=1,-IPMT(InterestRate/12,1,DurationOfLoan-ROWS($C$4:C189)+1,Amortization[[#This Row],[opening balance]]),IFERROR(-IPMT(InterestRate/12,1,Amortization[[#This Row],['# remaining]],D190),0)),0)</f>
        <v>552.86762412071812</v>
      </c>
      <c r="F189" s="15">
        <f ca="1">IFERROR(IF(AND(ValuesEntered,Amortization[[#This Row],[payment date]]&lt;&gt;""),-PPMT(InterestRate/12,1,DurationOfLoan-ROWS($C$4:C189)+1,Amortization[[#This Row],[opening balance]]),""),0)</f>
        <v>518.6147272068655</v>
      </c>
      <c r="G189" s="15">
        <f ca="1">IF(Amortization[[#This Row],[payment date]]="",0,PropertyTaxAmount)</f>
        <v>375</v>
      </c>
      <c r="H189" s="15">
        <f ca="1">IF(Amortization[[#This Row],[payment date]]="",0,Amortization[[#This Row],[interest]]+Amortization[[#This Row],[principal]]+Amortization[[#This Row],[property tax]])</f>
        <v>1446.4823513275837</v>
      </c>
      <c r="I189" s="15">
        <f ca="1">IF(Amortization[[#This Row],[payment date]]="",0,Amortization[[#This Row],[opening balance]]-Amortization[[#This Row],[principal]])</f>
        <v>132688.22978897236</v>
      </c>
      <c r="J189" s="16">
        <f ca="1">IF(Amortization[[#This Row],[closing balance]]&gt;0,LastRow-ROW(),0)</f>
        <v>174</v>
      </c>
    </row>
    <row r="190" spans="2:10" ht="15" customHeight="1" x14ac:dyDescent="0.2">
      <c r="B190" s="13">
        <f>ROWS($B$4:B190)</f>
        <v>187</v>
      </c>
      <c r="C190" s="14">
        <f ca="1">IF(ValuesEntered,IF(Amortization[[#This Row],['#]]&lt;=DurationOfLoan,IF(ROW()-ROW(Amortization[[#Headers],[payment date]])=1,LoanStart,IF(I189&gt;0,EDATE(C189,1),"")),""),"")</f>
        <v>50780</v>
      </c>
      <c r="D190" s="15">
        <f ca="1">IF(ROW()-ROW(Amortization[[#Headers],[opening balance]])=1,LoanAmount,IF(Amortization[[#This Row],[payment date]]="",0,INDEX(Amortization[], ROW()-4,8)))</f>
        <v>132688.22978897236</v>
      </c>
      <c r="E190" s="15">
        <f ca="1">IF(ValuesEntered,IF(ROW()-ROW(Amortization[[#Headers],[interest]])=1,-IPMT(InterestRate/12,1,DurationOfLoan-ROWS($C$4:C190)+1,Amortization[[#This Row],[opening balance]]),IFERROR(-IPMT(InterestRate/12,1,Amortization[[#This Row],['# remaining]],D191),0)),0)</f>
        <v>550.69772569611996</v>
      </c>
      <c r="F190" s="15">
        <f ca="1">IFERROR(IF(AND(ValuesEntered,Amortization[[#This Row],[payment date]]&lt;&gt;""),-PPMT(InterestRate/12,1,DurationOfLoan-ROWS($C$4:C190)+1,Amortization[[#This Row],[opening balance]]),""),0)</f>
        <v>520.77562190356082</v>
      </c>
      <c r="G190" s="15">
        <f ca="1">IF(Amortization[[#This Row],[payment date]]="",0,PropertyTaxAmount)</f>
        <v>375</v>
      </c>
      <c r="H190" s="15">
        <f ca="1">IF(Amortization[[#This Row],[payment date]]="",0,Amortization[[#This Row],[interest]]+Amortization[[#This Row],[principal]]+Amortization[[#This Row],[property tax]])</f>
        <v>1446.4733475996809</v>
      </c>
      <c r="I190" s="15">
        <f ca="1">IF(Amortization[[#This Row],[payment date]]="",0,Amortization[[#This Row],[opening balance]]-Amortization[[#This Row],[principal]])</f>
        <v>132167.45416706879</v>
      </c>
      <c r="J190" s="16">
        <f ca="1">IF(Amortization[[#This Row],[closing balance]]&gt;0,LastRow-ROW(),0)</f>
        <v>173</v>
      </c>
    </row>
    <row r="191" spans="2:10" ht="15" customHeight="1" x14ac:dyDescent="0.2">
      <c r="B191" s="13">
        <f>ROWS($B$4:B191)</f>
        <v>188</v>
      </c>
      <c r="C191" s="14">
        <f ca="1">IF(ValuesEntered,IF(Amortization[[#This Row],['#]]&lt;=DurationOfLoan,IF(ROW()-ROW(Amortization[[#Headers],[payment date]])=1,LoanStart,IF(I190&gt;0,EDATE(C190,1),"")),""),"")</f>
        <v>50811</v>
      </c>
      <c r="D191" s="15">
        <f ca="1">IF(ROW()-ROW(Amortization[[#Headers],[opening balance]])=1,LoanAmount,IF(Amortization[[#This Row],[payment date]]="",0,INDEX(Amortization[], ROW()-4,8)))</f>
        <v>132167.45416706879</v>
      </c>
      <c r="E191" s="15">
        <f ca="1">IF(ValuesEntered,IF(ROW()-ROW(Amortization[[#Headers],[interest]])=1,-IPMT(InterestRate/12,1,DurationOfLoan-ROWS($C$4:C191)+1,Amortization[[#This Row],[opening balance]]),IFERROR(-IPMT(InterestRate/12,1,Amortization[[#This Row],['# remaining]],D192),0)),0)</f>
        <v>548.51878602808597</v>
      </c>
      <c r="F191" s="15">
        <f ca="1">IFERROR(IF(AND(ValuesEntered,Amortization[[#This Row],[payment date]]&lt;&gt;""),-PPMT(InterestRate/12,1,DurationOfLoan-ROWS($C$4:C191)+1,Amortization[[#This Row],[opening balance]]),""),0)</f>
        <v>522.94552032815886</v>
      </c>
      <c r="G191" s="15">
        <f ca="1">IF(Amortization[[#This Row],[payment date]]="",0,PropertyTaxAmount)</f>
        <v>375</v>
      </c>
      <c r="H191" s="15">
        <f ca="1">IF(Amortization[[#This Row],[payment date]]="",0,Amortization[[#This Row],[interest]]+Amortization[[#This Row],[principal]]+Amortization[[#This Row],[property tax]])</f>
        <v>1446.4643063562448</v>
      </c>
      <c r="I191" s="15">
        <f ca="1">IF(Amortization[[#This Row],[payment date]]="",0,Amortization[[#This Row],[opening balance]]-Amortization[[#This Row],[principal]])</f>
        <v>131644.50864674064</v>
      </c>
      <c r="J191" s="16">
        <f ca="1">IF(Amortization[[#This Row],[closing balance]]&gt;0,LastRow-ROW(),0)</f>
        <v>172</v>
      </c>
    </row>
    <row r="192" spans="2:10" ht="15" customHeight="1" x14ac:dyDescent="0.2">
      <c r="B192" s="13">
        <f>ROWS($B$4:B192)</f>
        <v>189</v>
      </c>
      <c r="C192" s="14">
        <f ca="1">IF(ValuesEntered,IF(Amortization[[#This Row],['#]]&lt;=DurationOfLoan,IF(ROW()-ROW(Amortization[[#Headers],[payment date]])=1,LoanStart,IF(I191&gt;0,EDATE(C191,1),"")),""),"")</f>
        <v>50839</v>
      </c>
      <c r="D192" s="15">
        <f ca="1">IF(ROW()-ROW(Amortization[[#Headers],[opening balance]])=1,LoanAmount,IF(Amortization[[#This Row],[payment date]]="",0,INDEX(Amortization[], ROW()-4,8)))</f>
        <v>131644.50864674064</v>
      </c>
      <c r="E192" s="15">
        <f ca="1">IF(ValuesEntered,IF(ROW()-ROW(Amortization[[#Headers],[interest]])=1,-IPMT(InterestRate/12,1,DurationOfLoan-ROWS($C$4:C192)+1,Amortization[[#This Row],[opening balance]]),IFERROR(-IPMT(InterestRate/12,1,Amortization[[#This Row],['# remaining]],D193),0)),0)</f>
        <v>546.33076744476853</v>
      </c>
      <c r="F192" s="15">
        <f ca="1">IFERROR(IF(AND(ValuesEntered,Amortization[[#This Row],[payment date]]&lt;&gt;""),-PPMT(InterestRate/12,1,DurationOfLoan-ROWS($C$4:C192)+1,Amortization[[#This Row],[opening balance]]),""),0)</f>
        <v>525.12445999619297</v>
      </c>
      <c r="G192" s="15">
        <f ca="1">IF(Amortization[[#This Row],[payment date]]="",0,PropertyTaxAmount)</f>
        <v>375</v>
      </c>
      <c r="H192" s="15">
        <f ca="1">IF(Amortization[[#This Row],[payment date]]="",0,Amortization[[#This Row],[interest]]+Amortization[[#This Row],[principal]]+Amortization[[#This Row],[property tax]])</f>
        <v>1446.4552274409616</v>
      </c>
      <c r="I192" s="15">
        <f ca="1">IF(Amortization[[#This Row],[payment date]]="",0,Amortization[[#This Row],[opening balance]]-Amortization[[#This Row],[principal]])</f>
        <v>131119.38418674446</v>
      </c>
      <c r="J192" s="16">
        <f ca="1">IF(Amortization[[#This Row],[closing balance]]&gt;0,LastRow-ROW(),0)</f>
        <v>171</v>
      </c>
    </row>
    <row r="193" spans="2:10" ht="15" customHeight="1" x14ac:dyDescent="0.2">
      <c r="B193" s="13">
        <f>ROWS($B$4:B193)</f>
        <v>190</v>
      </c>
      <c r="C193" s="14">
        <f ca="1">IF(ValuesEntered,IF(Amortization[[#This Row],['#]]&lt;=DurationOfLoan,IF(ROW()-ROW(Amortization[[#Headers],[payment date]])=1,LoanStart,IF(I192&gt;0,EDATE(C192,1),"")),""),"")</f>
        <v>50870</v>
      </c>
      <c r="D193" s="15">
        <f ca="1">IF(ROW()-ROW(Amortization[[#Headers],[opening balance]])=1,LoanAmount,IF(Amortization[[#This Row],[payment date]]="",0,INDEX(Amortization[], ROW()-4,8)))</f>
        <v>131119.38418674446</v>
      </c>
      <c r="E193" s="15">
        <f ca="1">IF(ValuesEntered,IF(ROW()-ROW(Amortization[[#Headers],[interest]])=1,-IPMT(InterestRate/12,1,DurationOfLoan-ROWS($C$4:C193)+1,Amortization[[#This Row],[opening balance]]),IFERROR(-IPMT(InterestRate/12,1,Amortization[[#This Row],['# remaining]],D194),0)),0)</f>
        <v>544.13363211735395</v>
      </c>
      <c r="F193" s="15">
        <f ca="1">IFERROR(IF(AND(ValuesEntered,Amortization[[#This Row],[payment date]]&lt;&gt;""),-PPMT(InterestRate/12,1,DurationOfLoan-ROWS($C$4:C193)+1,Amortization[[#This Row],[opening balance]]),""),0)</f>
        <v>527.31247857951053</v>
      </c>
      <c r="G193" s="15">
        <f ca="1">IF(Amortization[[#This Row],[payment date]]="",0,PropertyTaxAmount)</f>
        <v>375</v>
      </c>
      <c r="H193" s="15">
        <f ca="1">IF(Amortization[[#This Row],[payment date]]="",0,Amortization[[#This Row],[interest]]+Amortization[[#This Row],[principal]]+Amortization[[#This Row],[property tax]])</f>
        <v>1446.4461106968645</v>
      </c>
      <c r="I193" s="15">
        <f ca="1">IF(Amortization[[#This Row],[payment date]]="",0,Amortization[[#This Row],[opening balance]]-Amortization[[#This Row],[principal]])</f>
        <v>130592.07170816495</v>
      </c>
      <c r="J193" s="16">
        <f ca="1">IF(Amortization[[#This Row],[closing balance]]&gt;0,LastRow-ROW(),0)</f>
        <v>170</v>
      </c>
    </row>
    <row r="194" spans="2:10" ht="15" customHeight="1" x14ac:dyDescent="0.2">
      <c r="B194" s="13">
        <f>ROWS($B$4:B194)</f>
        <v>191</v>
      </c>
      <c r="C194" s="14">
        <f ca="1">IF(ValuesEntered,IF(Amortization[[#This Row],['#]]&lt;=DurationOfLoan,IF(ROW()-ROW(Amortization[[#Headers],[payment date]])=1,LoanStart,IF(I193&gt;0,EDATE(C193,1),"")),""),"")</f>
        <v>50900</v>
      </c>
      <c r="D194" s="15">
        <f ca="1">IF(ROW()-ROW(Amortization[[#Headers],[opening balance]])=1,LoanAmount,IF(Amortization[[#This Row],[payment date]]="",0,INDEX(Amortization[], ROW()-4,8)))</f>
        <v>130592.07170816495</v>
      </c>
      <c r="E194" s="15">
        <f ca="1">IF(ValuesEntered,IF(ROW()-ROW(Amortization[[#Headers],[interest]])=1,-IPMT(InterestRate/12,1,DurationOfLoan-ROWS($C$4:C194)+1,Amortization[[#This Row],[opening balance]]),IFERROR(-IPMT(InterestRate/12,1,Amortization[[#This Row],['# remaining]],D195),0)),0)</f>
        <v>541.92734205940849</v>
      </c>
      <c r="F194" s="15">
        <f ca="1">IFERROR(IF(AND(ValuesEntered,Amortization[[#This Row],[payment date]]&lt;&gt;""),-PPMT(InterestRate/12,1,DurationOfLoan-ROWS($C$4:C194)+1,Amortization[[#This Row],[opening balance]]),""),0)</f>
        <v>529.50961390692521</v>
      </c>
      <c r="G194" s="15">
        <f ca="1">IF(Amortization[[#This Row],[payment date]]="",0,PropertyTaxAmount)</f>
        <v>375</v>
      </c>
      <c r="H194" s="15">
        <f ca="1">IF(Amortization[[#This Row],[payment date]]="",0,Amortization[[#This Row],[interest]]+Amortization[[#This Row],[principal]]+Amortization[[#This Row],[property tax]])</f>
        <v>1446.4369559663337</v>
      </c>
      <c r="I194" s="15">
        <f ca="1">IF(Amortization[[#This Row],[payment date]]="",0,Amortization[[#This Row],[opening balance]]-Amortization[[#This Row],[principal]])</f>
        <v>130062.56209425803</v>
      </c>
      <c r="J194" s="16">
        <f ca="1">IF(Amortization[[#This Row],[closing balance]]&gt;0,LastRow-ROW(),0)</f>
        <v>169</v>
      </c>
    </row>
    <row r="195" spans="2:10" ht="15" customHeight="1" x14ac:dyDescent="0.2">
      <c r="B195" s="13">
        <f>ROWS($B$4:B195)</f>
        <v>192</v>
      </c>
      <c r="C195" s="14">
        <f ca="1">IF(ValuesEntered,IF(Amortization[[#This Row],['#]]&lt;=DurationOfLoan,IF(ROW()-ROW(Amortization[[#Headers],[payment date]])=1,LoanStart,IF(I194&gt;0,EDATE(C194,1),"")),""),"")</f>
        <v>50931</v>
      </c>
      <c r="D195" s="15">
        <f ca="1">IF(ROW()-ROW(Amortization[[#Headers],[opening balance]])=1,LoanAmount,IF(Amortization[[#This Row],[payment date]]="",0,INDEX(Amortization[], ROW()-4,8)))</f>
        <v>130062.56209425803</v>
      </c>
      <c r="E195" s="15">
        <f ca="1">IF(ValuesEntered,IF(ROW()-ROW(Amortization[[#Headers],[interest]])=1,-IPMT(InterestRate/12,1,DurationOfLoan-ROWS($C$4:C195)+1,Amortization[[#This Row],[opening balance]]),IFERROR(-IPMT(InterestRate/12,1,Amortization[[#This Row],['# remaining]],D196),0)),0)</f>
        <v>539.7118591262215</v>
      </c>
      <c r="F195" s="15">
        <f ca="1">IFERROR(IF(AND(ValuesEntered,Amortization[[#This Row],[payment date]]&lt;&gt;""),-PPMT(InterestRate/12,1,DurationOfLoan-ROWS($C$4:C195)+1,Amortization[[#This Row],[opening balance]]),""),0)</f>
        <v>531.71590396487079</v>
      </c>
      <c r="G195" s="15">
        <f ca="1">IF(Amortization[[#This Row],[payment date]]="",0,PropertyTaxAmount)</f>
        <v>375</v>
      </c>
      <c r="H195" s="15">
        <f ca="1">IF(Amortization[[#This Row],[payment date]]="",0,Amortization[[#This Row],[interest]]+Amortization[[#This Row],[principal]]+Amortization[[#This Row],[property tax]])</f>
        <v>1446.4277630910924</v>
      </c>
      <c r="I195" s="15">
        <f ca="1">IF(Amortization[[#This Row],[payment date]]="",0,Amortization[[#This Row],[opening balance]]-Amortization[[#This Row],[principal]])</f>
        <v>129530.84619029316</v>
      </c>
      <c r="J195" s="16">
        <f ca="1">IF(Amortization[[#This Row],[closing balance]]&gt;0,LastRow-ROW(),0)</f>
        <v>168</v>
      </c>
    </row>
    <row r="196" spans="2:10" ht="15" customHeight="1" x14ac:dyDescent="0.2">
      <c r="B196" s="13">
        <f>ROWS($B$4:B196)</f>
        <v>193</v>
      </c>
      <c r="C196" s="14">
        <f ca="1">IF(ValuesEntered,IF(Amortization[[#This Row],['#]]&lt;=DurationOfLoan,IF(ROW()-ROW(Amortization[[#Headers],[payment date]])=1,LoanStart,IF(I195&gt;0,EDATE(C195,1),"")),""),"")</f>
        <v>50961</v>
      </c>
      <c r="D196" s="15">
        <f ca="1">IF(ROW()-ROW(Amortization[[#Headers],[opening balance]])=1,LoanAmount,IF(Amortization[[#This Row],[payment date]]="",0,INDEX(Amortization[], ROW()-4,8)))</f>
        <v>129530.84619029316</v>
      </c>
      <c r="E196" s="15">
        <f ca="1">IF(ValuesEntered,IF(ROW()-ROW(Amortization[[#Headers],[interest]])=1,-IPMT(InterestRate/12,1,DurationOfLoan-ROWS($C$4:C196)+1,Amortization[[#This Row],[opening balance]]),IFERROR(-IPMT(InterestRate/12,1,Amortization[[#This Row],['# remaining]],D197),0)),0)</f>
        <v>537.48714501414622</v>
      </c>
      <c r="F196" s="15">
        <f ca="1">IFERROR(IF(AND(ValuesEntered,Amortization[[#This Row],[payment date]]&lt;&gt;""),-PPMT(InterestRate/12,1,DurationOfLoan-ROWS($C$4:C196)+1,Amortization[[#This Row],[opening balance]]),""),0)</f>
        <v>533.93138689805767</v>
      </c>
      <c r="G196" s="15">
        <f ca="1">IF(Amortization[[#This Row],[payment date]]="",0,PropertyTaxAmount)</f>
        <v>375</v>
      </c>
      <c r="H196" s="15">
        <f ca="1">IF(Amortization[[#This Row],[payment date]]="",0,Amortization[[#This Row],[interest]]+Amortization[[#This Row],[principal]]+Amortization[[#This Row],[property tax]])</f>
        <v>1446.4185319122039</v>
      </c>
      <c r="I196" s="15">
        <f ca="1">IF(Amortization[[#This Row],[payment date]]="",0,Amortization[[#This Row],[opening balance]]-Amortization[[#This Row],[principal]])</f>
        <v>128996.91480339511</v>
      </c>
      <c r="J196" s="16">
        <f ca="1">IF(Amortization[[#This Row],[closing balance]]&gt;0,LastRow-ROW(),0)</f>
        <v>167</v>
      </c>
    </row>
    <row r="197" spans="2:10" ht="15" customHeight="1" x14ac:dyDescent="0.2">
      <c r="B197" s="13">
        <f>ROWS($B$4:B197)</f>
        <v>194</v>
      </c>
      <c r="C197" s="14">
        <f ca="1">IF(ValuesEntered,IF(Amortization[[#This Row],['#]]&lt;=DurationOfLoan,IF(ROW()-ROW(Amortization[[#Headers],[payment date]])=1,LoanStart,IF(I196&gt;0,EDATE(C196,1),"")),""),"")</f>
        <v>50992</v>
      </c>
      <c r="D197" s="15">
        <f ca="1">IF(ROW()-ROW(Amortization[[#Headers],[opening balance]])=1,LoanAmount,IF(Amortization[[#This Row],[payment date]]="",0,INDEX(Amortization[], ROW()-4,8)))</f>
        <v>128996.91480339511</v>
      </c>
      <c r="E197" s="15">
        <f ca="1">IF(ValuesEntered,IF(ROW()-ROW(Amortization[[#Headers],[interest]])=1,-IPMT(InterestRate/12,1,DurationOfLoan-ROWS($C$4:C197)+1,Amortization[[#This Row],[opening balance]]),IFERROR(-IPMT(InterestRate/12,1,Amortization[[#This Row],['# remaining]],D198),0)),0)</f>
        <v>535.25316125993743</v>
      </c>
      <c r="F197" s="15">
        <f ca="1">IFERROR(IF(AND(ValuesEntered,Amortization[[#This Row],[payment date]]&lt;&gt;""),-PPMT(InterestRate/12,1,DurationOfLoan-ROWS($C$4:C197)+1,Amortization[[#This Row],[opening balance]]),""),0)</f>
        <v>536.15610101013294</v>
      </c>
      <c r="G197" s="15">
        <f ca="1">IF(Amortization[[#This Row],[payment date]]="",0,PropertyTaxAmount)</f>
        <v>375</v>
      </c>
      <c r="H197" s="15">
        <f ca="1">IF(Amortization[[#This Row],[payment date]]="",0,Amortization[[#This Row],[interest]]+Amortization[[#This Row],[principal]]+Amortization[[#This Row],[property tax]])</f>
        <v>1446.4092622700705</v>
      </c>
      <c r="I197" s="15">
        <f ca="1">IF(Amortization[[#This Row],[payment date]]="",0,Amortization[[#This Row],[opening balance]]-Amortization[[#This Row],[principal]])</f>
        <v>128460.75870238498</v>
      </c>
      <c r="J197" s="16">
        <f ca="1">IF(Amortization[[#This Row],[closing balance]]&gt;0,LastRow-ROW(),0)</f>
        <v>166</v>
      </c>
    </row>
    <row r="198" spans="2:10" ht="15" customHeight="1" x14ac:dyDescent="0.2">
      <c r="B198" s="13">
        <f>ROWS($B$4:B198)</f>
        <v>195</v>
      </c>
      <c r="C198" s="14">
        <f ca="1">IF(ValuesEntered,IF(Amortization[[#This Row],['#]]&lt;=DurationOfLoan,IF(ROW()-ROW(Amortization[[#Headers],[payment date]])=1,LoanStart,IF(I197&gt;0,EDATE(C197,1),"")),""),"")</f>
        <v>51023</v>
      </c>
      <c r="D198" s="15">
        <f ca="1">IF(ROW()-ROW(Amortization[[#Headers],[opening balance]])=1,LoanAmount,IF(Amortization[[#This Row],[payment date]]="",0,INDEX(Amortization[], ROW()-4,8)))</f>
        <v>128460.75870238498</v>
      </c>
      <c r="E198" s="15">
        <f ca="1">IF(ValuesEntered,IF(ROW()-ROW(Amortization[[#Headers],[interest]])=1,-IPMT(InterestRate/12,1,DurationOfLoan-ROWS($C$4:C198)+1,Amortization[[#This Row],[opening balance]]),IFERROR(-IPMT(InterestRate/12,1,Amortization[[#This Row],['# remaining]],D199),0)),0)</f>
        <v>533.009869240086</v>
      </c>
      <c r="F198" s="15">
        <f ca="1">IFERROR(IF(AND(ValuesEntered,Amortization[[#This Row],[payment date]]&lt;&gt;""),-PPMT(InterestRate/12,1,DurationOfLoan-ROWS($C$4:C198)+1,Amortization[[#This Row],[opening balance]]),""),0)</f>
        <v>538.39008476434174</v>
      </c>
      <c r="G198" s="15">
        <f ca="1">IF(Amortization[[#This Row],[payment date]]="",0,PropertyTaxAmount)</f>
        <v>375</v>
      </c>
      <c r="H198" s="15">
        <f ca="1">IF(Amortization[[#This Row],[payment date]]="",0,Amortization[[#This Row],[interest]]+Amortization[[#This Row],[principal]]+Amortization[[#This Row],[property tax]])</f>
        <v>1446.3999540044279</v>
      </c>
      <c r="I198" s="15">
        <f ca="1">IF(Amortization[[#This Row],[payment date]]="",0,Amortization[[#This Row],[opening balance]]-Amortization[[#This Row],[principal]])</f>
        <v>127922.36861762064</v>
      </c>
      <c r="J198" s="16">
        <f ca="1">IF(Amortization[[#This Row],[closing balance]]&gt;0,LastRow-ROW(),0)</f>
        <v>165</v>
      </c>
    </row>
    <row r="199" spans="2:10" ht="15" customHeight="1" x14ac:dyDescent="0.2">
      <c r="B199" s="13">
        <f>ROWS($B$4:B199)</f>
        <v>196</v>
      </c>
      <c r="C199" s="14">
        <f ca="1">IF(ValuesEntered,IF(Amortization[[#This Row],['#]]&lt;=DurationOfLoan,IF(ROW()-ROW(Amortization[[#Headers],[payment date]])=1,LoanStart,IF(I198&gt;0,EDATE(C198,1),"")),""),"")</f>
        <v>51053</v>
      </c>
      <c r="D199" s="15">
        <f ca="1">IF(ROW()-ROW(Amortization[[#Headers],[opening balance]])=1,LoanAmount,IF(Amortization[[#This Row],[payment date]]="",0,INDEX(Amortization[], ROW()-4,8)))</f>
        <v>127922.36861762064</v>
      </c>
      <c r="E199" s="15">
        <f ca="1">IF(ValuesEntered,IF(ROW()-ROW(Amortization[[#Headers],[interest]])=1,-IPMT(InterestRate/12,1,DurationOfLoan-ROWS($C$4:C199)+1,Amortization[[#This Row],[opening balance]]),IFERROR(-IPMT(InterestRate/12,1,Amortization[[#This Row],['# remaining]],D200),0)),0)</f>
        <v>530.75723017015184</v>
      </c>
      <c r="F199" s="15">
        <f ca="1">IFERROR(IF(AND(ValuesEntered,Amortization[[#This Row],[payment date]]&lt;&gt;""),-PPMT(InterestRate/12,1,DurationOfLoan-ROWS($C$4:C199)+1,Amortization[[#This Row],[opening balance]]),""),0)</f>
        <v>540.63337678419327</v>
      </c>
      <c r="G199" s="15">
        <f ca="1">IF(Amortization[[#This Row],[payment date]]="",0,PropertyTaxAmount)</f>
        <v>375</v>
      </c>
      <c r="H199" s="15">
        <f ca="1">IF(Amortization[[#This Row],[payment date]]="",0,Amortization[[#This Row],[interest]]+Amortization[[#This Row],[principal]]+Amortization[[#This Row],[property tax]])</f>
        <v>1446.390606954345</v>
      </c>
      <c r="I199" s="15">
        <f ca="1">IF(Amortization[[#This Row],[payment date]]="",0,Amortization[[#This Row],[opening balance]]-Amortization[[#This Row],[principal]])</f>
        <v>127381.73524083645</v>
      </c>
      <c r="J199" s="16">
        <f ca="1">IF(Amortization[[#This Row],[closing balance]]&gt;0,LastRow-ROW(),0)</f>
        <v>164</v>
      </c>
    </row>
    <row r="200" spans="2:10" ht="15" customHeight="1" x14ac:dyDescent="0.2">
      <c r="B200" s="13">
        <f>ROWS($B$4:B200)</f>
        <v>197</v>
      </c>
      <c r="C200" s="14">
        <f ca="1">IF(ValuesEntered,IF(Amortization[[#This Row],['#]]&lt;=DurationOfLoan,IF(ROW()-ROW(Amortization[[#Headers],[payment date]])=1,LoanStart,IF(I199&gt;0,EDATE(C199,1),"")),""),"")</f>
        <v>51084</v>
      </c>
      <c r="D200" s="15">
        <f ca="1">IF(ROW()-ROW(Amortization[[#Headers],[opening balance]])=1,LoanAmount,IF(Amortization[[#This Row],[payment date]]="",0,INDEX(Amortization[], ROW()-4,8)))</f>
        <v>127381.73524083645</v>
      </c>
      <c r="E200" s="15">
        <f ca="1">IF(ValuesEntered,IF(ROW()-ROW(Amortization[[#Headers],[interest]])=1,-IPMT(InterestRate/12,1,DurationOfLoan-ROWS($C$4:C200)+1,Amortization[[#This Row],[opening balance]]),IFERROR(-IPMT(InterestRate/12,1,Amortization[[#This Row],['# remaining]],D201),0)),0)</f>
        <v>528.49520510409309</v>
      </c>
      <c r="F200" s="15">
        <f ca="1">IFERROR(IF(AND(ValuesEntered,Amortization[[#This Row],[payment date]]&lt;&gt;""),-PPMT(InterestRate/12,1,DurationOfLoan-ROWS($C$4:C200)+1,Amortization[[#This Row],[opening balance]]),""),0)</f>
        <v>542.88601585412744</v>
      </c>
      <c r="G200" s="15">
        <f ca="1">IF(Amortization[[#This Row],[payment date]]="",0,PropertyTaxAmount)</f>
        <v>375</v>
      </c>
      <c r="H200" s="15">
        <f ca="1">IF(Amortization[[#This Row],[payment date]]="",0,Amortization[[#This Row],[interest]]+Amortization[[#This Row],[principal]]+Amortization[[#This Row],[property tax]])</f>
        <v>1446.3812209582206</v>
      </c>
      <c r="I200" s="15">
        <f ca="1">IF(Amortization[[#This Row],[payment date]]="",0,Amortization[[#This Row],[opening balance]]-Amortization[[#This Row],[principal]])</f>
        <v>126838.84922498233</v>
      </c>
      <c r="J200" s="16">
        <f ca="1">IF(Amortization[[#This Row],[closing balance]]&gt;0,LastRow-ROW(),0)</f>
        <v>163</v>
      </c>
    </row>
    <row r="201" spans="2:10" ht="15" customHeight="1" x14ac:dyDescent="0.2">
      <c r="B201" s="13">
        <f>ROWS($B$4:B201)</f>
        <v>198</v>
      </c>
      <c r="C201" s="14">
        <f ca="1">IF(ValuesEntered,IF(Amortization[[#This Row],['#]]&lt;=DurationOfLoan,IF(ROW()-ROW(Amortization[[#Headers],[payment date]])=1,LoanStart,IF(I200&gt;0,EDATE(C200,1),"")),""),"")</f>
        <v>51114</v>
      </c>
      <c r="D201" s="15">
        <f ca="1">IF(ROW()-ROW(Amortization[[#Headers],[opening balance]])=1,LoanAmount,IF(Amortization[[#This Row],[payment date]]="",0,INDEX(Amortization[], ROW()-4,8)))</f>
        <v>126838.84922498233</v>
      </c>
      <c r="E201" s="15">
        <f ca="1">IF(ValuesEntered,IF(ROW()-ROW(Amortization[[#Headers],[interest]])=1,-IPMT(InterestRate/12,1,DurationOfLoan-ROWS($C$4:C201)+1,Amortization[[#This Row],[opening balance]]),IFERROR(-IPMT(InterestRate/12,1,Amortization[[#This Row],['# remaining]],D202),0)),0)</f>
        <v>526.2237549335922</v>
      </c>
      <c r="F201" s="15">
        <f ca="1">IFERROR(IF(AND(ValuesEntered,Amortization[[#This Row],[payment date]]&lt;&gt;""),-PPMT(InterestRate/12,1,DurationOfLoan-ROWS($C$4:C201)+1,Amortization[[#This Row],[opening balance]]),""),0)</f>
        <v>545.14804092018619</v>
      </c>
      <c r="G201" s="15">
        <f ca="1">IF(Amortization[[#This Row],[payment date]]="",0,PropertyTaxAmount)</f>
        <v>375</v>
      </c>
      <c r="H201" s="15">
        <f ca="1">IF(Amortization[[#This Row],[payment date]]="",0,Amortization[[#This Row],[interest]]+Amortization[[#This Row],[principal]]+Amortization[[#This Row],[property tax]])</f>
        <v>1446.3717958537784</v>
      </c>
      <c r="I201" s="15">
        <f ca="1">IF(Amortization[[#This Row],[payment date]]="",0,Amortization[[#This Row],[opening balance]]-Amortization[[#This Row],[principal]])</f>
        <v>126293.70118406214</v>
      </c>
      <c r="J201" s="16">
        <f ca="1">IF(Amortization[[#This Row],[closing balance]]&gt;0,LastRow-ROW(),0)</f>
        <v>162</v>
      </c>
    </row>
    <row r="202" spans="2:10" ht="15" customHeight="1" x14ac:dyDescent="0.2">
      <c r="B202" s="13">
        <f>ROWS($B$4:B202)</f>
        <v>199</v>
      </c>
      <c r="C202" s="14">
        <f ca="1">IF(ValuesEntered,IF(Amortization[[#This Row],['#]]&lt;=DurationOfLoan,IF(ROW()-ROW(Amortization[[#Headers],[payment date]])=1,LoanStart,IF(I201&gt;0,EDATE(C201,1),"")),""),"")</f>
        <v>51145</v>
      </c>
      <c r="D202" s="15">
        <f ca="1">IF(ROW()-ROW(Amortization[[#Headers],[opening balance]])=1,LoanAmount,IF(Amortization[[#This Row],[payment date]]="",0,INDEX(Amortization[], ROW()-4,8)))</f>
        <v>126293.70118406214</v>
      </c>
      <c r="E202" s="15">
        <f ca="1">IF(ValuesEntered,IF(ROW()-ROW(Amortization[[#Headers],[interest]])=1,-IPMT(InterestRate/12,1,DurationOfLoan-ROWS($C$4:C202)+1,Amortization[[#This Row],[opening balance]]),IFERROR(-IPMT(InterestRate/12,1,Amortization[[#This Row],['# remaining]],D203),0)),0)</f>
        <v>523.94284038738112</v>
      </c>
      <c r="F202" s="15">
        <f ca="1">IFERROR(IF(AND(ValuesEntered,Amortization[[#This Row],[payment date]]&lt;&gt;""),-PPMT(InterestRate/12,1,DurationOfLoan-ROWS($C$4:C202)+1,Amortization[[#This Row],[opening balance]]),""),0)</f>
        <v>547.41949109068696</v>
      </c>
      <c r="G202" s="15">
        <f ca="1">IF(Amortization[[#This Row],[payment date]]="",0,PropertyTaxAmount)</f>
        <v>375</v>
      </c>
      <c r="H202" s="15">
        <f ca="1">IF(Amortization[[#This Row],[payment date]]="",0,Amortization[[#This Row],[interest]]+Amortization[[#This Row],[principal]]+Amortization[[#This Row],[property tax]])</f>
        <v>1446.362331478068</v>
      </c>
      <c r="I202" s="15">
        <f ca="1">IF(Amortization[[#This Row],[payment date]]="",0,Amortization[[#This Row],[opening balance]]-Amortization[[#This Row],[principal]])</f>
        <v>125746.28169297146</v>
      </c>
      <c r="J202" s="16">
        <f ca="1">IF(Amortization[[#This Row],[closing balance]]&gt;0,LastRow-ROW(),0)</f>
        <v>161</v>
      </c>
    </row>
    <row r="203" spans="2:10" ht="15" customHeight="1" x14ac:dyDescent="0.2">
      <c r="B203" s="13">
        <f>ROWS($B$4:B203)</f>
        <v>200</v>
      </c>
      <c r="C203" s="14">
        <f ca="1">IF(ValuesEntered,IF(Amortization[[#This Row],['#]]&lt;=DurationOfLoan,IF(ROW()-ROW(Amortization[[#Headers],[payment date]])=1,LoanStart,IF(I202&gt;0,EDATE(C202,1),"")),""),"")</f>
        <v>51176</v>
      </c>
      <c r="D203" s="15">
        <f ca="1">IF(ROW()-ROW(Amortization[[#Headers],[opening balance]])=1,LoanAmount,IF(Amortization[[#This Row],[payment date]]="",0,INDEX(Amortization[], ROW()-4,8)))</f>
        <v>125746.28169297146</v>
      </c>
      <c r="E203" s="15">
        <f ca="1">IF(ValuesEntered,IF(ROW()-ROW(Amortization[[#Headers],[interest]])=1,-IPMT(InterestRate/12,1,DurationOfLoan-ROWS($C$4:C203)+1,Amortization[[#This Row],[opening balance]]),IFERROR(-IPMT(InterestRate/12,1,Amortization[[#This Row],['# remaining]],D204),0)),0)</f>
        <v>521.65242203056061</v>
      </c>
      <c r="F203" s="15">
        <f ca="1">IFERROR(IF(AND(ValuesEntered,Amortization[[#This Row],[payment date]]&lt;&gt;""),-PPMT(InterestRate/12,1,DurationOfLoan-ROWS($C$4:C203)+1,Amortization[[#This Row],[opening balance]]),""),0)</f>
        <v>549.70040563689827</v>
      </c>
      <c r="G203" s="15">
        <f ca="1">IF(Amortization[[#This Row],[payment date]]="",0,PropertyTaxAmount)</f>
        <v>375</v>
      </c>
      <c r="H203" s="15">
        <f ca="1">IF(Amortization[[#This Row],[payment date]]="",0,Amortization[[#This Row],[interest]]+Amortization[[#This Row],[principal]]+Amortization[[#This Row],[property tax]])</f>
        <v>1446.3528276674588</v>
      </c>
      <c r="I203" s="15">
        <f ca="1">IF(Amortization[[#This Row],[payment date]]="",0,Amortization[[#This Row],[opening balance]]-Amortization[[#This Row],[principal]])</f>
        <v>125196.58128733456</v>
      </c>
      <c r="J203" s="16">
        <f ca="1">IF(Amortization[[#This Row],[closing balance]]&gt;0,LastRow-ROW(),0)</f>
        <v>160</v>
      </c>
    </row>
    <row r="204" spans="2:10" ht="15" customHeight="1" x14ac:dyDescent="0.2">
      <c r="B204" s="13">
        <f>ROWS($B$4:B204)</f>
        <v>201</v>
      </c>
      <c r="C204" s="14">
        <f ca="1">IF(ValuesEntered,IF(Amortization[[#This Row],['#]]&lt;=DurationOfLoan,IF(ROW()-ROW(Amortization[[#Headers],[payment date]])=1,LoanStart,IF(I203&gt;0,EDATE(C203,1),"")),""),"")</f>
        <v>51205</v>
      </c>
      <c r="D204" s="15">
        <f ca="1">IF(ROW()-ROW(Amortization[[#Headers],[opening balance]])=1,LoanAmount,IF(Amortization[[#This Row],[payment date]]="",0,INDEX(Amortization[], ROW()-4,8)))</f>
        <v>125196.58128733456</v>
      </c>
      <c r="E204" s="15">
        <f ca="1">IF(ValuesEntered,IF(ROW()-ROW(Amortization[[#Headers],[interest]])=1,-IPMT(InterestRate/12,1,DurationOfLoan-ROWS($C$4:C204)+1,Amortization[[#This Row],[opening balance]]),IFERROR(-IPMT(InterestRate/12,1,Amortization[[#This Row],['# remaining]],D205),0)),0)</f>
        <v>519.35246026392019</v>
      </c>
      <c r="F204" s="15">
        <f ca="1">IFERROR(IF(AND(ValuesEntered,Amortization[[#This Row],[payment date]]&lt;&gt;""),-PPMT(InterestRate/12,1,DurationOfLoan-ROWS($C$4:C204)+1,Amortization[[#This Row],[opening balance]]),""),0)</f>
        <v>551.99082399371878</v>
      </c>
      <c r="G204" s="15">
        <f ca="1">IF(Amortization[[#This Row],[payment date]]="",0,PropertyTaxAmount)</f>
        <v>375</v>
      </c>
      <c r="H204" s="15">
        <f ca="1">IF(Amortization[[#This Row],[payment date]]="",0,Amortization[[#This Row],[interest]]+Amortization[[#This Row],[principal]]+Amortization[[#This Row],[property tax]])</f>
        <v>1446.343284257639</v>
      </c>
      <c r="I204" s="15">
        <f ca="1">IF(Amortization[[#This Row],[payment date]]="",0,Amortization[[#This Row],[opening balance]]-Amortization[[#This Row],[principal]])</f>
        <v>124644.59046334084</v>
      </c>
      <c r="J204" s="16">
        <f ca="1">IF(Amortization[[#This Row],[closing balance]]&gt;0,LastRow-ROW(),0)</f>
        <v>159</v>
      </c>
    </row>
    <row r="205" spans="2:10" ht="15" customHeight="1" x14ac:dyDescent="0.2">
      <c r="B205" s="13">
        <f>ROWS($B$4:B205)</f>
        <v>202</v>
      </c>
      <c r="C205" s="14">
        <f ca="1">IF(ValuesEntered,IF(Amortization[[#This Row],['#]]&lt;=DurationOfLoan,IF(ROW()-ROW(Amortization[[#Headers],[payment date]])=1,LoanStart,IF(I204&gt;0,EDATE(C204,1),"")),""),"")</f>
        <v>51236</v>
      </c>
      <c r="D205" s="15">
        <f ca="1">IF(ROW()-ROW(Amortization[[#Headers],[opening balance]])=1,LoanAmount,IF(Amortization[[#This Row],[payment date]]="",0,INDEX(Amortization[], ROW()-4,8)))</f>
        <v>124644.59046334084</v>
      </c>
      <c r="E205" s="15">
        <f ca="1">IF(ValuesEntered,IF(ROW()-ROW(Amortization[[#Headers],[interest]])=1,-IPMT(InterestRate/12,1,DurationOfLoan-ROWS($C$4:C205)+1,Amortization[[#This Row],[opening balance]]),IFERROR(-IPMT(InterestRate/12,1,Amortization[[#This Row],['# remaining]],D206),0)),0)</f>
        <v>517.04291532325203</v>
      </c>
      <c r="F205" s="15">
        <f ca="1">IFERROR(IF(AND(ValuesEntered,Amortization[[#This Row],[payment date]]&lt;&gt;""),-PPMT(InterestRate/12,1,DurationOfLoan-ROWS($C$4:C205)+1,Amortization[[#This Row],[opening balance]]),""),0)</f>
        <v>554.2907857603592</v>
      </c>
      <c r="G205" s="15">
        <f ca="1">IF(Amortization[[#This Row],[payment date]]="",0,PropertyTaxAmount)</f>
        <v>375</v>
      </c>
      <c r="H205" s="15">
        <f ca="1">IF(Amortization[[#This Row],[payment date]]="",0,Amortization[[#This Row],[interest]]+Amortization[[#This Row],[principal]]+Amortization[[#This Row],[property tax]])</f>
        <v>1446.3337010836112</v>
      </c>
      <c r="I205" s="15">
        <f ca="1">IF(Amortization[[#This Row],[payment date]]="",0,Amortization[[#This Row],[opening balance]]-Amortization[[#This Row],[principal]])</f>
        <v>124090.29967758048</v>
      </c>
      <c r="J205" s="16">
        <f ca="1">IF(Amortization[[#This Row],[closing balance]]&gt;0,LastRow-ROW(),0)</f>
        <v>158</v>
      </c>
    </row>
    <row r="206" spans="2:10" ht="15" customHeight="1" x14ac:dyDescent="0.2">
      <c r="B206" s="13">
        <f>ROWS($B$4:B206)</f>
        <v>203</v>
      </c>
      <c r="C206" s="14">
        <f ca="1">IF(ValuesEntered,IF(Amortization[[#This Row],['#]]&lt;=DurationOfLoan,IF(ROW()-ROW(Amortization[[#Headers],[payment date]])=1,LoanStart,IF(I205&gt;0,EDATE(C205,1),"")),""),"")</f>
        <v>51266</v>
      </c>
      <c r="D206" s="15">
        <f ca="1">IF(ROW()-ROW(Amortization[[#Headers],[opening balance]])=1,LoanAmount,IF(Amortization[[#This Row],[payment date]]="",0,INDEX(Amortization[], ROW()-4,8)))</f>
        <v>124090.29967758048</v>
      </c>
      <c r="E206" s="15">
        <f ca="1">IF(ValuesEntered,IF(ROW()-ROW(Amortization[[#Headers],[interest]])=1,-IPMT(InterestRate/12,1,DurationOfLoan-ROWS($C$4:C206)+1,Amortization[[#This Row],[opening balance]]),IFERROR(-IPMT(InterestRate/12,1,Amortization[[#This Row],['# remaining]],D207),0)),0)</f>
        <v>514.7237472786644</v>
      </c>
      <c r="F206" s="15">
        <f ca="1">IFERROR(IF(AND(ValuesEntered,Amortization[[#This Row],[payment date]]&lt;&gt;""),-PPMT(InterestRate/12,1,DurationOfLoan-ROWS($C$4:C206)+1,Amortization[[#This Row],[opening balance]]),""),0)</f>
        <v>556.60033070102747</v>
      </c>
      <c r="G206" s="15">
        <f ca="1">IF(Amortization[[#This Row],[payment date]]="",0,PropertyTaxAmount)</f>
        <v>375</v>
      </c>
      <c r="H206" s="15">
        <f ca="1">IF(Amortization[[#This Row],[payment date]]="",0,Amortization[[#This Row],[interest]]+Amortization[[#This Row],[principal]]+Amortization[[#This Row],[property tax]])</f>
        <v>1446.324077979692</v>
      </c>
      <c r="I206" s="15">
        <f ca="1">IF(Amortization[[#This Row],[payment date]]="",0,Amortization[[#This Row],[opening balance]]-Amortization[[#This Row],[principal]])</f>
        <v>123533.69934687945</v>
      </c>
      <c r="J206" s="16">
        <f ca="1">IF(Amortization[[#This Row],[closing balance]]&gt;0,LastRow-ROW(),0)</f>
        <v>157</v>
      </c>
    </row>
    <row r="207" spans="2:10" ht="15" customHeight="1" x14ac:dyDescent="0.2">
      <c r="B207" s="13">
        <f>ROWS($B$4:B207)</f>
        <v>204</v>
      </c>
      <c r="C207" s="14">
        <f ca="1">IF(ValuesEntered,IF(Amortization[[#This Row],['#]]&lt;=DurationOfLoan,IF(ROW()-ROW(Amortization[[#Headers],[payment date]])=1,LoanStart,IF(I206&gt;0,EDATE(C206,1),"")),""),"")</f>
        <v>51297</v>
      </c>
      <c r="D207" s="15">
        <f ca="1">IF(ROW()-ROW(Amortization[[#Headers],[opening balance]])=1,LoanAmount,IF(Amortization[[#This Row],[payment date]]="",0,INDEX(Amortization[], ROW()-4,8)))</f>
        <v>123533.69934687945</v>
      </c>
      <c r="E207" s="15">
        <f ca="1">IF(ValuesEntered,IF(ROW()-ROW(Amortization[[#Headers],[interest]])=1,-IPMT(InterestRate/12,1,DurationOfLoan-ROWS($C$4:C207)+1,Amortization[[#This Row],[opening balance]]),IFERROR(-IPMT(InterestRate/12,1,Amortization[[#This Row],['# remaining]],D208),0)),0)</f>
        <v>512.39491603389104</v>
      </c>
      <c r="F207" s="15">
        <f ca="1">IFERROR(IF(AND(ValuesEntered,Amortization[[#This Row],[payment date]]&lt;&gt;""),-PPMT(InterestRate/12,1,DurationOfLoan-ROWS($C$4:C207)+1,Amortization[[#This Row],[opening balance]]),""),0)</f>
        <v>558.9194987456151</v>
      </c>
      <c r="G207" s="15">
        <f ca="1">IF(Amortization[[#This Row],[payment date]]="",0,PropertyTaxAmount)</f>
        <v>375</v>
      </c>
      <c r="H207" s="15">
        <f ca="1">IF(Amortization[[#This Row],[payment date]]="",0,Amortization[[#This Row],[interest]]+Amortization[[#This Row],[principal]]+Amortization[[#This Row],[property tax]])</f>
        <v>1446.314414779506</v>
      </c>
      <c r="I207" s="15">
        <f ca="1">IF(Amortization[[#This Row],[payment date]]="",0,Amortization[[#This Row],[opening balance]]-Amortization[[#This Row],[principal]])</f>
        <v>122974.77984813384</v>
      </c>
      <c r="J207" s="16">
        <f ca="1">IF(Amortization[[#This Row],[closing balance]]&gt;0,LastRow-ROW(),0)</f>
        <v>156</v>
      </c>
    </row>
    <row r="208" spans="2:10" ht="15" customHeight="1" x14ac:dyDescent="0.2">
      <c r="B208" s="13">
        <f>ROWS($B$4:B208)</f>
        <v>205</v>
      </c>
      <c r="C208" s="14">
        <f ca="1">IF(ValuesEntered,IF(Amortization[[#This Row],['#]]&lt;=DurationOfLoan,IF(ROW()-ROW(Amortization[[#Headers],[payment date]])=1,LoanStart,IF(I207&gt;0,EDATE(C207,1),"")),""),"")</f>
        <v>51327</v>
      </c>
      <c r="D208" s="15">
        <f ca="1">IF(ROW()-ROW(Amortization[[#Headers],[opening balance]])=1,LoanAmount,IF(Amortization[[#This Row],[payment date]]="",0,INDEX(Amortization[], ROW()-4,8)))</f>
        <v>122974.77984813384</v>
      </c>
      <c r="E208" s="15">
        <f ca="1">IF(ValuesEntered,IF(ROW()-ROW(Amortization[[#Headers],[interest]])=1,-IPMT(InterestRate/12,1,DurationOfLoan-ROWS($C$4:C208)+1,Amortization[[#This Row],[opening balance]]),IFERROR(-IPMT(InterestRate/12,1,Amortization[[#This Row],['# remaining]],D209),0)),0)</f>
        <v>510.05638132559773</v>
      </c>
      <c r="F208" s="15">
        <f ca="1">IFERROR(IF(AND(ValuesEntered,Amortization[[#This Row],[payment date]]&lt;&gt;""),-PPMT(InterestRate/12,1,DurationOfLoan-ROWS($C$4:C208)+1,Amortization[[#This Row],[opening balance]]),""),0)</f>
        <v>561.24832999038836</v>
      </c>
      <c r="G208" s="15">
        <f ca="1">IF(Amortization[[#This Row],[payment date]]="",0,PropertyTaxAmount)</f>
        <v>375</v>
      </c>
      <c r="H208" s="15">
        <f ca="1">IF(Amortization[[#This Row],[payment date]]="",0,Amortization[[#This Row],[interest]]+Amortization[[#This Row],[principal]]+Amortization[[#This Row],[property tax]])</f>
        <v>1446.304711315986</v>
      </c>
      <c r="I208" s="15">
        <f ca="1">IF(Amortization[[#This Row],[payment date]]="",0,Amortization[[#This Row],[opening balance]]-Amortization[[#This Row],[principal]])</f>
        <v>122413.53151814346</v>
      </c>
      <c r="J208" s="16">
        <f ca="1">IF(Amortization[[#This Row],[closing balance]]&gt;0,LastRow-ROW(),0)</f>
        <v>155</v>
      </c>
    </row>
    <row r="209" spans="2:10" ht="15" customHeight="1" x14ac:dyDescent="0.2">
      <c r="B209" s="13">
        <f>ROWS($B$4:B209)</f>
        <v>206</v>
      </c>
      <c r="C209" s="14">
        <f ca="1">IF(ValuesEntered,IF(Amortization[[#This Row],['#]]&lt;=DurationOfLoan,IF(ROW()-ROW(Amortization[[#Headers],[payment date]])=1,LoanStart,IF(I208&gt;0,EDATE(C208,1),"")),""),"")</f>
        <v>51358</v>
      </c>
      <c r="D209" s="15">
        <f ca="1">IF(ROW()-ROW(Amortization[[#Headers],[opening balance]])=1,LoanAmount,IF(Amortization[[#This Row],[payment date]]="",0,INDEX(Amortization[], ROW()-4,8)))</f>
        <v>122413.53151814346</v>
      </c>
      <c r="E209" s="15">
        <f ca="1">IF(ValuesEntered,IF(ROW()-ROW(Amortization[[#Headers],[interest]])=1,-IPMT(InterestRate/12,1,DurationOfLoan-ROWS($C$4:C209)+1,Amortization[[#This Row],[opening balance]]),IFERROR(-IPMT(InterestRate/12,1,Amortization[[#This Row],['# remaining]],D210),0)),0)</f>
        <v>507.70810272268659</v>
      </c>
      <c r="F209" s="15">
        <f ca="1">IFERROR(IF(AND(ValuesEntered,Amortization[[#This Row],[payment date]]&lt;&gt;""),-PPMT(InterestRate/12,1,DurationOfLoan-ROWS($C$4:C209)+1,Amortization[[#This Row],[opening balance]]),""),0)</f>
        <v>563.58686469868178</v>
      </c>
      <c r="G209" s="15">
        <f ca="1">IF(Amortization[[#This Row],[payment date]]="",0,PropertyTaxAmount)</f>
        <v>375</v>
      </c>
      <c r="H209" s="15">
        <f ca="1">IF(Amortization[[#This Row],[payment date]]="",0,Amortization[[#This Row],[interest]]+Amortization[[#This Row],[principal]]+Amortization[[#This Row],[property tax]])</f>
        <v>1446.2949674213683</v>
      </c>
      <c r="I209" s="15">
        <f ca="1">IF(Amortization[[#This Row],[payment date]]="",0,Amortization[[#This Row],[opening balance]]-Amortization[[#This Row],[principal]])</f>
        <v>121849.94465344478</v>
      </c>
      <c r="J209" s="16">
        <f ca="1">IF(Amortization[[#This Row],[closing balance]]&gt;0,LastRow-ROW(),0)</f>
        <v>154</v>
      </c>
    </row>
    <row r="210" spans="2:10" ht="15" customHeight="1" x14ac:dyDescent="0.2">
      <c r="B210" s="13">
        <f>ROWS($B$4:B210)</f>
        <v>207</v>
      </c>
      <c r="C210" s="14">
        <f ca="1">IF(ValuesEntered,IF(Amortization[[#This Row],['#]]&lt;=DurationOfLoan,IF(ROW()-ROW(Amortization[[#Headers],[payment date]])=1,LoanStart,IF(I209&gt;0,EDATE(C209,1),"")),""),"")</f>
        <v>51389</v>
      </c>
      <c r="D210" s="15">
        <f ca="1">IF(ROW()-ROW(Amortization[[#Headers],[opening balance]])=1,LoanAmount,IF(Amortization[[#This Row],[payment date]]="",0,INDEX(Amortization[], ROW()-4,8)))</f>
        <v>121849.94465344478</v>
      </c>
      <c r="E210" s="15">
        <f ca="1">IF(ValuesEntered,IF(ROW()-ROW(Amortization[[#Headers],[interest]])=1,-IPMT(InterestRate/12,1,DurationOfLoan-ROWS($C$4:C210)+1,Amortization[[#This Row],[opening balance]]),IFERROR(-IPMT(InterestRate/12,1,Amortization[[#This Row],['# remaining]],D211),0)),0)</f>
        <v>505.35003962559659</v>
      </c>
      <c r="F210" s="15">
        <f ca="1">IFERROR(IF(AND(ValuesEntered,Amortization[[#This Row],[payment date]]&lt;&gt;""),-PPMT(InterestRate/12,1,DurationOfLoan-ROWS($C$4:C210)+1,Amortization[[#This Row],[opening balance]]),""),0)</f>
        <v>565.93514330159292</v>
      </c>
      <c r="G210" s="15">
        <f ca="1">IF(Amortization[[#This Row],[payment date]]="",0,PropertyTaxAmount)</f>
        <v>375</v>
      </c>
      <c r="H210" s="15">
        <f ca="1">IF(Amortization[[#This Row],[payment date]]="",0,Amortization[[#This Row],[interest]]+Amortization[[#This Row],[principal]]+Amortization[[#This Row],[property tax]])</f>
        <v>1446.2851829271895</v>
      </c>
      <c r="I210" s="15">
        <f ca="1">IF(Amortization[[#This Row],[payment date]]="",0,Amortization[[#This Row],[opening balance]]-Amortization[[#This Row],[principal]])</f>
        <v>121284.00951014318</v>
      </c>
      <c r="J210" s="16">
        <f ca="1">IF(Amortization[[#This Row],[closing balance]]&gt;0,LastRow-ROW(),0)</f>
        <v>153</v>
      </c>
    </row>
    <row r="211" spans="2:10" ht="15" customHeight="1" x14ac:dyDescent="0.2">
      <c r="B211" s="13">
        <f>ROWS($B$4:B211)</f>
        <v>208</v>
      </c>
      <c r="C211" s="14">
        <f ca="1">IF(ValuesEntered,IF(Amortization[[#This Row],['#]]&lt;=DurationOfLoan,IF(ROW()-ROW(Amortization[[#Headers],[payment date]])=1,LoanStart,IF(I210&gt;0,EDATE(C210,1),"")),""),"")</f>
        <v>51419</v>
      </c>
      <c r="D211" s="15">
        <f ca="1">IF(ROW()-ROW(Amortization[[#Headers],[opening balance]])=1,LoanAmount,IF(Amortization[[#This Row],[payment date]]="",0,INDEX(Amortization[], ROW()-4,8)))</f>
        <v>121284.00951014318</v>
      </c>
      <c r="E211" s="15">
        <f ca="1">IF(ValuesEntered,IF(ROW()-ROW(Amortization[[#Headers],[interest]])=1,-IPMT(InterestRate/12,1,DurationOfLoan-ROWS($C$4:C211)+1,Amortization[[#This Row],[opening balance]]),IFERROR(-IPMT(InterestRate/12,1,Amortization[[#This Row],['# remaining]],D212),0)),0)</f>
        <v>502.98215126560206</v>
      </c>
      <c r="F211" s="15">
        <f ca="1">IFERROR(IF(AND(ValuesEntered,Amortization[[#This Row],[payment date]]&lt;&gt;""),-PPMT(InterestRate/12,1,DurationOfLoan-ROWS($C$4:C211)+1,Amortization[[#This Row],[opening balance]]),""),0)</f>
        <v>568.29320639868274</v>
      </c>
      <c r="G211" s="15">
        <f ca="1">IF(Amortization[[#This Row],[payment date]]="",0,PropertyTaxAmount)</f>
        <v>375</v>
      </c>
      <c r="H211" s="15">
        <f ca="1">IF(Amortization[[#This Row],[payment date]]="",0,Amortization[[#This Row],[interest]]+Amortization[[#This Row],[principal]]+Amortization[[#This Row],[property tax]])</f>
        <v>1446.2753576642849</v>
      </c>
      <c r="I211" s="15">
        <f ca="1">IF(Amortization[[#This Row],[payment date]]="",0,Amortization[[#This Row],[opening balance]]-Amortization[[#This Row],[principal]])</f>
        <v>120715.7163037445</v>
      </c>
      <c r="J211" s="16">
        <f ca="1">IF(Amortization[[#This Row],[closing balance]]&gt;0,LastRow-ROW(),0)</f>
        <v>152</v>
      </c>
    </row>
    <row r="212" spans="2:10" ht="15" customHeight="1" x14ac:dyDescent="0.2">
      <c r="B212" s="13">
        <f>ROWS($B$4:B212)</f>
        <v>209</v>
      </c>
      <c r="C212" s="14">
        <f ca="1">IF(ValuesEntered,IF(Amortization[[#This Row],['#]]&lt;=DurationOfLoan,IF(ROW()-ROW(Amortization[[#Headers],[payment date]])=1,LoanStart,IF(I211&gt;0,EDATE(C211,1),"")),""),"")</f>
        <v>51450</v>
      </c>
      <c r="D212" s="15">
        <f ca="1">IF(ROW()-ROW(Amortization[[#Headers],[opening balance]])=1,LoanAmount,IF(Amortization[[#This Row],[payment date]]="",0,INDEX(Amortization[], ROW()-4,8)))</f>
        <v>120715.7163037445</v>
      </c>
      <c r="E212" s="15">
        <f ca="1">IF(ValuesEntered,IF(ROW()-ROW(Amortization[[#Headers],[interest]])=1,-IPMT(InterestRate/12,1,DurationOfLoan-ROWS($C$4:C212)+1,Amortization[[#This Row],[opening balance]]),IFERROR(-IPMT(InterestRate/12,1,Amortization[[#This Row],['# remaining]],D213),0)),0)</f>
        <v>500.60439670410761</v>
      </c>
      <c r="F212" s="15">
        <f ca="1">IFERROR(IF(AND(ValuesEntered,Amortization[[#This Row],[payment date]]&lt;&gt;""),-PPMT(InterestRate/12,1,DurationOfLoan-ROWS($C$4:C212)+1,Amortization[[#This Row],[opening balance]]),""),0)</f>
        <v>570.66109475867745</v>
      </c>
      <c r="G212" s="15">
        <f ca="1">IF(Amortization[[#This Row],[payment date]]="",0,PropertyTaxAmount)</f>
        <v>375</v>
      </c>
      <c r="H212" s="15">
        <f ca="1">IF(Amortization[[#This Row],[payment date]]="",0,Amortization[[#This Row],[interest]]+Amortization[[#This Row],[principal]]+Amortization[[#This Row],[property tax]])</f>
        <v>1446.2654914627851</v>
      </c>
      <c r="I212" s="15">
        <f ca="1">IF(Amortization[[#This Row],[payment date]]="",0,Amortization[[#This Row],[opening balance]]-Amortization[[#This Row],[principal]])</f>
        <v>120145.05520898582</v>
      </c>
      <c r="J212" s="16">
        <f ca="1">IF(Amortization[[#This Row],[closing balance]]&gt;0,LastRow-ROW(),0)</f>
        <v>151</v>
      </c>
    </row>
    <row r="213" spans="2:10" ht="15" customHeight="1" x14ac:dyDescent="0.2">
      <c r="B213" s="13">
        <f>ROWS($B$4:B213)</f>
        <v>210</v>
      </c>
      <c r="C213" s="14">
        <f ca="1">IF(ValuesEntered,IF(Amortization[[#This Row],['#]]&lt;=DurationOfLoan,IF(ROW()-ROW(Amortization[[#Headers],[payment date]])=1,LoanStart,IF(I212&gt;0,EDATE(C212,1),"")),""),"")</f>
        <v>51480</v>
      </c>
      <c r="D213" s="15">
        <f ca="1">IF(ROW()-ROW(Amortization[[#Headers],[opening balance]])=1,LoanAmount,IF(Amortization[[#This Row],[payment date]]="",0,INDEX(Amortization[], ROW()-4,8)))</f>
        <v>120145.05520898582</v>
      </c>
      <c r="E213" s="15">
        <f ca="1">IF(ValuesEntered,IF(ROW()-ROW(Amortization[[#Headers],[interest]])=1,-IPMT(InterestRate/12,1,DurationOfLoan-ROWS($C$4:C213)+1,Amortization[[#This Row],[opening balance]]),IFERROR(-IPMT(InterestRate/12,1,Amortization[[#This Row],['# remaining]],D214),0)),0)</f>
        <v>498.21673483194019</v>
      </c>
      <c r="F213" s="15">
        <f ca="1">IFERROR(IF(AND(ValuesEntered,Amortization[[#This Row],[payment date]]&lt;&gt;""),-PPMT(InterestRate/12,1,DurationOfLoan-ROWS($C$4:C213)+1,Amortization[[#This Row],[opening balance]]),""),0)</f>
        <v>573.03884932017183</v>
      </c>
      <c r="G213" s="15">
        <f ca="1">IF(Amortization[[#This Row],[payment date]]="",0,PropertyTaxAmount)</f>
        <v>375</v>
      </c>
      <c r="H213" s="15">
        <f ca="1">IF(Amortization[[#This Row],[payment date]]="",0,Amortization[[#This Row],[interest]]+Amortization[[#This Row],[principal]]+Amortization[[#This Row],[property tax]])</f>
        <v>1446.2555841521121</v>
      </c>
      <c r="I213" s="15">
        <f ca="1">IF(Amortization[[#This Row],[payment date]]="",0,Amortization[[#This Row],[opening balance]]-Amortization[[#This Row],[principal]])</f>
        <v>119572.01635966565</v>
      </c>
      <c r="J213" s="16">
        <f ca="1">IF(Amortization[[#This Row],[closing balance]]&gt;0,LastRow-ROW(),0)</f>
        <v>150</v>
      </c>
    </row>
    <row r="214" spans="2:10" ht="15" customHeight="1" x14ac:dyDescent="0.2">
      <c r="B214" s="13">
        <f>ROWS($B$4:B214)</f>
        <v>211</v>
      </c>
      <c r="C214" s="14">
        <f ca="1">IF(ValuesEntered,IF(Amortization[[#This Row],['#]]&lt;=DurationOfLoan,IF(ROW()-ROW(Amortization[[#Headers],[payment date]])=1,LoanStart,IF(I213&gt;0,EDATE(C213,1),"")),""),"")</f>
        <v>51511</v>
      </c>
      <c r="D214" s="15">
        <f ca="1">IF(ROW()-ROW(Amortization[[#Headers],[opening balance]])=1,LoanAmount,IF(Amortization[[#This Row],[payment date]]="",0,INDEX(Amortization[], ROW()-4,8)))</f>
        <v>119572.01635966565</v>
      </c>
      <c r="E214" s="15">
        <f ca="1">IF(ValuesEntered,IF(ROW()-ROW(Amortization[[#Headers],[interest]])=1,-IPMT(InterestRate/12,1,DurationOfLoan-ROWS($C$4:C214)+1,Amortization[[#This Row],[opening balance]]),IFERROR(-IPMT(InterestRate/12,1,Amortization[[#This Row],['# remaining]],D215),0)),0)</f>
        <v>495.81912436863877</v>
      </c>
      <c r="F214" s="15">
        <f ca="1">IFERROR(IF(AND(ValuesEntered,Amortization[[#This Row],[payment date]]&lt;&gt;""),-PPMT(InterestRate/12,1,DurationOfLoan-ROWS($C$4:C214)+1,Amortization[[#This Row],[opening balance]]),""),0)</f>
        <v>575.42651119233926</v>
      </c>
      <c r="G214" s="15">
        <f ca="1">IF(Amortization[[#This Row],[payment date]]="",0,PropertyTaxAmount)</f>
        <v>375</v>
      </c>
      <c r="H214" s="15">
        <f ca="1">IF(Amortization[[#This Row],[payment date]]="",0,Amortization[[#This Row],[interest]]+Amortization[[#This Row],[principal]]+Amortization[[#This Row],[property tax]])</f>
        <v>1446.2456355609779</v>
      </c>
      <c r="I214" s="15">
        <f ca="1">IF(Amortization[[#This Row],[payment date]]="",0,Amortization[[#This Row],[opening balance]]-Amortization[[#This Row],[principal]])</f>
        <v>118996.5898484733</v>
      </c>
      <c r="J214" s="16">
        <f ca="1">IF(Amortization[[#This Row],[closing balance]]&gt;0,LastRow-ROW(),0)</f>
        <v>149</v>
      </c>
    </row>
    <row r="215" spans="2:10" ht="15" customHeight="1" x14ac:dyDescent="0.2">
      <c r="B215" s="13">
        <f>ROWS($B$4:B215)</f>
        <v>212</v>
      </c>
      <c r="C215" s="14">
        <f ca="1">IF(ValuesEntered,IF(Amortization[[#This Row],['#]]&lt;=DurationOfLoan,IF(ROW()-ROW(Amortization[[#Headers],[payment date]])=1,LoanStart,IF(I214&gt;0,EDATE(C214,1),"")),""),"")</f>
        <v>51542</v>
      </c>
      <c r="D215" s="15">
        <f ca="1">IF(ROW()-ROW(Amortization[[#Headers],[opening balance]])=1,LoanAmount,IF(Amortization[[#This Row],[payment date]]="",0,INDEX(Amortization[], ROW()-4,8)))</f>
        <v>118996.5898484733</v>
      </c>
      <c r="E215" s="15">
        <f ca="1">IF(ValuesEntered,IF(ROW()-ROW(Amortization[[#Headers],[interest]])=1,-IPMT(InterestRate/12,1,DurationOfLoan-ROWS($C$4:C215)+1,Amortization[[#This Row],[opening balance]]),IFERROR(-IPMT(InterestRate/12,1,Amortization[[#This Row],['# remaining]],D216),0)),0)</f>
        <v>493.41152386174031</v>
      </c>
      <c r="F215" s="15">
        <f ca="1">IFERROR(IF(AND(ValuesEntered,Amortization[[#This Row],[payment date]]&lt;&gt;""),-PPMT(InterestRate/12,1,DurationOfLoan-ROWS($C$4:C215)+1,Amortization[[#This Row],[opening balance]]),""),0)</f>
        <v>577.82412165564062</v>
      </c>
      <c r="G215" s="15">
        <f ca="1">IF(Amortization[[#This Row],[payment date]]="",0,PropertyTaxAmount)</f>
        <v>375</v>
      </c>
      <c r="H215" s="15">
        <f ca="1">IF(Amortization[[#This Row],[payment date]]="",0,Amortization[[#This Row],[interest]]+Amortization[[#This Row],[principal]]+Amortization[[#This Row],[property tax]])</f>
        <v>1446.2356455173808</v>
      </c>
      <c r="I215" s="15">
        <f ca="1">IF(Amortization[[#This Row],[payment date]]="",0,Amortization[[#This Row],[opening balance]]-Amortization[[#This Row],[principal]])</f>
        <v>118418.76572681767</v>
      </c>
      <c r="J215" s="16">
        <f ca="1">IF(Amortization[[#This Row],[closing balance]]&gt;0,LastRow-ROW(),0)</f>
        <v>148</v>
      </c>
    </row>
    <row r="216" spans="2:10" ht="15" customHeight="1" x14ac:dyDescent="0.2">
      <c r="B216" s="13">
        <f>ROWS($B$4:B216)</f>
        <v>213</v>
      </c>
      <c r="C216" s="14">
        <f ca="1">IF(ValuesEntered,IF(Amortization[[#This Row],['#]]&lt;=DurationOfLoan,IF(ROW()-ROW(Amortization[[#Headers],[payment date]])=1,LoanStart,IF(I215&gt;0,EDATE(C215,1),"")),""),"")</f>
        <v>51570</v>
      </c>
      <c r="D216" s="15">
        <f ca="1">IF(ROW()-ROW(Amortization[[#Headers],[opening balance]])=1,LoanAmount,IF(Amortization[[#This Row],[payment date]]="",0,INDEX(Amortization[], ROW()-4,8)))</f>
        <v>118418.76572681767</v>
      </c>
      <c r="E216" s="15">
        <f ca="1">IF(ValuesEntered,IF(ROW()-ROW(Amortization[[#Headers],[interest]])=1,-IPMT(InterestRate/12,1,DurationOfLoan-ROWS($C$4:C216)+1,Amortization[[#This Row],[opening balance]]),IFERROR(-IPMT(InterestRate/12,1,Amortization[[#This Row],['# remaining]],D217),0)),0)</f>
        <v>490.99389168606302</v>
      </c>
      <c r="F216" s="15">
        <f ca="1">IFERROR(IF(AND(ValuesEntered,Amortization[[#This Row],[payment date]]&lt;&gt;""),-PPMT(InterestRate/12,1,DurationOfLoan-ROWS($C$4:C216)+1,Amortization[[#This Row],[opening balance]]),""),0)</f>
        <v>580.2317221625392</v>
      </c>
      <c r="G216" s="15">
        <f ca="1">IF(Amortization[[#This Row],[payment date]]="",0,PropertyTaxAmount)</f>
        <v>375</v>
      </c>
      <c r="H216" s="15">
        <f ca="1">IF(Amortization[[#This Row],[payment date]]="",0,Amortization[[#This Row],[interest]]+Amortization[[#This Row],[principal]]+Amortization[[#This Row],[property tax]])</f>
        <v>1446.2256138486023</v>
      </c>
      <c r="I216" s="15">
        <f ca="1">IF(Amortization[[#This Row],[payment date]]="",0,Amortization[[#This Row],[opening balance]]-Amortization[[#This Row],[principal]])</f>
        <v>117838.53400465513</v>
      </c>
      <c r="J216" s="16">
        <f ca="1">IF(Amortization[[#This Row],[closing balance]]&gt;0,LastRow-ROW(),0)</f>
        <v>147</v>
      </c>
    </row>
    <row r="217" spans="2:10" ht="15" customHeight="1" x14ac:dyDescent="0.2">
      <c r="B217" s="13">
        <f>ROWS($B$4:B217)</f>
        <v>214</v>
      </c>
      <c r="C217" s="14">
        <f ca="1">IF(ValuesEntered,IF(Amortization[[#This Row],['#]]&lt;=DurationOfLoan,IF(ROW()-ROW(Amortization[[#Headers],[payment date]])=1,LoanStart,IF(I216&gt;0,EDATE(C216,1),"")),""),"")</f>
        <v>51601</v>
      </c>
      <c r="D217" s="15">
        <f ca="1">IF(ROW()-ROW(Amortization[[#Headers],[opening balance]])=1,LoanAmount,IF(Amortization[[#This Row],[payment date]]="",0,INDEX(Amortization[], ROW()-4,8)))</f>
        <v>117838.53400465513</v>
      </c>
      <c r="E217" s="15">
        <f ca="1">IF(ValuesEntered,IF(ROW()-ROW(Amortization[[#Headers],[interest]])=1,-IPMT(InterestRate/12,1,DurationOfLoan-ROWS($C$4:C217)+1,Amortization[[#This Row],[opening balance]]),IFERROR(-IPMT(InterestRate/12,1,Amortization[[#This Row],['# remaining]],D218),0)),0)</f>
        <v>488.56618604298717</v>
      </c>
      <c r="F217" s="15">
        <f ca="1">IFERROR(IF(AND(ValuesEntered,Amortization[[#This Row],[payment date]]&lt;&gt;""),-PPMT(InterestRate/12,1,DurationOfLoan-ROWS($C$4:C217)+1,Amortization[[#This Row],[opening balance]]),""),0)</f>
        <v>582.64935433821643</v>
      </c>
      <c r="G217" s="15">
        <f ca="1">IF(Amortization[[#This Row],[payment date]]="",0,PropertyTaxAmount)</f>
        <v>375</v>
      </c>
      <c r="H217" s="15">
        <f ca="1">IF(Amortization[[#This Row],[payment date]]="",0,Amortization[[#This Row],[interest]]+Amortization[[#This Row],[principal]]+Amortization[[#This Row],[property tax]])</f>
        <v>1446.2155403812035</v>
      </c>
      <c r="I217" s="15">
        <f ca="1">IF(Amortization[[#This Row],[payment date]]="",0,Amortization[[#This Row],[opening balance]]-Amortization[[#This Row],[principal]])</f>
        <v>117255.88465031692</v>
      </c>
      <c r="J217" s="16">
        <f ca="1">IF(Amortization[[#This Row],[closing balance]]&gt;0,LastRow-ROW(),0)</f>
        <v>146</v>
      </c>
    </row>
    <row r="218" spans="2:10" ht="15" customHeight="1" x14ac:dyDescent="0.2">
      <c r="B218" s="13">
        <f>ROWS($B$4:B218)</f>
        <v>215</v>
      </c>
      <c r="C218" s="14">
        <f ca="1">IF(ValuesEntered,IF(Amortization[[#This Row],['#]]&lt;=DurationOfLoan,IF(ROW()-ROW(Amortization[[#Headers],[payment date]])=1,LoanStart,IF(I217&gt;0,EDATE(C217,1),"")),""),"")</f>
        <v>51631</v>
      </c>
      <c r="D218" s="15">
        <f ca="1">IF(ROW()-ROW(Amortization[[#Headers],[opening balance]])=1,LoanAmount,IF(Amortization[[#This Row],[payment date]]="",0,INDEX(Amortization[], ROW()-4,8)))</f>
        <v>117255.88465031692</v>
      </c>
      <c r="E218" s="15">
        <f ca="1">IF(ValuesEntered,IF(ROW()-ROW(Amortization[[#Headers],[interest]])=1,-IPMT(InterestRate/12,1,DurationOfLoan-ROWS($C$4:C218)+1,Amortization[[#This Row],[opening balance]]),IFERROR(-IPMT(InterestRate/12,1,Amortization[[#This Row],['# remaining]],D219),0)),0)</f>
        <v>486.12836495973175</v>
      </c>
      <c r="F218" s="15">
        <f ca="1">IFERROR(IF(AND(ValuesEntered,Amortization[[#This Row],[payment date]]&lt;&gt;""),-PPMT(InterestRate/12,1,DurationOfLoan-ROWS($C$4:C218)+1,Amortization[[#This Row],[opening balance]]),""),0)</f>
        <v>585.07705998129222</v>
      </c>
      <c r="G218" s="15">
        <f ca="1">IF(Amortization[[#This Row],[payment date]]="",0,PropertyTaxAmount)</f>
        <v>375</v>
      </c>
      <c r="H218" s="15">
        <f ca="1">IF(Amortization[[#This Row],[payment date]]="",0,Amortization[[#This Row],[interest]]+Amortization[[#This Row],[principal]]+Amortization[[#This Row],[property tax]])</f>
        <v>1446.2054249410239</v>
      </c>
      <c r="I218" s="15">
        <f ca="1">IF(Amortization[[#This Row],[payment date]]="",0,Amortization[[#This Row],[opening balance]]-Amortization[[#This Row],[principal]])</f>
        <v>116670.80759033562</v>
      </c>
      <c r="J218" s="16">
        <f ca="1">IF(Amortization[[#This Row],[closing balance]]&gt;0,LastRow-ROW(),0)</f>
        <v>145</v>
      </c>
    </row>
    <row r="219" spans="2:10" ht="15" customHeight="1" x14ac:dyDescent="0.2">
      <c r="B219" s="13">
        <f>ROWS($B$4:B219)</f>
        <v>216</v>
      </c>
      <c r="C219" s="14">
        <f ca="1">IF(ValuesEntered,IF(Amortization[[#This Row],['#]]&lt;=DurationOfLoan,IF(ROW()-ROW(Amortization[[#Headers],[payment date]])=1,LoanStart,IF(I218&gt;0,EDATE(C218,1),"")),""),"")</f>
        <v>51662</v>
      </c>
      <c r="D219" s="15">
        <f ca="1">IF(ROW()-ROW(Amortization[[#Headers],[opening balance]])=1,LoanAmount,IF(Amortization[[#This Row],[payment date]]="",0,INDEX(Amortization[], ROW()-4,8)))</f>
        <v>116670.80759033562</v>
      </c>
      <c r="E219" s="15">
        <f ca="1">IF(ValuesEntered,IF(ROW()-ROW(Amortization[[#Headers],[interest]])=1,-IPMT(InterestRate/12,1,DurationOfLoan-ROWS($C$4:C219)+1,Amortization[[#This Row],[opening balance]]),IFERROR(-IPMT(InterestRate/12,1,Amortization[[#This Row],['# remaining]],D220),0)),0)</f>
        <v>483.68038628862945</v>
      </c>
      <c r="F219" s="15">
        <f ca="1">IFERROR(IF(AND(ValuesEntered,Amortization[[#This Row],[payment date]]&lt;&gt;""),-PPMT(InterestRate/12,1,DurationOfLoan-ROWS($C$4:C219)+1,Amortization[[#This Row],[opening balance]]),""),0)</f>
        <v>587.51488106454769</v>
      </c>
      <c r="G219" s="15">
        <f ca="1">IF(Amortization[[#This Row],[payment date]]="",0,PropertyTaxAmount)</f>
        <v>375</v>
      </c>
      <c r="H219" s="15">
        <f ca="1">IF(Amortization[[#This Row],[payment date]]="",0,Amortization[[#This Row],[interest]]+Amortization[[#This Row],[principal]]+Amortization[[#This Row],[property tax]])</f>
        <v>1446.1952673531771</v>
      </c>
      <c r="I219" s="15">
        <f ca="1">IF(Amortization[[#This Row],[payment date]]="",0,Amortization[[#This Row],[opening balance]]-Amortization[[#This Row],[principal]])</f>
        <v>116083.29270927107</v>
      </c>
      <c r="J219" s="16">
        <f ca="1">IF(Amortization[[#This Row],[closing balance]]&gt;0,LastRow-ROW(),0)</f>
        <v>144</v>
      </c>
    </row>
    <row r="220" spans="2:10" ht="15" customHeight="1" x14ac:dyDescent="0.2">
      <c r="B220" s="13">
        <f>ROWS($B$4:B220)</f>
        <v>217</v>
      </c>
      <c r="C220" s="14">
        <f ca="1">IF(ValuesEntered,IF(Amortization[[#This Row],['#]]&lt;=DurationOfLoan,IF(ROW()-ROW(Amortization[[#Headers],[payment date]])=1,LoanStart,IF(I219&gt;0,EDATE(C219,1),"")),""),"")</f>
        <v>51692</v>
      </c>
      <c r="D220" s="15">
        <f ca="1">IF(ROW()-ROW(Amortization[[#Headers],[opening balance]])=1,LoanAmount,IF(Amortization[[#This Row],[payment date]]="",0,INDEX(Amortization[], ROW()-4,8)))</f>
        <v>116083.29270927107</v>
      </c>
      <c r="E220" s="15">
        <f ca="1">IF(ValuesEntered,IF(ROW()-ROW(Amortization[[#Headers],[interest]])=1,-IPMT(InterestRate/12,1,DurationOfLoan-ROWS($C$4:C220)+1,Amortization[[#This Row],[opening balance]]),IFERROR(-IPMT(InterestRate/12,1,Amortization[[#This Row],['# remaining]],D221),0)),0)</f>
        <v>481.22220770639757</v>
      </c>
      <c r="F220" s="15">
        <f ca="1">IFERROR(IF(AND(ValuesEntered,Amortization[[#This Row],[payment date]]&lt;&gt;""),-PPMT(InterestRate/12,1,DurationOfLoan-ROWS($C$4:C220)+1,Amortization[[#This Row],[opening balance]]),""),0)</f>
        <v>589.96285973565</v>
      </c>
      <c r="G220" s="15">
        <f ca="1">IF(Amortization[[#This Row],[payment date]]="",0,PropertyTaxAmount)</f>
        <v>375</v>
      </c>
      <c r="H220" s="15">
        <f ca="1">IF(Amortization[[#This Row],[payment date]]="",0,Amortization[[#This Row],[interest]]+Amortization[[#This Row],[principal]]+Amortization[[#This Row],[property tax]])</f>
        <v>1446.1850674420475</v>
      </c>
      <c r="I220" s="15">
        <f ca="1">IF(Amortization[[#This Row],[payment date]]="",0,Amortization[[#This Row],[opening balance]]-Amortization[[#This Row],[principal]])</f>
        <v>115493.32984953542</v>
      </c>
      <c r="J220" s="16">
        <f ca="1">IF(Amortization[[#This Row],[closing balance]]&gt;0,LastRow-ROW(),0)</f>
        <v>143</v>
      </c>
    </row>
    <row r="221" spans="2:10" ht="15" customHeight="1" x14ac:dyDescent="0.2">
      <c r="B221" s="13">
        <f>ROWS($B$4:B221)</f>
        <v>218</v>
      </c>
      <c r="C221" s="14">
        <f ca="1">IF(ValuesEntered,IF(Amortization[[#This Row],['#]]&lt;=DurationOfLoan,IF(ROW()-ROW(Amortization[[#Headers],[payment date]])=1,LoanStart,IF(I220&gt;0,EDATE(C220,1),"")),""),"")</f>
        <v>51723</v>
      </c>
      <c r="D221" s="15">
        <f ca="1">IF(ROW()-ROW(Amortization[[#Headers],[opening balance]])=1,LoanAmount,IF(Amortization[[#This Row],[payment date]]="",0,INDEX(Amortization[], ROW()-4,8)))</f>
        <v>115493.32984953542</v>
      </c>
      <c r="E221" s="15">
        <f ca="1">IF(ValuesEntered,IF(ROW()-ROW(Amortization[[#Headers],[interest]])=1,-IPMT(InterestRate/12,1,DurationOfLoan-ROWS($C$4:C221)+1,Amortization[[#This Row],[opening balance]]),IFERROR(-IPMT(InterestRate/12,1,Amortization[[#This Row],['# remaining]],D222),0)),0)</f>
        <v>478.75378671340638</v>
      </c>
      <c r="F221" s="15">
        <f ca="1">IFERROR(IF(AND(ValuesEntered,Amortization[[#This Row],[payment date]]&lt;&gt;""),-PPMT(InterestRate/12,1,DurationOfLoan-ROWS($C$4:C221)+1,Amortization[[#This Row],[opening balance]]),""),0)</f>
        <v>592.42103831788177</v>
      </c>
      <c r="G221" s="15">
        <f ca="1">IF(Amortization[[#This Row],[payment date]]="",0,PropertyTaxAmount)</f>
        <v>375</v>
      </c>
      <c r="H221" s="15">
        <f ca="1">IF(Amortization[[#This Row],[payment date]]="",0,Amortization[[#This Row],[interest]]+Amortization[[#This Row],[principal]]+Amortization[[#This Row],[property tax]])</f>
        <v>1446.174825031288</v>
      </c>
      <c r="I221" s="15">
        <f ca="1">IF(Amortization[[#This Row],[payment date]]="",0,Amortization[[#This Row],[opening balance]]-Amortization[[#This Row],[principal]])</f>
        <v>114900.90881121754</v>
      </c>
      <c r="J221" s="16">
        <f ca="1">IF(Amortization[[#This Row],[closing balance]]&gt;0,LastRow-ROW(),0)</f>
        <v>142</v>
      </c>
    </row>
    <row r="222" spans="2:10" ht="15" customHeight="1" x14ac:dyDescent="0.2">
      <c r="B222" s="13">
        <f>ROWS($B$4:B222)</f>
        <v>219</v>
      </c>
      <c r="C222" s="14">
        <f ca="1">IF(ValuesEntered,IF(Amortization[[#This Row],['#]]&lt;=DurationOfLoan,IF(ROW()-ROW(Amortization[[#Headers],[payment date]])=1,LoanStart,IF(I221&gt;0,EDATE(C221,1),"")),""),"")</f>
        <v>51754</v>
      </c>
      <c r="D222" s="15">
        <f ca="1">IF(ROW()-ROW(Amortization[[#Headers],[opening balance]])=1,LoanAmount,IF(Amortization[[#This Row],[payment date]]="",0,INDEX(Amortization[], ROW()-4,8)))</f>
        <v>114900.90881121754</v>
      </c>
      <c r="E222" s="15">
        <f ca="1">IF(ValuesEntered,IF(ROW()-ROW(Amortization[[#Headers],[interest]])=1,-IPMT(InterestRate/12,1,DurationOfLoan-ROWS($C$4:C222)+1,Amortization[[#This Row],[opening balance]]),IFERROR(-IPMT(InterestRate/12,1,Amortization[[#This Row],['# remaining]],D223),0)),0)</f>
        <v>476.27508063294442</v>
      </c>
      <c r="F222" s="15">
        <f ca="1">IFERROR(IF(AND(ValuesEntered,Amortization[[#This Row],[payment date]]&lt;&gt;""),-PPMT(InterestRate/12,1,DurationOfLoan-ROWS($C$4:C222)+1,Amortization[[#This Row],[opening balance]]),""),0)</f>
        <v>594.88945931087301</v>
      </c>
      <c r="G222" s="15">
        <f ca="1">IF(Amortization[[#This Row],[payment date]]="",0,PropertyTaxAmount)</f>
        <v>375</v>
      </c>
      <c r="H222" s="15">
        <f ca="1">IF(Amortization[[#This Row],[payment date]]="",0,Amortization[[#This Row],[interest]]+Amortization[[#This Row],[principal]]+Amortization[[#This Row],[property tax]])</f>
        <v>1446.1645399438175</v>
      </c>
      <c r="I222" s="15">
        <f ca="1">IF(Amortization[[#This Row],[payment date]]="",0,Amortization[[#This Row],[opening balance]]-Amortization[[#This Row],[principal]])</f>
        <v>114306.01935190667</v>
      </c>
      <c r="J222" s="16">
        <f ca="1">IF(Amortization[[#This Row],[closing balance]]&gt;0,LastRow-ROW(),0)</f>
        <v>141</v>
      </c>
    </row>
    <row r="223" spans="2:10" ht="15" customHeight="1" x14ac:dyDescent="0.2">
      <c r="B223" s="13">
        <f>ROWS($B$4:B223)</f>
        <v>220</v>
      </c>
      <c r="C223" s="14">
        <f ca="1">IF(ValuesEntered,IF(Amortization[[#This Row],['#]]&lt;=DurationOfLoan,IF(ROW()-ROW(Amortization[[#Headers],[payment date]])=1,LoanStart,IF(I222&gt;0,EDATE(C222,1),"")),""),"")</f>
        <v>51784</v>
      </c>
      <c r="D223" s="15">
        <f ca="1">IF(ROW()-ROW(Amortization[[#Headers],[opening balance]])=1,LoanAmount,IF(Amortization[[#This Row],[payment date]]="",0,INDEX(Amortization[], ROW()-4,8)))</f>
        <v>114306.01935190667</v>
      </c>
      <c r="E223" s="15">
        <f ca="1">IF(ValuesEntered,IF(ROW()-ROW(Amortization[[#Headers],[interest]])=1,-IPMT(InterestRate/12,1,DurationOfLoan-ROWS($C$4:C223)+1,Amortization[[#This Row],[opening balance]]),IFERROR(-IPMT(InterestRate/12,1,Amortization[[#This Row],['# remaining]],D224),0)),0)</f>
        <v>473.78604661048053</v>
      </c>
      <c r="F223" s="15">
        <f ca="1">IFERROR(IF(AND(ValuesEntered,Amortization[[#This Row],[payment date]]&lt;&gt;""),-PPMT(InterestRate/12,1,DurationOfLoan-ROWS($C$4:C223)+1,Amortization[[#This Row],[opening balance]]),""),0)</f>
        <v>597.36816539133508</v>
      </c>
      <c r="G223" s="15">
        <f ca="1">IF(Amortization[[#This Row],[payment date]]="",0,PropertyTaxAmount)</f>
        <v>375</v>
      </c>
      <c r="H223" s="15">
        <f ca="1">IF(Amortization[[#This Row],[payment date]]="",0,Amortization[[#This Row],[interest]]+Amortization[[#This Row],[principal]]+Amortization[[#This Row],[property tax]])</f>
        <v>1446.1542120018157</v>
      </c>
      <c r="I223" s="15">
        <f ca="1">IF(Amortization[[#This Row],[payment date]]="",0,Amortization[[#This Row],[opening balance]]-Amortization[[#This Row],[principal]])</f>
        <v>113708.65118651533</v>
      </c>
      <c r="J223" s="16">
        <f ca="1">IF(Amortization[[#This Row],[closing balance]]&gt;0,LastRow-ROW(),0)</f>
        <v>140</v>
      </c>
    </row>
    <row r="224" spans="2:10" ht="15" customHeight="1" x14ac:dyDescent="0.2">
      <c r="B224" s="13">
        <f>ROWS($B$4:B224)</f>
        <v>221</v>
      </c>
      <c r="C224" s="14">
        <f ca="1">IF(ValuesEntered,IF(Amortization[[#This Row],['#]]&lt;=DurationOfLoan,IF(ROW()-ROW(Amortization[[#Headers],[payment date]])=1,LoanStart,IF(I223&gt;0,EDATE(C223,1),"")),""),"")</f>
        <v>51815</v>
      </c>
      <c r="D224" s="15">
        <f ca="1">IF(ROW()-ROW(Amortization[[#Headers],[opening balance]])=1,LoanAmount,IF(Amortization[[#This Row],[payment date]]="",0,INDEX(Amortization[], ROW()-4,8)))</f>
        <v>113708.65118651533</v>
      </c>
      <c r="E224" s="15">
        <f ca="1">IF(ValuesEntered,IF(ROW()-ROW(Amortization[[#Headers],[interest]])=1,-IPMT(InterestRate/12,1,DurationOfLoan-ROWS($C$4:C224)+1,Amortization[[#This Row],[opening balance]]),IFERROR(-IPMT(InterestRate/12,1,Amortization[[#This Row],['# remaining]],D225),0)),0)</f>
        <v>471.28664161292301</v>
      </c>
      <c r="F224" s="15">
        <f ca="1">IFERROR(IF(AND(ValuesEntered,Amortization[[#This Row],[payment date]]&lt;&gt;""),-PPMT(InterestRate/12,1,DurationOfLoan-ROWS($C$4:C224)+1,Amortization[[#This Row],[opening balance]]),""),0)</f>
        <v>599.85719941379887</v>
      </c>
      <c r="G224" s="15">
        <f ca="1">IF(Amortization[[#This Row],[payment date]]="",0,PropertyTaxAmount)</f>
        <v>375</v>
      </c>
      <c r="H224" s="15">
        <f ca="1">IF(Amortization[[#This Row],[payment date]]="",0,Amortization[[#This Row],[interest]]+Amortization[[#This Row],[principal]]+Amortization[[#This Row],[property tax]])</f>
        <v>1446.1438410267219</v>
      </c>
      <c r="I224" s="15">
        <f ca="1">IF(Amortization[[#This Row],[payment date]]="",0,Amortization[[#This Row],[opening balance]]-Amortization[[#This Row],[principal]])</f>
        <v>113108.79398710153</v>
      </c>
      <c r="J224" s="16">
        <f ca="1">IF(Amortization[[#This Row],[closing balance]]&gt;0,LastRow-ROW(),0)</f>
        <v>139</v>
      </c>
    </row>
    <row r="225" spans="2:10" ht="15" customHeight="1" x14ac:dyDescent="0.2">
      <c r="B225" s="13">
        <f>ROWS($B$4:B225)</f>
        <v>222</v>
      </c>
      <c r="C225" s="14">
        <f ca="1">IF(ValuesEntered,IF(Amortization[[#This Row],['#]]&lt;=DurationOfLoan,IF(ROW()-ROW(Amortization[[#Headers],[payment date]])=1,LoanStart,IF(I224&gt;0,EDATE(C224,1),"")),""),"")</f>
        <v>51845</v>
      </c>
      <c r="D225" s="15">
        <f ca="1">IF(ROW()-ROW(Amortization[[#Headers],[opening balance]])=1,LoanAmount,IF(Amortization[[#This Row],[payment date]]="",0,INDEX(Amortization[], ROW()-4,8)))</f>
        <v>113108.79398710153</v>
      </c>
      <c r="E225" s="15">
        <f ca="1">IF(ValuesEntered,IF(ROW()-ROW(Amortization[[#Headers],[interest]])=1,-IPMT(InterestRate/12,1,DurationOfLoan-ROWS($C$4:C225)+1,Amortization[[#This Row],[opening balance]]),IFERROR(-IPMT(InterestRate/12,1,Amortization[[#This Row],['# remaining]],D226),0)),0)</f>
        <v>468.77682242787569</v>
      </c>
      <c r="F225" s="15">
        <f ca="1">IFERROR(IF(AND(ValuesEntered,Amortization[[#This Row],[payment date]]&lt;&gt;""),-PPMT(InterestRate/12,1,DurationOfLoan-ROWS($C$4:C225)+1,Amortization[[#This Row],[opening balance]]),""),0)</f>
        <v>602.35660441135622</v>
      </c>
      <c r="G225" s="15">
        <f ca="1">IF(Amortization[[#This Row],[payment date]]="",0,PropertyTaxAmount)</f>
        <v>375</v>
      </c>
      <c r="H225" s="15">
        <f ca="1">IF(Amortization[[#This Row],[payment date]]="",0,Amortization[[#This Row],[interest]]+Amortization[[#This Row],[principal]]+Amortization[[#This Row],[property tax]])</f>
        <v>1446.133426839232</v>
      </c>
      <c r="I225" s="15">
        <f ca="1">IF(Amortization[[#This Row],[payment date]]="",0,Amortization[[#This Row],[opening balance]]-Amortization[[#This Row],[principal]])</f>
        <v>112506.43738269017</v>
      </c>
      <c r="J225" s="16">
        <f ca="1">IF(Amortization[[#This Row],[closing balance]]&gt;0,LastRow-ROW(),0)</f>
        <v>138</v>
      </c>
    </row>
    <row r="226" spans="2:10" ht="15" customHeight="1" x14ac:dyDescent="0.2">
      <c r="B226" s="13">
        <f>ROWS($B$4:B226)</f>
        <v>223</v>
      </c>
      <c r="C226" s="14">
        <f ca="1">IF(ValuesEntered,IF(Amortization[[#This Row],['#]]&lt;=DurationOfLoan,IF(ROW()-ROW(Amortization[[#Headers],[payment date]])=1,LoanStart,IF(I225&gt;0,EDATE(C225,1),"")),""),"")</f>
        <v>51876</v>
      </c>
      <c r="D226" s="15">
        <f ca="1">IF(ROW()-ROW(Amortization[[#Headers],[opening balance]])=1,LoanAmount,IF(Amortization[[#This Row],[payment date]]="",0,INDEX(Amortization[], ROW()-4,8)))</f>
        <v>112506.43738269017</v>
      </c>
      <c r="E226" s="15">
        <f ca="1">IF(ValuesEntered,IF(ROW()-ROW(Amortization[[#Headers],[interest]])=1,-IPMT(InterestRate/12,1,DurationOfLoan-ROWS($C$4:C226)+1,Amortization[[#This Row],[opening balance]]),IFERROR(-IPMT(InterestRate/12,1,Amortization[[#This Row],['# remaining]],D227),0)),0)</f>
        <v>466.25654566289069</v>
      </c>
      <c r="F226" s="15">
        <f ca="1">IFERROR(IF(AND(ValuesEntered,Amortization[[#This Row],[payment date]]&lt;&gt;""),-PPMT(InterestRate/12,1,DurationOfLoan-ROWS($C$4:C226)+1,Amortization[[#This Row],[opening balance]]),""),0)</f>
        <v>604.86642359640371</v>
      </c>
      <c r="G226" s="15">
        <f ca="1">IF(Amortization[[#This Row],[payment date]]="",0,PropertyTaxAmount)</f>
        <v>375</v>
      </c>
      <c r="H226" s="15">
        <f ca="1">IF(Amortization[[#This Row],[payment date]]="",0,Amortization[[#This Row],[interest]]+Amortization[[#This Row],[principal]]+Amortization[[#This Row],[property tax]])</f>
        <v>1446.1229692592945</v>
      </c>
      <c r="I226" s="15">
        <f ca="1">IF(Amortization[[#This Row],[payment date]]="",0,Amortization[[#This Row],[opening balance]]-Amortization[[#This Row],[principal]])</f>
        <v>111901.57095909376</v>
      </c>
      <c r="J226" s="16">
        <f ca="1">IF(Amortization[[#This Row],[closing balance]]&gt;0,LastRow-ROW(),0)</f>
        <v>137</v>
      </c>
    </row>
    <row r="227" spans="2:10" ht="15" customHeight="1" x14ac:dyDescent="0.2">
      <c r="B227" s="13">
        <f>ROWS($B$4:B227)</f>
        <v>224</v>
      </c>
      <c r="C227" s="14">
        <f ca="1">IF(ValuesEntered,IF(Amortization[[#This Row],['#]]&lt;=DurationOfLoan,IF(ROW()-ROW(Amortization[[#Headers],[payment date]])=1,LoanStart,IF(I226&gt;0,EDATE(C226,1),"")),""),"")</f>
        <v>51907</v>
      </c>
      <c r="D227" s="15">
        <f ca="1">IF(ROW()-ROW(Amortization[[#Headers],[opening balance]])=1,LoanAmount,IF(Amortization[[#This Row],[payment date]]="",0,INDEX(Amortization[], ROW()-4,8)))</f>
        <v>111901.57095909376</v>
      </c>
      <c r="E227" s="15">
        <f ca="1">IF(ValuesEntered,IF(ROW()-ROW(Amortization[[#Headers],[interest]])=1,-IPMT(InterestRate/12,1,DurationOfLoan-ROWS($C$4:C227)+1,Amortization[[#This Row],[opening balance]]),IFERROR(-IPMT(InterestRate/12,1,Amortization[[#This Row],['# remaining]],D228),0)),0)</f>
        <v>463.72576774471821</v>
      </c>
      <c r="F227" s="15">
        <f ca="1">IFERROR(IF(AND(ValuesEntered,Amortization[[#This Row],[payment date]]&lt;&gt;""),-PPMT(InterestRate/12,1,DurationOfLoan-ROWS($C$4:C227)+1,Amortization[[#This Row],[opening balance]]),""),0)</f>
        <v>607.38670036138853</v>
      </c>
      <c r="G227" s="15">
        <f ca="1">IF(Amortization[[#This Row],[payment date]]="",0,PropertyTaxAmount)</f>
        <v>375</v>
      </c>
      <c r="H227" s="15">
        <f ca="1">IF(Amortization[[#This Row],[payment date]]="",0,Amortization[[#This Row],[interest]]+Amortization[[#This Row],[principal]]+Amortization[[#This Row],[property tax]])</f>
        <v>1446.1124681061067</v>
      </c>
      <c r="I227" s="15">
        <f ca="1">IF(Amortization[[#This Row],[payment date]]="",0,Amortization[[#This Row],[opening balance]]-Amortization[[#This Row],[principal]])</f>
        <v>111294.18425873238</v>
      </c>
      <c r="J227" s="16">
        <f ca="1">IF(Amortization[[#This Row],[closing balance]]&gt;0,LastRow-ROW(),0)</f>
        <v>136</v>
      </c>
    </row>
    <row r="228" spans="2:10" ht="15" customHeight="1" x14ac:dyDescent="0.2">
      <c r="B228" s="13">
        <f>ROWS($B$4:B228)</f>
        <v>225</v>
      </c>
      <c r="C228" s="14">
        <f ca="1">IF(ValuesEntered,IF(Amortization[[#This Row],['#]]&lt;=DurationOfLoan,IF(ROW()-ROW(Amortization[[#Headers],[payment date]])=1,LoanStart,IF(I227&gt;0,EDATE(C227,1),"")),""),"")</f>
        <v>51935</v>
      </c>
      <c r="D228" s="15">
        <f ca="1">IF(ROW()-ROW(Amortization[[#Headers],[opening balance]])=1,LoanAmount,IF(Amortization[[#This Row],[payment date]]="",0,INDEX(Amortization[], ROW()-4,8)))</f>
        <v>111294.18425873238</v>
      </c>
      <c r="E228" s="15">
        <f ca="1">IF(ValuesEntered,IF(ROW()-ROW(Amortization[[#Headers],[interest]])=1,-IPMT(InterestRate/12,1,DurationOfLoan-ROWS($C$4:C228)+1,Amortization[[#This Row],[opening balance]]),IFERROR(-IPMT(InterestRate/12,1,Amortization[[#This Row],['# remaining]],D229),0)),0)</f>
        <v>461.18444491855342</v>
      </c>
      <c r="F228" s="15">
        <f ca="1">IFERROR(IF(AND(ValuesEntered,Amortization[[#This Row],[payment date]]&lt;&gt;""),-PPMT(InterestRate/12,1,DurationOfLoan-ROWS($C$4:C228)+1,Amortization[[#This Row],[opening balance]]),""),0)</f>
        <v>609.91747827956101</v>
      </c>
      <c r="G228" s="15">
        <f ca="1">IF(Amortization[[#This Row],[payment date]]="",0,PropertyTaxAmount)</f>
        <v>375</v>
      </c>
      <c r="H228" s="15">
        <f ca="1">IF(Amortization[[#This Row],[payment date]]="",0,Amortization[[#This Row],[interest]]+Amortization[[#This Row],[principal]]+Amortization[[#This Row],[property tax]])</f>
        <v>1446.1019231981145</v>
      </c>
      <c r="I228" s="15">
        <f ca="1">IF(Amortization[[#This Row],[payment date]]="",0,Amortization[[#This Row],[opening balance]]-Amortization[[#This Row],[principal]])</f>
        <v>110684.26678045282</v>
      </c>
      <c r="J228" s="16">
        <f ca="1">IF(Amortization[[#This Row],[closing balance]]&gt;0,LastRow-ROW(),0)</f>
        <v>135</v>
      </c>
    </row>
    <row r="229" spans="2:10" ht="15" customHeight="1" x14ac:dyDescent="0.2">
      <c r="B229" s="13">
        <f>ROWS($B$4:B229)</f>
        <v>226</v>
      </c>
      <c r="C229" s="14">
        <f ca="1">IF(ValuesEntered,IF(Amortization[[#This Row],['#]]&lt;=DurationOfLoan,IF(ROW()-ROW(Amortization[[#Headers],[payment date]])=1,LoanStart,IF(I228&gt;0,EDATE(C228,1),"")),""),"")</f>
        <v>51966</v>
      </c>
      <c r="D229" s="15">
        <f ca="1">IF(ROW()-ROW(Amortization[[#Headers],[opening balance]])=1,LoanAmount,IF(Amortization[[#This Row],[payment date]]="",0,INDEX(Amortization[], ROW()-4,8)))</f>
        <v>110684.26678045282</v>
      </c>
      <c r="E229" s="15">
        <f ca="1">IF(ValuesEntered,IF(ROW()-ROW(Amortization[[#Headers],[interest]])=1,-IPMT(InterestRate/12,1,DurationOfLoan-ROWS($C$4:C229)+1,Amortization[[#This Row],[opening balance]]),IFERROR(-IPMT(InterestRate/12,1,Amortization[[#This Row],['# remaining]],D230),0)),0)</f>
        <v>458.63253324727958</v>
      </c>
      <c r="F229" s="15">
        <f ca="1">IFERROR(IF(AND(ValuesEntered,Amortization[[#This Row],[payment date]]&lt;&gt;""),-PPMT(InterestRate/12,1,DurationOfLoan-ROWS($C$4:C229)+1,Amortization[[#This Row],[opening balance]]),""),0)</f>
        <v>612.45880110572591</v>
      </c>
      <c r="G229" s="15">
        <f ca="1">IF(Amortization[[#This Row],[payment date]]="",0,PropertyTaxAmount)</f>
        <v>375</v>
      </c>
      <c r="H229" s="15">
        <f ca="1">IF(Amortization[[#This Row],[payment date]]="",0,Amortization[[#This Row],[interest]]+Amortization[[#This Row],[principal]]+Amortization[[#This Row],[property tax]])</f>
        <v>1446.0913343530055</v>
      </c>
      <c r="I229" s="15">
        <f ca="1">IF(Amortization[[#This Row],[payment date]]="",0,Amortization[[#This Row],[opening balance]]-Amortization[[#This Row],[principal]])</f>
        <v>110071.8079793471</v>
      </c>
      <c r="J229" s="16">
        <f ca="1">IF(Amortization[[#This Row],[closing balance]]&gt;0,LastRow-ROW(),0)</f>
        <v>134</v>
      </c>
    </row>
    <row r="230" spans="2:10" ht="15" customHeight="1" x14ac:dyDescent="0.2">
      <c r="B230" s="13">
        <f>ROWS($B$4:B230)</f>
        <v>227</v>
      </c>
      <c r="C230" s="14">
        <f ca="1">IF(ValuesEntered,IF(Amortization[[#This Row],['#]]&lt;=DurationOfLoan,IF(ROW()-ROW(Amortization[[#Headers],[payment date]])=1,LoanStart,IF(I229&gt;0,EDATE(C229,1),"")),""),"")</f>
        <v>51996</v>
      </c>
      <c r="D230" s="15">
        <f ca="1">IF(ROW()-ROW(Amortization[[#Headers],[opening balance]])=1,LoanAmount,IF(Amortization[[#This Row],[payment date]]="",0,INDEX(Amortization[], ROW()-4,8)))</f>
        <v>110071.8079793471</v>
      </c>
      <c r="E230" s="15">
        <f ca="1">IF(ValuesEntered,IF(ROW()-ROW(Amortization[[#Headers],[interest]])=1,-IPMT(InterestRate/12,1,DurationOfLoan-ROWS($C$4:C230)+1,Amortization[[#This Row],[opening balance]]),IFERROR(-IPMT(InterestRate/12,1,Amortization[[#This Row],['# remaining]],D231),0)),0)</f>
        <v>456.06998861070872</v>
      </c>
      <c r="F230" s="15">
        <f ca="1">IFERROR(IF(AND(ValuesEntered,Amortization[[#This Row],[payment date]]&lt;&gt;""),-PPMT(InterestRate/12,1,DurationOfLoan-ROWS($C$4:C230)+1,Amortization[[#This Row],[opening balance]]),""),0)</f>
        <v>615.01071277699998</v>
      </c>
      <c r="G230" s="15">
        <f ca="1">IF(Amortization[[#This Row],[payment date]]="",0,PropertyTaxAmount)</f>
        <v>375</v>
      </c>
      <c r="H230" s="15">
        <f ca="1">IF(Amortization[[#This Row],[payment date]]="",0,Amortization[[#This Row],[interest]]+Amortization[[#This Row],[principal]]+Amortization[[#This Row],[property tax]])</f>
        <v>1446.0807013877088</v>
      </c>
      <c r="I230" s="15">
        <f ca="1">IF(Amortization[[#This Row],[payment date]]="",0,Amortization[[#This Row],[opening balance]]-Amortization[[#This Row],[principal]])</f>
        <v>109456.79726657009</v>
      </c>
      <c r="J230" s="16">
        <f ca="1">IF(Amortization[[#This Row],[closing balance]]&gt;0,LastRow-ROW(),0)</f>
        <v>133</v>
      </c>
    </row>
    <row r="231" spans="2:10" ht="15" customHeight="1" x14ac:dyDescent="0.2">
      <c r="B231" s="13">
        <f>ROWS($B$4:B231)</f>
        <v>228</v>
      </c>
      <c r="C231" s="14">
        <f ca="1">IF(ValuesEntered,IF(Amortization[[#This Row],['#]]&lt;=DurationOfLoan,IF(ROW()-ROW(Amortization[[#Headers],[payment date]])=1,LoanStart,IF(I230&gt;0,EDATE(C230,1),"")),""),"")</f>
        <v>52027</v>
      </c>
      <c r="D231" s="15">
        <f ca="1">IF(ROW()-ROW(Amortization[[#Headers],[opening balance]])=1,LoanAmount,IF(Amortization[[#This Row],[payment date]]="",0,INDEX(Amortization[], ROW()-4,8)))</f>
        <v>109456.79726657009</v>
      </c>
      <c r="E231" s="15">
        <f ca="1">IF(ValuesEntered,IF(ROW()-ROW(Amortization[[#Headers],[interest]])=1,-IPMT(InterestRate/12,1,DurationOfLoan-ROWS($C$4:C231)+1,Amortization[[#This Row],[opening balance]]),IFERROR(-IPMT(InterestRate/12,1,Amortization[[#This Row],['# remaining]],D232),0)),0)</f>
        <v>453.49676670481881</v>
      </c>
      <c r="F231" s="15">
        <f ca="1">IFERROR(IF(AND(ValuesEntered,Amortization[[#This Row],[payment date]]&lt;&gt;""),-PPMT(InterestRate/12,1,DurationOfLoan-ROWS($C$4:C231)+1,Amortization[[#This Row],[opening balance]]),""),0)</f>
        <v>617.57325741357079</v>
      </c>
      <c r="G231" s="15">
        <f ca="1">IF(Amortization[[#This Row],[payment date]]="",0,PropertyTaxAmount)</f>
        <v>375</v>
      </c>
      <c r="H231" s="15">
        <f ca="1">IF(Amortization[[#This Row],[payment date]]="",0,Amortization[[#This Row],[interest]]+Amortization[[#This Row],[principal]]+Amortization[[#This Row],[property tax]])</f>
        <v>1446.0700241183895</v>
      </c>
      <c r="I231" s="15">
        <f ca="1">IF(Amortization[[#This Row],[payment date]]="",0,Amortization[[#This Row],[opening balance]]-Amortization[[#This Row],[principal]])</f>
        <v>108839.22400915652</v>
      </c>
      <c r="J231" s="16">
        <f ca="1">IF(Amortization[[#This Row],[closing balance]]&gt;0,LastRow-ROW(),0)</f>
        <v>132</v>
      </c>
    </row>
    <row r="232" spans="2:10" ht="15" customHeight="1" x14ac:dyDescent="0.2">
      <c r="B232" s="13">
        <f>ROWS($B$4:B232)</f>
        <v>229</v>
      </c>
      <c r="C232" s="14">
        <f ca="1">IF(ValuesEntered,IF(Amortization[[#This Row],['#]]&lt;=DurationOfLoan,IF(ROW()-ROW(Amortization[[#Headers],[payment date]])=1,LoanStart,IF(I231&gt;0,EDATE(C231,1),"")),""),"")</f>
        <v>52057</v>
      </c>
      <c r="D232" s="15">
        <f ca="1">IF(ROW()-ROW(Amortization[[#Headers],[opening balance]])=1,LoanAmount,IF(Amortization[[#This Row],[payment date]]="",0,INDEX(Amortization[], ROW()-4,8)))</f>
        <v>108839.22400915652</v>
      </c>
      <c r="E232" s="15">
        <f ca="1">IF(ValuesEntered,IF(ROW()-ROW(Amortization[[#Headers],[interest]])=1,-IPMT(InterestRate/12,1,DurationOfLoan-ROWS($C$4:C232)+1,Amortization[[#This Row],[opening balance]]),IFERROR(-IPMT(InterestRate/12,1,Amortization[[#This Row],['# remaining]],D233),0)),0)</f>
        <v>450.91282304098775</v>
      </c>
      <c r="F232" s="15">
        <f ca="1">IFERROR(IF(AND(ValuesEntered,Amortization[[#This Row],[payment date]]&lt;&gt;""),-PPMT(InterestRate/12,1,DurationOfLoan-ROWS($C$4:C232)+1,Amortization[[#This Row],[opening balance]]),""),0)</f>
        <v>620.14647931946058</v>
      </c>
      <c r="G232" s="15">
        <f ca="1">IF(Amortization[[#This Row],[payment date]]="",0,PropertyTaxAmount)</f>
        <v>375</v>
      </c>
      <c r="H232" s="15">
        <f ca="1">IF(Amortization[[#This Row],[payment date]]="",0,Amortization[[#This Row],[interest]]+Amortization[[#This Row],[principal]]+Amortization[[#This Row],[property tax]])</f>
        <v>1446.0593023604483</v>
      </c>
      <c r="I232" s="15">
        <f ca="1">IF(Amortization[[#This Row],[payment date]]="",0,Amortization[[#This Row],[opening balance]]-Amortization[[#This Row],[principal]])</f>
        <v>108219.07752983706</v>
      </c>
      <c r="J232" s="16">
        <f ca="1">IF(Amortization[[#This Row],[closing balance]]&gt;0,LastRow-ROW(),0)</f>
        <v>131</v>
      </c>
    </row>
    <row r="233" spans="2:10" ht="15" customHeight="1" x14ac:dyDescent="0.2">
      <c r="B233" s="13">
        <f>ROWS($B$4:B233)</f>
        <v>230</v>
      </c>
      <c r="C233" s="14">
        <f ca="1">IF(ValuesEntered,IF(Amortization[[#This Row],['#]]&lt;=DurationOfLoan,IF(ROW()-ROW(Amortization[[#Headers],[payment date]])=1,LoanStart,IF(I232&gt;0,EDATE(C232,1),"")),""),"")</f>
        <v>52088</v>
      </c>
      <c r="D233" s="15">
        <f ca="1">IF(ROW()-ROW(Amortization[[#Headers],[opening balance]])=1,LoanAmount,IF(Amortization[[#This Row],[payment date]]="",0,INDEX(Amortization[], ROW()-4,8)))</f>
        <v>108219.07752983706</v>
      </c>
      <c r="E233" s="15">
        <f ca="1">IF(ValuesEntered,IF(ROW()-ROW(Amortization[[#Headers],[interest]])=1,-IPMT(InterestRate/12,1,DurationOfLoan-ROWS($C$4:C233)+1,Amortization[[#This Row],[opening balance]]),IFERROR(-IPMT(InterestRate/12,1,Amortization[[#This Row],['# remaining]],D234),0)),0)</f>
        <v>448.31811294522402</v>
      </c>
      <c r="F233" s="15">
        <f ca="1">IFERROR(IF(AND(ValuesEntered,Amortization[[#This Row],[payment date]]&lt;&gt;""),-PPMT(InterestRate/12,1,DurationOfLoan-ROWS($C$4:C233)+1,Amortization[[#This Row],[opening balance]]),""),0)</f>
        <v>622.73042298329153</v>
      </c>
      <c r="G233" s="15">
        <f ca="1">IF(Amortization[[#This Row],[payment date]]="",0,PropertyTaxAmount)</f>
        <v>375</v>
      </c>
      <c r="H233" s="15">
        <f ca="1">IF(Amortization[[#This Row],[payment date]]="",0,Amortization[[#This Row],[interest]]+Amortization[[#This Row],[principal]]+Amortization[[#This Row],[property tax]])</f>
        <v>1446.0485359285155</v>
      </c>
      <c r="I233" s="15">
        <f ca="1">IF(Amortization[[#This Row],[payment date]]="",0,Amortization[[#This Row],[opening balance]]-Amortization[[#This Row],[principal]])</f>
        <v>107596.34710685376</v>
      </c>
      <c r="J233" s="16">
        <f ca="1">IF(Amortization[[#This Row],[closing balance]]&gt;0,LastRow-ROW(),0)</f>
        <v>130</v>
      </c>
    </row>
    <row r="234" spans="2:10" ht="15" customHeight="1" x14ac:dyDescent="0.2">
      <c r="B234" s="13">
        <f>ROWS($B$4:B234)</f>
        <v>231</v>
      </c>
      <c r="C234" s="14">
        <f ca="1">IF(ValuesEntered,IF(Amortization[[#This Row],['#]]&lt;=DurationOfLoan,IF(ROW()-ROW(Amortization[[#Headers],[payment date]])=1,LoanStart,IF(I233&gt;0,EDATE(C233,1),"")),""),"")</f>
        <v>52119</v>
      </c>
      <c r="D234" s="15">
        <f ca="1">IF(ROW()-ROW(Amortization[[#Headers],[opening balance]])=1,LoanAmount,IF(Amortization[[#This Row],[payment date]]="",0,INDEX(Amortization[], ROW()-4,8)))</f>
        <v>107596.34710685376</v>
      </c>
      <c r="E234" s="15">
        <f ca="1">IF(ValuesEntered,IF(ROW()-ROW(Amortization[[#Headers],[interest]])=1,-IPMT(InterestRate/12,1,DurationOfLoan-ROWS($C$4:C234)+1,Amortization[[#This Row],[opening balance]]),IFERROR(-IPMT(InterestRate/12,1,Amortization[[#This Row],['# remaining]],D235),0)),0)</f>
        <v>445.7125915573946</v>
      </c>
      <c r="F234" s="15">
        <f ca="1">IFERROR(IF(AND(ValuesEntered,Amortization[[#This Row],[payment date]]&lt;&gt;""),-PPMT(InterestRate/12,1,DurationOfLoan-ROWS($C$4:C234)+1,Amortization[[#This Row],[opening balance]]),""),0)</f>
        <v>625.32513307905538</v>
      </c>
      <c r="G234" s="15">
        <f ca="1">IF(Amortization[[#This Row],[payment date]]="",0,PropertyTaxAmount)</f>
        <v>375</v>
      </c>
      <c r="H234" s="15">
        <f ca="1">IF(Amortization[[#This Row],[payment date]]="",0,Amortization[[#This Row],[interest]]+Amortization[[#This Row],[principal]]+Amortization[[#This Row],[property tax]])</f>
        <v>1446.0377246364501</v>
      </c>
      <c r="I234" s="15">
        <f ca="1">IF(Amortization[[#This Row],[payment date]]="",0,Amortization[[#This Row],[opening balance]]-Amortization[[#This Row],[principal]])</f>
        <v>106971.02197377471</v>
      </c>
      <c r="J234" s="16">
        <f ca="1">IF(Amortization[[#This Row],[closing balance]]&gt;0,LastRow-ROW(),0)</f>
        <v>129</v>
      </c>
    </row>
    <row r="235" spans="2:10" ht="15" customHeight="1" x14ac:dyDescent="0.2">
      <c r="B235" s="13">
        <f>ROWS($B$4:B235)</f>
        <v>232</v>
      </c>
      <c r="C235" s="14">
        <f ca="1">IF(ValuesEntered,IF(Amortization[[#This Row],['#]]&lt;=DurationOfLoan,IF(ROW()-ROW(Amortization[[#Headers],[payment date]])=1,LoanStart,IF(I234&gt;0,EDATE(C234,1),"")),""),"")</f>
        <v>52149</v>
      </c>
      <c r="D235" s="15">
        <f ca="1">IF(ROW()-ROW(Amortization[[#Headers],[opening balance]])=1,LoanAmount,IF(Amortization[[#This Row],[payment date]]="",0,INDEX(Amortization[], ROW()-4,8)))</f>
        <v>106971.02197377471</v>
      </c>
      <c r="E235" s="15">
        <f ca="1">IF(ValuesEntered,IF(ROW()-ROW(Amortization[[#Headers],[interest]])=1,-IPMT(InterestRate/12,1,DurationOfLoan-ROWS($C$4:C235)+1,Amortization[[#This Row],[opening balance]]),IFERROR(-IPMT(InterestRate/12,1,Amortization[[#This Row],['# remaining]],D236),0)),0)</f>
        <v>443.0962138304493</v>
      </c>
      <c r="F235" s="15">
        <f ca="1">IFERROR(IF(AND(ValuesEntered,Amortization[[#This Row],[payment date]]&lt;&gt;""),-PPMT(InterestRate/12,1,DurationOfLoan-ROWS($C$4:C235)+1,Amortization[[#This Row],[opening balance]]),""),0)</f>
        <v>627.93065446688468</v>
      </c>
      <c r="G235" s="15">
        <f ca="1">IF(Amortization[[#This Row],[payment date]]="",0,PropertyTaxAmount)</f>
        <v>375</v>
      </c>
      <c r="H235" s="15">
        <f ca="1">IF(Amortization[[#This Row],[payment date]]="",0,Amortization[[#This Row],[interest]]+Amortization[[#This Row],[principal]]+Amortization[[#This Row],[property tax]])</f>
        <v>1446.026868297334</v>
      </c>
      <c r="I235" s="15">
        <f ca="1">IF(Amortization[[#This Row],[payment date]]="",0,Amortization[[#This Row],[opening balance]]-Amortization[[#This Row],[principal]])</f>
        <v>106343.09131930783</v>
      </c>
      <c r="J235" s="16">
        <f ca="1">IF(Amortization[[#This Row],[closing balance]]&gt;0,LastRow-ROW(),0)</f>
        <v>128</v>
      </c>
    </row>
    <row r="236" spans="2:10" ht="15" customHeight="1" x14ac:dyDescent="0.2">
      <c r="B236" s="13">
        <f>ROWS($B$4:B236)</f>
        <v>233</v>
      </c>
      <c r="C236" s="14">
        <f ca="1">IF(ValuesEntered,IF(Amortization[[#This Row],['#]]&lt;=DurationOfLoan,IF(ROW()-ROW(Amortization[[#Headers],[payment date]])=1,LoanStart,IF(I235&gt;0,EDATE(C235,1),"")),""),"")</f>
        <v>52180</v>
      </c>
      <c r="D236" s="15">
        <f ca="1">IF(ROW()-ROW(Amortization[[#Headers],[opening balance]])=1,LoanAmount,IF(Amortization[[#This Row],[payment date]]="",0,INDEX(Amortization[], ROW()-4,8)))</f>
        <v>106343.09131930783</v>
      </c>
      <c r="E236" s="15">
        <f ca="1">IF(ValuesEntered,IF(ROW()-ROW(Amortization[[#Headers],[interest]])=1,-IPMT(InterestRate/12,1,DurationOfLoan-ROWS($C$4:C236)+1,Amortization[[#This Row],[opening balance]]),IFERROR(-IPMT(InterestRate/12,1,Amortization[[#This Row],['# remaining]],D237),0)),0)</f>
        <v>440.46893452964167</v>
      </c>
      <c r="F236" s="15">
        <f ca="1">IFERROR(IF(AND(ValuesEntered,Amortization[[#This Row],[payment date]]&lt;&gt;""),-PPMT(InterestRate/12,1,DurationOfLoan-ROWS($C$4:C236)+1,Amortization[[#This Row],[opening balance]]),""),0)</f>
        <v>630.54703219382998</v>
      </c>
      <c r="G236" s="15">
        <f ca="1">IF(Amortization[[#This Row],[payment date]]="",0,PropertyTaxAmount)</f>
        <v>375</v>
      </c>
      <c r="H236" s="15">
        <f ca="1">IF(Amortization[[#This Row],[payment date]]="",0,Amortization[[#This Row],[interest]]+Amortization[[#This Row],[principal]]+Amortization[[#This Row],[property tax]])</f>
        <v>1446.0159667234716</v>
      </c>
      <c r="I236" s="15">
        <f ca="1">IF(Amortization[[#This Row],[payment date]]="",0,Amortization[[#This Row],[opening balance]]-Amortization[[#This Row],[principal]])</f>
        <v>105712.544287114</v>
      </c>
      <c r="J236" s="16">
        <f ca="1">IF(Amortization[[#This Row],[closing balance]]&gt;0,LastRow-ROW(),0)</f>
        <v>127</v>
      </c>
    </row>
    <row r="237" spans="2:10" ht="15" customHeight="1" x14ac:dyDescent="0.2">
      <c r="B237" s="13">
        <f>ROWS($B$4:B237)</f>
        <v>234</v>
      </c>
      <c r="C237" s="14">
        <f ca="1">IF(ValuesEntered,IF(Amortization[[#This Row],['#]]&lt;=DurationOfLoan,IF(ROW()-ROW(Amortization[[#Headers],[payment date]])=1,LoanStart,IF(I236&gt;0,EDATE(C236,1),"")),""),"")</f>
        <v>52210</v>
      </c>
      <c r="D237" s="15">
        <f ca="1">IF(ROW()-ROW(Amortization[[#Headers],[opening balance]])=1,LoanAmount,IF(Amortization[[#This Row],[payment date]]="",0,INDEX(Amortization[], ROW()-4,8)))</f>
        <v>105712.544287114</v>
      </c>
      <c r="E237" s="15">
        <f ca="1">IF(ValuesEntered,IF(ROW()-ROW(Amortization[[#Headers],[interest]])=1,-IPMT(InterestRate/12,1,DurationOfLoan-ROWS($C$4:C237)+1,Amortization[[#This Row],[opening balance]]),IFERROR(-IPMT(InterestRate/12,1,Amortization[[#This Row],['# remaining]],D238),0)),0)</f>
        <v>437.83070823174728</v>
      </c>
      <c r="F237" s="15">
        <f ca="1">IFERROR(IF(AND(ValuesEntered,Amortization[[#This Row],[payment date]]&lt;&gt;""),-PPMT(InterestRate/12,1,DurationOfLoan-ROWS($C$4:C237)+1,Amortization[[#This Row],[opening balance]]),""),0)</f>
        <v>633.17431149463755</v>
      </c>
      <c r="G237" s="15">
        <f ca="1">IF(Amortization[[#This Row],[payment date]]="",0,PropertyTaxAmount)</f>
        <v>375</v>
      </c>
      <c r="H237" s="15">
        <f ca="1">IF(Amortization[[#This Row],[payment date]]="",0,Amortization[[#This Row],[interest]]+Amortization[[#This Row],[principal]]+Amortization[[#This Row],[property tax]])</f>
        <v>1446.0050197263849</v>
      </c>
      <c r="I237" s="15">
        <f ca="1">IF(Amortization[[#This Row],[payment date]]="",0,Amortization[[#This Row],[opening balance]]-Amortization[[#This Row],[principal]])</f>
        <v>105079.36997561935</v>
      </c>
      <c r="J237" s="16">
        <f ca="1">IF(Amortization[[#This Row],[closing balance]]&gt;0,LastRow-ROW(),0)</f>
        <v>126</v>
      </c>
    </row>
    <row r="238" spans="2:10" ht="15" customHeight="1" x14ac:dyDescent="0.2">
      <c r="B238" s="13">
        <f>ROWS($B$4:B238)</f>
        <v>235</v>
      </c>
      <c r="C238" s="14">
        <f ca="1">IF(ValuesEntered,IF(Amortization[[#This Row],['#]]&lt;=DurationOfLoan,IF(ROW()-ROW(Amortization[[#Headers],[payment date]])=1,LoanStart,IF(I237&gt;0,EDATE(C237,1),"")),""),"")</f>
        <v>52241</v>
      </c>
      <c r="D238" s="15">
        <f ca="1">IF(ROW()-ROW(Amortization[[#Headers],[opening balance]])=1,LoanAmount,IF(Amortization[[#This Row],[payment date]]="",0,INDEX(Amortization[], ROW()-4,8)))</f>
        <v>105079.36997561935</v>
      </c>
      <c r="E238" s="15">
        <f ca="1">IF(ValuesEntered,IF(ROW()-ROW(Amortization[[#Headers],[interest]])=1,-IPMT(InterestRate/12,1,DurationOfLoan-ROWS($C$4:C238)+1,Amortization[[#This Row],[opening balance]]),IFERROR(-IPMT(InterestRate/12,1,Amortization[[#This Row],['# remaining]],D239),0)),0)</f>
        <v>435.1814893242784</v>
      </c>
      <c r="F238" s="15">
        <f ca="1">IFERROR(IF(AND(ValuesEntered,Amortization[[#This Row],[payment date]]&lt;&gt;""),-PPMT(InterestRate/12,1,DurationOfLoan-ROWS($C$4:C238)+1,Amortization[[#This Row],[opening balance]]),""),0)</f>
        <v>635.81253779253188</v>
      </c>
      <c r="G238" s="15">
        <f ca="1">IF(Amortization[[#This Row],[payment date]]="",0,PropertyTaxAmount)</f>
        <v>375</v>
      </c>
      <c r="H238" s="15">
        <f ca="1">IF(Amortization[[#This Row],[payment date]]="",0,Amortization[[#This Row],[interest]]+Amortization[[#This Row],[principal]]+Amortization[[#This Row],[property tax]])</f>
        <v>1445.9940271168102</v>
      </c>
      <c r="I238" s="15">
        <f ca="1">IF(Amortization[[#This Row],[payment date]]="",0,Amortization[[#This Row],[opening balance]]-Amortization[[#This Row],[principal]])</f>
        <v>104443.55743782682</v>
      </c>
      <c r="J238" s="16">
        <f ca="1">IF(Amortization[[#This Row],[closing balance]]&gt;0,LastRow-ROW(),0)</f>
        <v>125</v>
      </c>
    </row>
    <row r="239" spans="2:10" ht="15" customHeight="1" x14ac:dyDescent="0.2">
      <c r="B239" s="13">
        <f>ROWS($B$4:B239)</f>
        <v>236</v>
      </c>
      <c r="C239" s="14">
        <f ca="1">IF(ValuesEntered,IF(Amortization[[#This Row],['#]]&lt;=DurationOfLoan,IF(ROW()-ROW(Amortization[[#Headers],[payment date]])=1,LoanStart,IF(I238&gt;0,EDATE(C238,1),"")),""),"")</f>
        <v>52272</v>
      </c>
      <c r="D239" s="15">
        <f ca="1">IF(ROW()-ROW(Amortization[[#Headers],[opening balance]])=1,LoanAmount,IF(Amortization[[#This Row],[payment date]]="",0,INDEX(Amortization[], ROW()-4,8)))</f>
        <v>104443.55743782682</v>
      </c>
      <c r="E239" s="15">
        <f ca="1">IF(ValuesEntered,IF(ROW()-ROW(Amortization[[#Headers],[interest]])=1,-IPMT(InterestRate/12,1,DurationOfLoan-ROWS($C$4:C239)+1,Amortization[[#This Row],[opening balance]]),IFERROR(-IPMT(InterestRate/12,1,Amortization[[#This Row],['# remaining]],D240),0)),0)</f>
        <v>432.52123200469509</v>
      </c>
      <c r="F239" s="15">
        <f ca="1">IFERROR(IF(AND(ValuesEntered,Amortization[[#This Row],[payment date]]&lt;&gt;""),-PPMT(InterestRate/12,1,DurationOfLoan-ROWS($C$4:C239)+1,Amortization[[#This Row],[opening balance]]),""),0)</f>
        <v>638.46175670000071</v>
      </c>
      <c r="G239" s="15">
        <f ca="1">IF(Amortization[[#This Row],[payment date]]="",0,PropertyTaxAmount)</f>
        <v>375</v>
      </c>
      <c r="H239" s="15">
        <f ca="1">IF(Amortization[[#This Row],[payment date]]="",0,Amortization[[#This Row],[interest]]+Amortization[[#This Row],[principal]]+Amortization[[#This Row],[property tax]])</f>
        <v>1445.9829887046958</v>
      </c>
      <c r="I239" s="15">
        <f ca="1">IF(Amortization[[#This Row],[payment date]]="",0,Amortization[[#This Row],[opening balance]]-Amortization[[#This Row],[principal]])</f>
        <v>103805.09568112683</v>
      </c>
      <c r="J239" s="16">
        <f ca="1">IF(Amortization[[#This Row],[closing balance]]&gt;0,LastRow-ROW(),0)</f>
        <v>124</v>
      </c>
    </row>
    <row r="240" spans="2:10" ht="15" customHeight="1" x14ac:dyDescent="0.2">
      <c r="B240" s="13">
        <f>ROWS($B$4:B240)</f>
        <v>237</v>
      </c>
      <c r="C240" s="14">
        <f ca="1">IF(ValuesEntered,IF(Amortization[[#This Row],['#]]&lt;=DurationOfLoan,IF(ROW()-ROW(Amortization[[#Headers],[payment date]])=1,LoanStart,IF(I239&gt;0,EDATE(C239,1),"")),""),"")</f>
        <v>52300</v>
      </c>
      <c r="D240" s="15">
        <f ca="1">IF(ROW()-ROW(Amortization[[#Headers],[opening balance]])=1,LoanAmount,IF(Amortization[[#This Row],[payment date]]="",0,INDEX(Amortization[], ROW()-4,8)))</f>
        <v>103805.09568112683</v>
      </c>
      <c r="E240" s="15">
        <f ca="1">IF(ValuesEntered,IF(ROW()-ROW(Amortization[[#Headers],[interest]])=1,-IPMT(InterestRate/12,1,DurationOfLoan-ROWS($C$4:C240)+1,Amortization[[#This Row],[opening balance]]),IFERROR(-IPMT(InterestRate/12,1,Amortization[[#This Row],['# remaining]],D241),0)),0)</f>
        <v>429.84989027961353</v>
      </c>
      <c r="F240" s="15">
        <f ca="1">IFERROR(IF(AND(ValuesEntered,Amortization[[#This Row],[payment date]]&lt;&gt;""),-PPMT(InterestRate/12,1,DurationOfLoan-ROWS($C$4:C240)+1,Amortization[[#This Row],[opening balance]]),""),0)</f>
        <v>641.12201401958396</v>
      </c>
      <c r="G240" s="15">
        <f ca="1">IF(Amortization[[#This Row],[payment date]]="",0,PropertyTaxAmount)</f>
        <v>375</v>
      </c>
      <c r="H240" s="15">
        <f ca="1">IF(Amortization[[#This Row],[payment date]]="",0,Amortization[[#This Row],[interest]]+Amortization[[#This Row],[principal]]+Amortization[[#This Row],[property tax]])</f>
        <v>1445.9719042991974</v>
      </c>
      <c r="I240" s="15">
        <f ca="1">IF(Amortization[[#This Row],[payment date]]="",0,Amortization[[#This Row],[opening balance]]-Amortization[[#This Row],[principal]])</f>
        <v>103163.97366710725</v>
      </c>
      <c r="J240" s="16">
        <f ca="1">IF(Amortization[[#This Row],[closing balance]]&gt;0,LastRow-ROW(),0)</f>
        <v>123</v>
      </c>
    </row>
    <row r="241" spans="2:10" ht="15" customHeight="1" x14ac:dyDescent="0.2">
      <c r="B241" s="13">
        <f>ROWS($B$4:B241)</f>
        <v>238</v>
      </c>
      <c r="C241" s="14">
        <f ca="1">IF(ValuesEntered,IF(Amortization[[#This Row],['#]]&lt;=DurationOfLoan,IF(ROW()-ROW(Amortization[[#Headers],[payment date]])=1,LoanStart,IF(I240&gt;0,EDATE(C240,1),"")),""),"")</f>
        <v>52331</v>
      </c>
      <c r="D241" s="15">
        <f ca="1">IF(ROW()-ROW(Amortization[[#Headers],[opening balance]])=1,LoanAmount,IF(Amortization[[#This Row],[payment date]]="",0,INDEX(Amortization[], ROW()-4,8)))</f>
        <v>103163.97366710725</v>
      </c>
      <c r="E241" s="15">
        <f ca="1">IF(ValuesEntered,IF(ROW()-ROW(Amortization[[#Headers],[interest]])=1,-IPMT(InterestRate/12,1,DurationOfLoan-ROWS($C$4:C241)+1,Amortization[[#This Row],[opening balance]]),IFERROR(-IPMT(InterestRate/12,1,Amortization[[#This Row],['# remaining]],D242),0)),0)</f>
        <v>427.16741796401072</v>
      </c>
      <c r="F241" s="15">
        <f ca="1">IFERROR(IF(AND(ValuesEntered,Amortization[[#This Row],[payment date]]&lt;&gt;""),-PPMT(InterestRate/12,1,DurationOfLoan-ROWS($C$4:C241)+1,Amortization[[#This Row],[opening balance]]),""),0)</f>
        <v>643.79335574466575</v>
      </c>
      <c r="G241" s="15">
        <f ca="1">IF(Amortization[[#This Row],[payment date]]="",0,PropertyTaxAmount)</f>
        <v>375</v>
      </c>
      <c r="H241" s="15">
        <f ca="1">IF(Amortization[[#This Row],[payment date]]="",0,Amortization[[#This Row],[interest]]+Amortization[[#This Row],[principal]]+Amortization[[#This Row],[property tax]])</f>
        <v>1445.9607737086765</v>
      </c>
      <c r="I241" s="15">
        <f ca="1">IF(Amortization[[#This Row],[payment date]]="",0,Amortization[[#This Row],[opening balance]]-Amortization[[#This Row],[principal]])</f>
        <v>102520.18031136258</v>
      </c>
      <c r="J241" s="16">
        <f ca="1">IF(Amortization[[#This Row],[closing balance]]&gt;0,LastRow-ROW(),0)</f>
        <v>122</v>
      </c>
    </row>
    <row r="242" spans="2:10" ht="15" customHeight="1" x14ac:dyDescent="0.2">
      <c r="B242" s="13">
        <f>ROWS($B$4:B242)</f>
        <v>239</v>
      </c>
      <c r="C242" s="14">
        <f ca="1">IF(ValuesEntered,IF(Amortization[[#This Row],['#]]&lt;=DurationOfLoan,IF(ROW()-ROW(Amortization[[#Headers],[payment date]])=1,LoanStart,IF(I241&gt;0,EDATE(C241,1),"")),""),"")</f>
        <v>52361</v>
      </c>
      <c r="D242" s="15">
        <f ca="1">IF(ROW()-ROW(Amortization[[#Headers],[opening balance]])=1,LoanAmount,IF(Amortization[[#This Row],[payment date]]="",0,INDEX(Amortization[], ROW()-4,8)))</f>
        <v>102520.18031136258</v>
      </c>
      <c r="E242" s="15">
        <f ca="1">IF(ValuesEntered,IF(ROW()-ROW(Amortization[[#Headers],[interest]])=1,-IPMT(InterestRate/12,1,DurationOfLoan-ROWS($C$4:C242)+1,Amortization[[#This Row],[opening balance]]),IFERROR(-IPMT(InterestRate/12,1,Amortization[[#This Row],['# remaining]],D243),0)),0)</f>
        <v>424.4737686804263</v>
      </c>
      <c r="F242" s="15">
        <f ca="1">IFERROR(IF(AND(ValuesEntered,Amortization[[#This Row],[payment date]]&lt;&gt;""),-PPMT(InterestRate/12,1,DurationOfLoan-ROWS($C$4:C242)+1,Amortization[[#This Row],[opening balance]]),""),0)</f>
        <v>646.47582806026855</v>
      </c>
      <c r="G242" s="15">
        <f ca="1">IF(Amortization[[#This Row],[payment date]]="",0,PropertyTaxAmount)</f>
        <v>375</v>
      </c>
      <c r="H242" s="15">
        <f ca="1">IF(Amortization[[#This Row],[payment date]]="",0,Amortization[[#This Row],[interest]]+Amortization[[#This Row],[principal]]+Amortization[[#This Row],[property tax]])</f>
        <v>1445.9495967406949</v>
      </c>
      <c r="I242" s="15">
        <f ca="1">IF(Amortization[[#This Row],[payment date]]="",0,Amortization[[#This Row],[opening balance]]-Amortization[[#This Row],[principal]])</f>
        <v>101873.70448330231</v>
      </c>
      <c r="J242" s="16">
        <f ca="1">IF(Amortization[[#This Row],[closing balance]]&gt;0,LastRow-ROW(),0)</f>
        <v>121</v>
      </c>
    </row>
    <row r="243" spans="2:10" ht="15" customHeight="1" x14ac:dyDescent="0.2">
      <c r="B243" s="13">
        <f>ROWS($B$4:B243)</f>
        <v>240</v>
      </c>
      <c r="C243" s="14">
        <f ca="1">IF(ValuesEntered,IF(Amortization[[#This Row],['#]]&lt;=DurationOfLoan,IF(ROW()-ROW(Amortization[[#Headers],[payment date]])=1,LoanStart,IF(I242&gt;0,EDATE(C242,1),"")),""),"")</f>
        <v>52392</v>
      </c>
      <c r="D243" s="15">
        <f ca="1">IF(ROW()-ROW(Amortization[[#Headers],[opening balance]])=1,LoanAmount,IF(Amortization[[#This Row],[payment date]]="",0,INDEX(Amortization[], ROW()-4,8)))</f>
        <v>101873.70448330231</v>
      </c>
      <c r="E243" s="15">
        <f ca="1">IF(ValuesEntered,IF(ROW()-ROW(Amortization[[#Headers],[interest]])=1,-IPMT(InterestRate/12,1,DurationOfLoan-ROWS($C$4:C243)+1,Amortization[[#This Row],[opening balance]]),IFERROR(-IPMT(InterestRate/12,1,Amortization[[#This Row],['# remaining]],D244),0)),0)</f>
        <v>421.76889585816025</v>
      </c>
      <c r="F243" s="15">
        <f ca="1">IFERROR(IF(AND(ValuesEntered,Amortization[[#This Row],[payment date]]&lt;&gt;""),-PPMT(InterestRate/12,1,DurationOfLoan-ROWS($C$4:C243)+1,Amortization[[#This Row],[opening balance]]),""),0)</f>
        <v>649.16947734385303</v>
      </c>
      <c r="G243" s="15">
        <f ca="1">IF(Amortization[[#This Row],[payment date]]="",0,PropertyTaxAmount)</f>
        <v>375</v>
      </c>
      <c r="H243" s="15">
        <f ca="1">IF(Amortization[[#This Row],[payment date]]="",0,Amortization[[#This Row],[interest]]+Amortization[[#This Row],[principal]]+Amortization[[#This Row],[property tax]])</f>
        <v>1445.9383732020133</v>
      </c>
      <c r="I243" s="15">
        <f ca="1">IF(Amortization[[#This Row],[payment date]]="",0,Amortization[[#This Row],[opening balance]]-Amortization[[#This Row],[principal]])</f>
        <v>101224.53500595846</v>
      </c>
      <c r="J243" s="16">
        <f ca="1">IF(Amortization[[#This Row],[closing balance]]&gt;0,LastRow-ROW(),0)</f>
        <v>120</v>
      </c>
    </row>
    <row r="244" spans="2:10" ht="15" customHeight="1" x14ac:dyDescent="0.2">
      <c r="B244" s="13">
        <f>ROWS($B$4:B244)</f>
        <v>241</v>
      </c>
      <c r="C244" s="14">
        <f ca="1">IF(ValuesEntered,IF(Amortization[[#This Row],['#]]&lt;=DurationOfLoan,IF(ROW()-ROW(Amortization[[#Headers],[payment date]])=1,LoanStart,IF(I243&gt;0,EDATE(C243,1),"")),""),"")</f>
        <v>52422</v>
      </c>
      <c r="D244" s="15">
        <f ca="1">IF(ROW()-ROW(Amortization[[#Headers],[opening balance]])=1,LoanAmount,IF(Amortization[[#This Row],[payment date]]="",0,INDEX(Amortization[], ROW()-4,8)))</f>
        <v>101224.53500595846</v>
      </c>
      <c r="E244" s="15">
        <f ca="1">IF(ValuesEntered,IF(ROW()-ROW(Amortization[[#Headers],[interest]])=1,-IPMT(InterestRate/12,1,DurationOfLoan-ROWS($C$4:C244)+1,Amortization[[#This Row],[opening balance]]),IFERROR(-IPMT(InterestRate/12,1,Amortization[[#This Row],['# remaining]],D245),0)),0)</f>
        <v>419.05275273246804</v>
      </c>
      <c r="F244" s="15">
        <f ca="1">IFERROR(IF(AND(ValuesEntered,Amortization[[#This Row],[payment date]]&lt;&gt;""),-PPMT(InterestRate/12,1,DurationOfLoan-ROWS($C$4:C244)+1,Amortization[[#This Row],[opening balance]]),""),0)</f>
        <v>651.87435016611892</v>
      </c>
      <c r="G244" s="15">
        <f ca="1">IF(Amortization[[#This Row],[payment date]]="",0,PropertyTaxAmount)</f>
        <v>375</v>
      </c>
      <c r="H244" s="15">
        <f ca="1">IF(Amortization[[#This Row],[payment date]]="",0,Amortization[[#This Row],[interest]]+Amortization[[#This Row],[principal]]+Amortization[[#This Row],[property tax]])</f>
        <v>1445.927102898587</v>
      </c>
      <c r="I244" s="15">
        <f ca="1">IF(Amortization[[#This Row],[payment date]]="",0,Amortization[[#This Row],[opening balance]]-Amortization[[#This Row],[principal]])</f>
        <v>100572.66065579234</v>
      </c>
      <c r="J244" s="16">
        <f ca="1">IF(Amortization[[#This Row],[closing balance]]&gt;0,LastRow-ROW(),0)</f>
        <v>119</v>
      </c>
    </row>
    <row r="245" spans="2:10" ht="15" customHeight="1" x14ac:dyDescent="0.2">
      <c r="B245" s="13">
        <f>ROWS($B$4:B245)</f>
        <v>242</v>
      </c>
      <c r="C245" s="14">
        <f ca="1">IF(ValuesEntered,IF(Amortization[[#This Row],['#]]&lt;=DurationOfLoan,IF(ROW()-ROW(Amortization[[#Headers],[payment date]])=1,LoanStart,IF(I244&gt;0,EDATE(C244,1),"")),""),"")</f>
        <v>52453</v>
      </c>
      <c r="D245" s="15">
        <f ca="1">IF(ROW()-ROW(Amortization[[#Headers],[opening balance]])=1,LoanAmount,IF(Amortization[[#This Row],[payment date]]="",0,INDEX(Amortization[], ROW()-4,8)))</f>
        <v>100572.66065579234</v>
      </c>
      <c r="E245" s="15">
        <f ca="1">IF(ValuesEntered,IF(ROW()-ROW(Amortization[[#Headers],[interest]])=1,-IPMT(InterestRate/12,1,DurationOfLoan-ROWS($C$4:C245)+1,Amortization[[#This Row],[opening balance]]),IFERROR(-IPMT(InterestRate/12,1,Amortization[[#This Row],['# remaining]],D246),0)),0)</f>
        <v>416.32529234375221</v>
      </c>
      <c r="F245" s="15">
        <f ca="1">IFERROR(IF(AND(ValuesEntered,Amortization[[#This Row],[payment date]]&lt;&gt;""),-PPMT(InterestRate/12,1,DurationOfLoan-ROWS($C$4:C245)+1,Amortization[[#This Row],[opening balance]]),""),0)</f>
        <v>654.59049329181119</v>
      </c>
      <c r="G245" s="15">
        <f ca="1">IF(Amortization[[#This Row],[payment date]]="",0,PropertyTaxAmount)</f>
        <v>375</v>
      </c>
      <c r="H245" s="15">
        <f ca="1">IF(Amortization[[#This Row],[payment date]]="",0,Amortization[[#This Row],[interest]]+Amortization[[#This Row],[principal]]+Amortization[[#This Row],[property tax]])</f>
        <v>1445.9157856355635</v>
      </c>
      <c r="I245" s="15">
        <f ca="1">IF(Amortization[[#This Row],[payment date]]="",0,Amortization[[#This Row],[opening balance]]-Amortization[[#This Row],[principal]])</f>
        <v>99918.070162500531</v>
      </c>
      <c r="J245" s="16">
        <f ca="1">IF(Amortization[[#This Row],[closing balance]]&gt;0,LastRow-ROW(),0)</f>
        <v>118</v>
      </c>
    </row>
    <row r="246" spans="2:10" ht="15" customHeight="1" x14ac:dyDescent="0.2">
      <c r="B246" s="13">
        <f>ROWS($B$4:B246)</f>
        <v>243</v>
      </c>
      <c r="C246" s="14">
        <f ca="1">IF(ValuesEntered,IF(Amortization[[#This Row],['#]]&lt;=DurationOfLoan,IF(ROW()-ROW(Amortization[[#Headers],[payment date]])=1,LoanStart,IF(I245&gt;0,EDATE(C245,1),"")),""),"")</f>
        <v>52484</v>
      </c>
      <c r="D246" s="15">
        <f ca="1">IF(ROW()-ROW(Amortization[[#Headers],[opening balance]])=1,LoanAmount,IF(Amortization[[#This Row],[payment date]]="",0,INDEX(Amortization[], ROW()-4,8)))</f>
        <v>99918.070162500531</v>
      </c>
      <c r="E246" s="15">
        <f ca="1">IF(ValuesEntered,IF(ROW()-ROW(Amortization[[#Headers],[interest]])=1,-IPMT(InterestRate/12,1,DurationOfLoan-ROWS($C$4:C246)+1,Amortization[[#This Row],[opening balance]]),IFERROR(-IPMT(InterestRate/12,1,Amortization[[#This Row],['# remaining]],D247),0)),0)</f>
        <v>413.58646753675004</v>
      </c>
      <c r="F246" s="15">
        <f ca="1">IFERROR(IF(AND(ValuesEntered,Amortization[[#This Row],[payment date]]&lt;&gt;""),-PPMT(InterestRate/12,1,DurationOfLoan-ROWS($C$4:C246)+1,Amortization[[#This Row],[opening balance]]),""),0)</f>
        <v>657.31795368052724</v>
      </c>
      <c r="G246" s="15">
        <f ca="1">IF(Amortization[[#This Row],[payment date]]="",0,PropertyTaxAmount)</f>
        <v>375</v>
      </c>
      <c r="H246" s="15">
        <f ca="1">IF(Amortization[[#This Row],[payment date]]="",0,Amortization[[#This Row],[interest]]+Amortization[[#This Row],[principal]]+Amortization[[#This Row],[property tax]])</f>
        <v>1445.9044212172773</v>
      </c>
      <c r="I246" s="15">
        <f ca="1">IF(Amortization[[#This Row],[payment date]]="",0,Amortization[[#This Row],[opening balance]]-Amortization[[#This Row],[principal]])</f>
        <v>99260.752208820006</v>
      </c>
      <c r="J246" s="16">
        <f ca="1">IF(Amortization[[#This Row],[closing balance]]&gt;0,LastRow-ROW(),0)</f>
        <v>117</v>
      </c>
    </row>
    <row r="247" spans="2:10" ht="15" customHeight="1" x14ac:dyDescent="0.2">
      <c r="B247" s="13">
        <f>ROWS($B$4:B247)</f>
        <v>244</v>
      </c>
      <c r="C247" s="14">
        <f ca="1">IF(ValuesEntered,IF(Amortization[[#This Row],['#]]&lt;=DurationOfLoan,IF(ROW()-ROW(Amortization[[#Headers],[payment date]])=1,LoanStart,IF(I246&gt;0,EDATE(C246,1),"")),""),"")</f>
        <v>52514</v>
      </c>
      <c r="D247" s="15">
        <f ca="1">IF(ROW()-ROW(Amortization[[#Headers],[opening balance]])=1,LoanAmount,IF(Amortization[[#This Row],[payment date]]="",0,INDEX(Amortization[], ROW()-4,8)))</f>
        <v>99260.752208820006</v>
      </c>
      <c r="E247" s="15">
        <f ca="1">IF(ValuesEntered,IF(ROW()-ROW(Amortization[[#Headers],[interest]])=1,-IPMT(InterestRate/12,1,DurationOfLoan-ROWS($C$4:C247)+1,Amortization[[#This Row],[opening balance]]),IFERROR(-IPMT(InterestRate/12,1,Amortization[[#This Row],['# remaining]],D248),0)),0)</f>
        <v>410.83623095971865</v>
      </c>
      <c r="F247" s="15">
        <f ca="1">IFERROR(IF(AND(ValuesEntered,Amortization[[#This Row],[payment date]]&lt;&gt;""),-PPMT(InterestRate/12,1,DurationOfLoan-ROWS($C$4:C247)+1,Amortization[[#This Row],[opening balance]]),""),0)</f>
        <v>660.05677848752941</v>
      </c>
      <c r="G247" s="15">
        <f ca="1">IF(Amortization[[#This Row],[payment date]]="",0,PropertyTaxAmount)</f>
        <v>375</v>
      </c>
      <c r="H247" s="15">
        <f ca="1">IF(Amortization[[#This Row],[payment date]]="",0,Amortization[[#This Row],[interest]]+Amortization[[#This Row],[principal]]+Amortization[[#This Row],[property tax]])</f>
        <v>1445.893009447248</v>
      </c>
      <c r="I247" s="15">
        <f ca="1">IF(Amortization[[#This Row],[payment date]]="",0,Amortization[[#This Row],[opening balance]]-Amortization[[#This Row],[principal]])</f>
        <v>98600.695430332475</v>
      </c>
      <c r="J247" s="16">
        <f ca="1">IF(Amortization[[#This Row],[closing balance]]&gt;0,LastRow-ROW(),0)</f>
        <v>116</v>
      </c>
    </row>
    <row r="248" spans="2:10" ht="15" customHeight="1" x14ac:dyDescent="0.2">
      <c r="B248" s="13">
        <f>ROWS($B$4:B248)</f>
        <v>245</v>
      </c>
      <c r="C248" s="14">
        <f ca="1">IF(ValuesEntered,IF(Amortization[[#This Row],['#]]&lt;=DurationOfLoan,IF(ROW()-ROW(Amortization[[#Headers],[payment date]])=1,LoanStart,IF(I247&gt;0,EDATE(C247,1),"")),""),"")</f>
        <v>52545</v>
      </c>
      <c r="D248" s="15">
        <f ca="1">IF(ROW()-ROW(Amortization[[#Headers],[opening balance]])=1,LoanAmount,IF(Amortization[[#This Row],[payment date]]="",0,INDEX(Amortization[], ROW()-4,8)))</f>
        <v>98600.695430332475</v>
      </c>
      <c r="E248" s="15">
        <f ca="1">IF(ValuesEntered,IF(ROW()-ROW(Amortization[[#Headers],[interest]])=1,-IPMT(InterestRate/12,1,DurationOfLoan-ROWS($C$4:C248)+1,Amortization[[#This Row],[opening balance]]),IFERROR(-IPMT(InterestRate/12,1,Amortization[[#This Row],['# remaining]],D249),0)),0)</f>
        <v>408.07453506361628</v>
      </c>
      <c r="F248" s="15">
        <f ca="1">IFERROR(IF(AND(ValuesEntered,Amortization[[#This Row],[payment date]]&lt;&gt;""),-PPMT(InterestRate/12,1,DurationOfLoan-ROWS($C$4:C248)+1,Amortization[[#This Row],[opening balance]]),""),0)</f>
        <v>662.80701506456057</v>
      </c>
      <c r="G248" s="15">
        <f ca="1">IF(Amortization[[#This Row],[payment date]]="",0,PropertyTaxAmount)</f>
        <v>375</v>
      </c>
      <c r="H248" s="15">
        <f ca="1">IF(Amortization[[#This Row],[payment date]]="",0,Amortization[[#This Row],[interest]]+Amortization[[#This Row],[principal]]+Amortization[[#This Row],[property tax]])</f>
        <v>1445.881550128177</v>
      </c>
      <c r="I248" s="15">
        <f ca="1">IF(Amortization[[#This Row],[payment date]]="",0,Amortization[[#This Row],[opening balance]]-Amortization[[#This Row],[principal]])</f>
        <v>97937.888415267909</v>
      </c>
      <c r="J248" s="16">
        <f ca="1">IF(Amortization[[#This Row],[closing balance]]&gt;0,LastRow-ROW(),0)</f>
        <v>115</v>
      </c>
    </row>
    <row r="249" spans="2:10" ht="15" customHeight="1" x14ac:dyDescent="0.2">
      <c r="B249" s="13">
        <f>ROWS($B$4:B249)</f>
        <v>246</v>
      </c>
      <c r="C249" s="14">
        <f ca="1">IF(ValuesEntered,IF(Amortization[[#This Row],['#]]&lt;=DurationOfLoan,IF(ROW()-ROW(Amortization[[#Headers],[payment date]])=1,LoanStart,IF(I248&gt;0,EDATE(C248,1),"")),""),"")</f>
        <v>52575</v>
      </c>
      <c r="D249" s="15">
        <f ca="1">IF(ROW()-ROW(Amortization[[#Headers],[opening balance]])=1,LoanAmount,IF(Amortization[[#This Row],[payment date]]="",0,INDEX(Amortization[], ROW()-4,8)))</f>
        <v>97937.888415267909</v>
      </c>
      <c r="E249" s="15">
        <f ca="1">IF(ValuesEntered,IF(ROW()-ROW(Amortization[[#Headers],[interest]])=1,-IPMT(InterestRate/12,1,DurationOfLoan-ROWS($C$4:C249)+1,Amortization[[#This Row],[opening balance]]),IFERROR(-IPMT(InterestRate/12,1,Amortization[[#This Row],['# remaining]],D250),0)),0)</f>
        <v>405.3013321012802</v>
      </c>
      <c r="F249" s="15">
        <f ca="1">IFERROR(IF(AND(ValuesEntered,Amortization[[#This Row],[payment date]]&lt;&gt;""),-PPMT(InterestRate/12,1,DurationOfLoan-ROWS($C$4:C249)+1,Amortization[[#This Row],[opening balance]]),""),0)</f>
        <v>665.56871096066288</v>
      </c>
      <c r="G249" s="15">
        <f ca="1">IF(Amortization[[#This Row],[payment date]]="",0,PropertyTaxAmount)</f>
        <v>375</v>
      </c>
      <c r="H249" s="15">
        <f ca="1">IF(Amortization[[#This Row],[payment date]]="",0,Amortization[[#This Row],[interest]]+Amortization[[#This Row],[principal]]+Amortization[[#This Row],[property tax]])</f>
        <v>1445.8700430619431</v>
      </c>
      <c r="I249" s="15">
        <f ca="1">IF(Amortization[[#This Row],[payment date]]="",0,Amortization[[#This Row],[opening balance]]-Amortization[[#This Row],[principal]])</f>
        <v>97272.319704307243</v>
      </c>
      <c r="J249" s="16">
        <f ca="1">IF(Amortization[[#This Row],[closing balance]]&gt;0,LastRow-ROW(),0)</f>
        <v>114</v>
      </c>
    </row>
    <row r="250" spans="2:10" ht="15" customHeight="1" x14ac:dyDescent="0.2">
      <c r="B250" s="13">
        <f>ROWS($B$4:B250)</f>
        <v>247</v>
      </c>
      <c r="C250" s="14">
        <f ca="1">IF(ValuesEntered,IF(Amortization[[#This Row],['#]]&lt;=DurationOfLoan,IF(ROW()-ROW(Amortization[[#Headers],[payment date]])=1,LoanStart,IF(I249&gt;0,EDATE(C249,1),"")),""),"")</f>
        <v>52606</v>
      </c>
      <c r="D250" s="15">
        <f ca="1">IF(ROW()-ROW(Amortization[[#Headers],[opening balance]])=1,LoanAmount,IF(Amortization[[#This Row],[payment date]]="",0,INDEX(Amortization[], ROW()-4,8)))</f>
        <v>97272.319704307243</v>
      </c>
      <c r="E250" s="15">
        <f ca="1">IF(ValuesEntered,IF(ROW()-ROW(Amortization[[#Headers],[interest]])=1,-IPMT(InterestRate/12,1,DurationOfLoan-ROWS($C$4:C250)+1,Amortization[[#This Row],[opening balance]]),IFERROR(-IPMT(InterestRate/12,1,Amortization[[#This Row],['# remaining]],D251),0)),0)</f>
        <v>402.51657412660103</v>
      </c>
      <c r="F250" s="15">
        <f ca="1">IFERROR(IF(AND(ValuesEntered,Amortization[[#This Row],[payment date]]&lt;&gt;""),-PPMT(InterestRate/12,1,DurationOfLoan-ROWS($C$4:C250)+1,Amortization[[#This Row],[opening balance]]),""),0)</f>
        <v>668.34191392299908</v>
      </c>
      <c r="G250" s="15">
        <f ca="1">IF(Amortization[[#This Row],[payment date]]="",0,PropertyTaxAmount)</f>
        <v>375</v>
      </c>
      <c r="H250" s="15">
        <f ca="1">IF(Amortization[[#This Row],[payment date]]="",0,Amortization[[#This Row],[interest]]+Amortization[[#This Row],[principal]]+Amortization[[#This Row],[property tax]])</f>
        <v>1445.8584880496001</v>
      </c>
      <c r="I250" s="15">
        <f ca="1">IF(Amortization[[#This Row],[payment date]]="",0,Amortization[[#This Row],[opening balance]]-Amortization[[#This Row],[principal]])</f>
        <v>96603.977790384248</v>
      </c>
      <c r="J250" s="16">
        <f ca="1">IF(Amortization[[#This Row],[closing balance]]&gt;0,LastRow-ROW(),0)</f>
        <v>113</v>
      </c>
    </row>
    <row r="251" spans="2:10" ht="15" customHeight="1" x14ac:dyDescent="0.2">
      <c r="B251" s="13">
        <f>ROWS($B$4:B251)</f>
        <v>248</v>
      </c>
      <c r="C251" s="14">
        <f ca="1">IF(ValuesEntered,IF(Amortization[[#This Row],['#]]&lt;=DurationOfLoan,IF(ROW()-ROW(Amortization[[#Headers],[payment date]])=1,LoanStart,IF(I250&gt;0,EDATE(C250,1),"")),""),"")</f>
        <v>52637</v>
      </c>
      <c r="D251" s="15">
        <f ca="1">IF(ROW()-ROW(Amortization[[#Headers],[opening balance]])=1,LoanAmount,IF(Amortization[[#This Row],[payment date]]="",0,INDEX(Amortization[], ROW()-4,8)))</f>
        <v>96603.977790384248</v>
      </c>
      <c r="E251" s="15">
        <f ca="1">IF(ValuesEntered,IF(ROW()-ROW(Amortization[[#Headers],[interest]])=1,-IPMT(InterestRate/12,1,DurationOfLoan-ROWS($C$4:C251)+1,Amortization[[#This Row],[opening balance]]),IFERROR(-IPMT(InterestRate/12,1,Amortization[[#This Row],['# remaining]],D252),0)),0)</f>
        <v>399.72021299369402</v>
      </c>
      <c r="F251" s="15">
        <f ca="1">IFERROR(IF(AND(ValuesEntered,Amortization[[#This Row],[payment date]]&lt;&gt;""),-PPMT(InterestRate/12,1,DurationOfLoan-ROWS($C$4:C251)+1,Amortization[[#This Row],[opening balance]]),""),0)</f>
        <v>671.12667189767831</v>
      </c>
      <c r="G251" s="15">
        <f ca="1">IF(Amortization[[#This Row],[payment date]]="",0,PropertyTaxAmount)</f>
        <v>375</v>
      </c>
      <c r="H251" s="15">
        <f ca="1">IF(Amortization[[#This Row],[payment date]]="",0,Amortization[[#This Row],[interest]]+Amortization[[#This Row],[principal]]+Amortization[[#This Row],[property tax]])</f>
        <v>1445.8468848913724</v>
      </c>
      <c r="I251" s="15">
        <f ca="1">IF(Amortization[[#This Row],[payment date]]="",0,Amortization[[#This Row],[opening balance]]-Amortization[[#This Row],[principal]])</f>
        <v>95932.851118486564</v>
      </c>
      <c r="J251" s="16">
        <f ca="1">IF(Amortization[[#This Row],[closing balance]]&gt;0,LastRow-ROW(),0)</f>
        <v>112</v>
      </c>
    </row>
    <row r="252" spans="2:10" ht="15" customHeight="1" x14ac:dyDescent="0.2">
      <c r="B252" s="13">
        <f>ROWS($B$4:B252)</f>
        <v>249</v>
      </c>
      <c r="C252" s="14">
        <f ca="1">IF(ValuesEntered,IF(Amortization[[#This Row],['#]]&lt;=DurationOfLoan,IF(ROW()-ROW(Amortization[[#Headers],[payment date]])=1,LoanStart,IF(I251&gt;0,EDATE(C251,1),"")),""),"")</f>
        <v>52666</v>
      </c>
      <c r="D252" s="15">
        <f ca="1">IF(ROW()-ROW(Amortization[[#Headers],[opening balance]])=1,LoanAmount,IF(Amortization[[#This Row],[payment date]]="",0,INDEX(Amortization[], ROW()-4,8)))</f>
        <v>95932.851118486564</v>
      </c>
      <c r="E252" s="15">
        <f ca="1">IF(ValuesEntered,IF(ROW()-ROW(Amortization[[#Headers],[interest]])=1,-IPMT(InterestRate/12,1,DurationOfLoan-ROWS($C$4:C252)+1,Amortization[[#This Row],[opening balance]]),IFERROR(-IPMT(InterestRate/12,1,Amortization[[#This Row],['# remaining]],D253),0)),0)</f>
        <v>396.91220035606659</v>
      </c>
      <c r="F252" s="15">
        <f ca="1">IFERROR(IF(AND(ValuesEntered,Amortization[[#This Row],[payment date]]&lt;&gt;""),-PPMT(InterestRate/12,1,DurationOfLoan-ROWS($C$4:C252)+1,Amortization[[#This Row],[opening balance]]),""),0)</f>
        <v>673.92303303058509</v>
      </c>
      <c r="G252" s="15">
        <f ca="1">IF(Amortization[[#This Row],[payment date]]="",0,PropertyTaxAmount)</f>
        <v>375</v>
      </c>
      <c r="H252" s="15">
        <f ca="1">IF(Amortization[[#This Row],[payment date]]="",0,Amortization[[#This Row],[interest]]+Amortization[[#This Row],[principal]]+Amortization[[#This Row],[property tax]])</f>
        <v>1445.8352333866517</v>
      </c>
      <c r="I252" s="15">
        <f ca="1">IF(Amortization[[#This Row],[payment date]]="",0,Amortization[[#This Row],[opening balance]]-Amortization[[#This Row],[principal]])</f>
        <v>95258.928085455977</v>
      </c>
      <c r="J252" s="16">
        <f ca="1">IF(Amortization[[#This Row],[closing balance]]&gt;0,LastRow-ROW(),0)</f>
        <v>111</v>
      </c>
    </row>
    <row r="253" spans="2:10" ht="15" customHeight="1" x14ac:dyDescent="0.2">
      <c r="B253" s="13">
        <f>ROWS($B$4:B253)</f>
        <v>250</v>
      </c>
      <c r="C253" s="14">
        <f ca="1">IF(ValuesEntered,IF(Amortization[[#This Row],['#]]&lt;=DurationOfLoan,IF(ROW()-ROW(Amortization[[#Headers],[payment date]])=1,LoanStart,IF(I252&gt;0,EDATE(C252,1),"")),""),"")</f>
        <v>52697</v>
      </c>
      <c r="D253" s="15">
        <f ca="1">IF(ROW()-ROW(Amortization[[#Headers],[opening balance]])=1,LoanAmount,IF(Amortization[[#This Row],[payment date]]="",0,INDEX(Amortization[], ROW()-4,8)))</f>
        <v>95258.928085455977</v>
      </c>
      <c r="E253" s="15">
        <f ca="1">IF(ValuesEntered,IF(ROW()-ROW(Amortization[[#Headers],[interest]])=1,-IPMT(InterestRate/12,1,DurationOfLoan-ROWS($C$4:C253)+1,Amortization[[#This Row],[opening balance]]),IFERROR(-IPMT(InterestRate/12,1,Amortization[[#This Row],['# remaining]],D254),0)),0)</f>
        <v>394.0924876657823</v>
      </c>
      <c r="F253" s="15">
        <f ca="1">IFERROR(IF(AND(ValuesEntered,Amortization[[#This Row],[payment date]]&lt;&gt;""),-PPMT(InterestRate/12,1,DurationOfLoan-ROWS($C$4:C253)+1,Amortization[[#This Row],[opening balance]]),""),0)</f>
        <v>676.73104566821257</v>
      </c>
      <c r="G253" s="15">
        <f ca="1">IF(Amortization[[#This Row],[payment date]]="",0,PropertyTaxAmount)</f>
        <v>375</v>
      </c>
      <c r="H253" s="15">
        <f ca="1">IF(Amortization[[#This Row],[payment date]]="",0,Amortization[[#This Row],[interest]]+Amortization[[#This Row],[principal]]+Amortization[[#This Row],[property tax]])</f>
        <v>1445.8235333339949</v>
      </c>
      <c r="I253" s="15">
        <f ca="1">IF(Amortization[[#This Row],[payment date]]="",0,Amortization[[#This Row],[opening balance]]-Amortization[[#This Row],[principal]])</f>
        <v>94582.197039787759</v>
      </c>
      <c r="J253" s="16">
        <f ca="1">IF(Amortization[[#This Row],[closing balance]]&gt;0,LastRow-ROW(),0)</f>
        <v>110</v>
      </c>
    </row>
    <row r="254" spans="2:10" ht="15" customHeight="1" x14ac:dyDescent="0.2">
      <c r="B254" s="13">
        <f>ROWS($B$4:B254)</f>
        <v>251</v>
      </c>
      <c r="C254" s="14">
        <f ca="1">IF(ValuesEntered,IF(Amortization[[#This Row],['#]]&lt;=DurationOfLoan,IF(ROW()-ROW(Amortization[[#Headers],[payment date]])=1,LoanStart,IF(I253&gt;0,EDATE(C253,1),"")),""),"")</f>
        <v>52727</v>
      </c>
      <c r="D254" s="15">
        <f ca="1">IF(ROW()-ROW(Amortization[[#Headers],[opening balance]])=1,LoanAmount,IF(Amortization[[#This Row],[payment date]]="",0,INDEX(Amortization[], ROW()-4,8)))</f>
        <v>94582.197039787759</v>
      </c>
      <c r="E254" s="15">
        <f ca="1">IF(ValuesEntered,IF(ROW()-ROW(Amortization[[#Headers],[interest]])=1,-IPMT(InterestRate/12,1,DurationOfLoan-ROWS($C$4:C254)+1,Amortization[[#This Row],[opening balance]]),IFERROR(-IPMT(InterestRate/12,1,Amortization[[#This Row],['# remaining]],D255),0)),0)</f>
        <v>391.26102617262194</v>
      </c>
      <c r="F254" s="15">
        <f ca="1">IFERROR(IF(AND(ValuesEntered,Amortization[[#This Row],[payment date]]&lt;&gt;""),-PPMT(InterestRate/12,1,DurationOfLoan-ROWS($C$4:C254)+1,Amortization[[#This Row],[opening balance]]),""),0)</f>
        <v>679.55075835849686</v>
      </c>
      <c r="G254" s="15">
        <f ca="1">IF(Amortization[[#This Row],[payment date]]="",0,PropertyTaxAmount)</f>
        <v>375</v>
      </c>
      <c r="H254" s="15">
        <f ca="1">IF(Amortization[[#This Row],[payment date]]="",0,Amortization[[#This Row],[interest]]+Amortization[[#This Row],[principal]]+Amortization[[#This Row],[property tax]])</f>
        <v>1445.8117845311187</v>
      </c>
      <c r="I254" s="15">
        <f ca="1">IF(Amortization[[#This Row],[payment date]]="",0,Amortization[[#This Row],[opening balance]]-Amortization[[#This Row],[principal]])</f>
        <v>93902.646281429261</v>
      </c>
      <c r="J254" s="16">
        <f ca="1">IF(Amortization[[#This Row],[closing balance]]&gt;0,LastRow-ROW(),0)</f>
        <v>109</v>
      </c>
    </row>
    <row r="255" spans="2:10" ht="15" customHeight="1" x14ac:dyDescent="0.2">
      <c r="B255" s="13">
        <f>ROWS($B$4:B255)</f>
        <v>252</v>
      </c>
      <c r="C255" s="14">
        <f ca="1">IF(ValuesEntered,IF(Amortization[[#This Row],['#]]&lt;=DurationOfLoan,IF(ROW()-ROW(Amortization[[#Headers],[payment date]])=1,LoanStart,IF(I254&gt;0,EDATE(C254,1),"")),""),"")</f>
        <v>52758</v>
      </c>
      <c r="D255" s="15">
        <f ca="1">IF(ROW()-ROW(Amortization[[#Headers],[opening balance]])=1,LoanAmount,IF(Amortization[[#This Row],[payment date]]="",0,INDEX(Amortization[], ROW()-4,8)))</f>
        <v>93902.646281429261</v>
      </c>
      <c r="E255" s="15">
        <f ca="1">IF(ValuesEntered,IF(ROW()-ROW(Amortization[[#Headers],[interest]])=1,-IPMT(InterestRate/12,1,DurationOfLoan-ROWS($C$4:C255)+1,Amortization[[#This Row],[opening balance]]),IFERROR(-IPMT(InterestRate/12,1,Amortization[[#This Row],['# remaining]],D256),0)),0)</f>
        <v>388.41776692324004</v>
      </c>
      <c r="F255" s="15">
        <f ca="1">IFERROR(IF(AND(ValuesEntered,Amortization[[#This Row],[payment date]]&lt;&gt;""),-PPMT(InterestRate/12,1,DurationOfLoan-ROWS($C$4:C255)+1,Amortization[[#This Row],[opening balance]]),""),0)</f>
        <v>682.38221985165728</v>
      </c>
      <c r="G255" s="15">
        <f ca="1">IF(Amortization[[#This Row],[payment date]]="",0,PropertyTaxAmount)</f>
        <v>375</v>
      </c>
      <c r="H255" s="15">
        <f ca="1">IF(Amortization[[#This Row],[payment date]]="",0,Amortization[[#This Row],[interest]]+Amortization[[#This Row],[principal]]+Amortization[[#This Row],[property tax]])</f>
        <v>1445.7999867748972</v>
      </c>
      <c r="I255" s="15">
        <f ca="1">IF(Amortization[[#This Row],[payment date]]="",0,Amortization[[#This Row],[opening balance]]-Amortization[[#This Row],[principal]])</f>
        <v>93220.264061577604</v>
      </c>
      <c r="J255" s="16">
        <f ca="1">IF(Amortization[[#This Row],[closing balance]]&gt;0,LastRow-ROW(),0)</f>
        <v>108</v>
      </c>
    </row>
    <row r="256" spans="2:10" ht="15" customHeight="1" x14ac:dyDescent="0.2">
      <c r="B256" s="13">
        <f>ROWS($B$4:B256)</f>
        <v>253</v>
      </c>
      <c r="C256" s="14">
        <f ca="1">IF(ValuesEntered,IF(Amortization[[#This Row],['#]]&lt;=DurationOfLoan,IF(ROW()-ROW(Amortization[[#Headers],[payment date]])=1,LoanStart,IF(I255&gt;0,EDATE(C255,1),"")),""),"")</f>
        <v>52788</v>
      </c>
      <c r="D256" s="15">
        <f ca="1">IF(ROW()-ROW(Amortization[[#Headers],[opening balance]])=1,LoanAmount,IF(Amortization[[#This Row],[payment date]]="",0,INDEX(Amortization[], ROW()-4,8)))</f>
        <v>93220.264061577604</v>
      </c>
      <c r="E256" s="15">
        <f ca="1">IF(ValuesEntered,IF(ROW()-ROW(Amortization[[#Headers],[interest]])=1,-IPMT(InterestRate/12,1,DurationOfLoan-ROWS($C$4:C256)+1,Amortization[[#This Row],[opening balance]]),IFERROR(-IPMT(InterestRate/12,1,Amortization[[#This Row],['# remaining]],D257),0)),0)</f>
        <v>385.56266076031903</v>
      </c>
      <c r="F256" s="15">
        <f ca="1">IFERROR(IF(AND(ValuesEntered,Amortization[[#This Row],[payment date]]&lt;&gt;""),-PPMT(InterestRate/12,1,DurationOfLoan-ROWS($C$4:C256)+1,Amortization[[#This Row],[opening balance]]),""),0)</f>
        <v>685.22547910103913</v>
      </c>
      <c r="G256" s="15">
        <f ca="1">IF(Amortization[[#This Row],[payment date]]="",0,PropertyTaxAmount)</f>
        <v>375</v>
      </c>
      <c r="H256" s="15">
        <f ca="1">IF(Amortization[[#This Row],[payment date]]="",0,Amortization[[#This Row],[interest]]+Amortization[[#This Row],[principal]]+Amortization[[#This Row],[property tax]])</f>
        <v>1445.7881398613581</v>
      </c>
      <c r="I256" s="15">
        <f ca="1">IF(Amortization[[#This Row],[payment date]]="",0,Amortization[[#This Row],[opening balance]]-Amortization[[#This Row],[principal]])</f>
        <v>92535.038582476569</v>
      </c>
      <c r="J256" s="16">
        <f ca="1">IF(Amortization[[#This Row],[closing balance]]&gt;0,LastRow-ROW(),0)</f>
        <v>107</v>
      </c>
    </row>
    <row r="257" spans="2:10" ht="15" customHeight="1" x14ac:dyDescent="0.2">
      <c r="B257" s="13">
        <f>ROWS($B$4:B257)</f>
        <v>254</v>
      </c>
      <c r="C257" s="14">
        <f ca="1">IF(ValuesEntered,IF(Amortization[[#This Row],['#]]&lt;=DurationOfLoan,IF(ROW()-ROW(Amortization[[#Headers],[payment date]])=1,LoanStart,IF(I256&gt;0,EDATE(C256,1),"")),""),"")</f>
        <v>52819</v>
      </c>
      <c r="D257" s="15">
        <f ca="1">IF(ROW()-ROW(Amortization[[#Headers],[opening balance]])=1,LoanAmount,IF(Amortization[[#This Row],[payment date]]="",0,INDEX(Amortization[], ROW()-4,8)))</f>
        <v>92535.038582476569</v>
      </c>
      <c r="E257" s="15">
        <f ca="1">IF(ValuesEntered,IF(ROW()-ROW(Amortization[[#Headers],[interest]])=1,-IPMT(InterestRate/12,1,DurationOfLoan-ROWS($C$4:C257)+1,Amortization[[#This Row],[opening balance]]),IFERROR(-IPMT(InterestRate/12,1,Amortization[[#This Row],['# remaining]],D258),0)),0)</f>
        <v>382.69565832171918</v>
      </c>
      <c r="F257" s="15">
        <f ca="1">IFERROR(IF(AND(ValuesEntered,Amortization[[#This Row],[payment date]]&lt;&gt;""),-PPMT(InterestRate/12,1,DurationOfLoan-ROWS($C$4:C257)+1,Amortization[[#This Row],[opening balance]]),""),0)</f>
        <v>688.08058526396007</v>
      </c>
      <c r="G257" s="15">
        <f ca="1">IF(Amortization[[#This Row],[payment date]]="",0,PropertyTaxAmount)</f>
        <v>375</v>
      </c>
      <c r="H257" s="15">
        <f ca="1">IF(Amortization[[#This Row],[payment date]]="",0,Amortization[[#This Row],[interest]]+Amortization[[#This Row],[principal]]+Amortization[[#This Row],[property tax]])</f>
        <v>1445.7762435856794</v>
      </c>
      <c r="I257" s="15">
        <f ca="1">IF(Amortization[[#This Row],[payment date]]="",0,Amortization[[#This Row],[opening balance]]-Amortization[[#This Row],[principal]])</f>
        <v>91846.957997212608</v>
      </c>
      <c r="J257" s="16">
        <f ca="1">IF(Amortization[[#This Row],[closing balance]]&gt;0,LastRow-ROW(),0)</f>
        <v>106</v>
      </c>
    </row>
    <row r="258" spans="2:10" ht="15" customHeight="1" x14ac:dyDescent="0.2">
      <c r="B258" s="13">
        <f>ROWS($B$4:B258)</f>
        <v>255</v>
      </c>
      <c r="C258" s="14">
        <f ca="1">IF(ValuesEntered,IF(Amortization[[#This Row],['#]]&lt;=DurationOfLoan,IF(ROW()-ROW(Amortization[[#Headers],[payment date]])=1,LoanStart,IF(I257&gt;0,EDATE(C257,1),"")),""),"")</f>
        <v>52850</v>
      </c>
      <c r="D258" s="15">
        <f ca="1">IF(ROW()-ROW(Amortization[[#Headers],[opening balance]])=1,LoanAmount,IF(Amortization[[#This Row],[payment date]]="",0,INDEX(Amortization[], ROW()-4,8)))</f>
        <v>91846.957997212608</v>
      </c>
      <c r="E258" s="15">
        <f ca="1">IF(ValuesEntered,IF(ROW()-ROW(Amortization[[#Headers],[interest]])=1,-IPMT(InterestRate/12,1,DurationOfLoan-ROWS($C$4:C258)+1,Amortization[[#This Row],[opening balance]]),IFERROR(-IPMT(InterestRate/12,1,Amortization[[#This Row],['# remaining]],D259),0)),0)</f>
        <v>379.81671003962521</v>
      </c>
      <c r="F258" s="15">
        <f ca="1">IFERROR(IF(AND(ValuesEntered,Amortization[[#This Row],[payment date]]&lt;&gt;""),-PPMT(InterestRate/12,1,DurationOfLoan-ROWS($C$4:C258)+1,Amortization[[#This Row],[opening balance]]),""),0)</f>
        <v>690.94758770255987</v>
      </c>
      <c r="G258" s="15">
        <f ca="1">IF(Amortization[[#This Row],[payment date]]="",0,PropertyTaxAmount)</f>
        <v>375</v>
      </c>
      <c r="H258" s="15">
        <f ca="1">IF(Amortization[[#This Row],[payment date]]="",0,Amortization[[#This Row],[interest]]+Amortization[[#This Row],[principal]]+Amortization[[#This Row],[property tax]])</f>
        <v>1445.7642977421851</v>
      </c>
      <c r="I258" s="15">
        <f ca="1">IF(Amortization[[#This Row],[payment date]]="",0,Amortization[[#This Row],[opening balance]]-Amortization[[#This Row],[principal]])</f>
        <v>91156.010409510054</v>
      </c>
      <c r="J258" s="16">
        <f ca="1">IF(Amortization[[#This Row],[closing balance]]&gt;0,LastRow-ROW(),0)</f>
        <v>105</v>
      </c>
    </row>
    <row r="259" spans="2:10" ht="15" customHeight="1" x14ac:dyDescent="0.2">
      <c r="B259" s="13">
        <f>ROWS($B$4:B259)</f>
        <v>256</v>
      </c>
      <c r="C259" s="14">
        <f ca="1">IF(ValuesEntered,IF(Amortization[[#This Row],['#]]&lt;=DurationOfLoan,IF(ROW()-ROW(Amortization[[#Headers],[payment date]])=1,LoanStart,IF(I258&gt;0,EDATE(C258,1),"")),""),"")</f>
        <v>52880</v>
      </c>
      <c r="D259" s="15">
        <f ca="1">IF(ROW()-ROW(Amortization[[#Headers],[opening balance]])=1,LoanAmount,IF(Amortization[[#This Row],[payment date]]="",0,INDEX(Amortization[], ROW()-4,8)))</f>
        <v>91156.010409510054</v>
      </c>
      <c r="E259" s="15">
        <f ca="1">IF(ValuesEntered,IF(ROW()-ROW(Amortization[[#Headers],[interest]])=1,-IPMT(InterestRate/12,1,DurationOfLoan-ROWS($C$4:C259)+1,Amortization[[#This Row],[opening balance]]),IFERROR(-IPMT(InterestRate/12,1,Amortization[[#This Row],['# remaining]],D260),0)),0)</f>
        <v>376.92576613968913</v>
      </c>
      <c r="F259" s="15">
        <f ca="1">IFERROR(IF(AND(ValuesEntered,Amortization[[#This Row],[payment date]]&lt;&gt;""),-PPMT(InterestRate/12,1,DurationOfLoan-ROWS($C$4:C259)+1,Amortization[[#This Row],[opening balance]]),""),0)</f>
        <v>693.82653598465402</v>
      </c>
      <c r="G259" s="15">
        <f ca="1">IF(Amortization[[#This Row],[payment date]]="",0,PropertyTaxAmount)</f>
        <v>375</v>
      </c>
      <c r="H259" s="15">
        <f ca="1">IF(Amortization[[#This Row],[payment date]]="",0,Amortization[[#This Row],[interest]]+Amortization[[#This Row],[principal]]+Amortization[[#This Row],[property tax]])</f>
        <v>1445.7523021243433</v>
      </c>
      <c r="I259" s="15">
        <f ca="1">IF(Amortization[[#This Row],[payment date]]="",0,Amortization[[#This Row],[opening balance]]-Amortization[[#This Row],[principal]])</f>
        <v>90462.183873525399</v>
      </c>
      <c r="J259" s="16">
        <f ca="1">IF(Amortization[[#This Row],[closing balance]]&gt;0,LastRow-ROW(),0)</f>
        <v>104</v>
      </c>
    </row>
    <row r="260" spans="2:10" ht="15" customHeight="1" x14ac:dyDescent="0.2">
      <c r="B260" s="13">
        <f>ROWS($B$4:B260)</f>
        <v>257</v>
      </c>
      <c r="C260" s="14">
        <f ca="1">IF(ValuesEntered,IF(Amortization[[#This Row],['#]]&lt;=DurationOfLoan,IF(ROW()-ROW(Amortization[[#Headers],[payment date]])=1,LoanStart,IF(I259&gt;0,EDATE(C259,1),"")),""),"")</f>
        <v>52911</v>
      </c>
      <c r="D260" s="15">
        <f ca="1">IF(ROW()-ROW(Amortization[[#Headers],[opening balance]])=1,LoanAmount,IF(Amortization[[#This Row],[payment date]]="",0,INDEX(Amortization[], ROW()-4,8)))</f>
        <v>90462.183873525399</v>
      </c>
      <c r="E260" s="15">
        <f ca="1">IF(ValuesEntered,IF(ROW()-ROW(Amortization[[#Headers],[interest]])=1,-IPMT(InterestRate/12,1,DurationOfLoan-ROWS($C$4:C260)+1,Amortization[[#This Row],[opening balance]]),IFERROR(-IPMT(InterestRate/12,1,Amortization[[#This Row],['# remaining]],D261),0)),0)</f>
        <v>374.02277664017004</v>
      </c>
      <c r="F260" s="15">
        <f ca="1">IFERROR(IF(AND(ValuesEntered,Amortization[[#This Row],[payment date]]&lt;&gt;""),-PPMT(InterestRate/12,1,DurationOfLoan-ROWS($C$4:C260)+1,Amortization[[#This Row],[opening balance]]),""),0)</f>
        <v>696.71747988459003</v>
      </c>
      <c r="G260" s="15">
        <f ca="1">IF(Amortization[[#This Row],[payment date]]="",0,PropertyTaxAmount)</f>
        <v>375</v>
      </c>
      <c r="H260" s="15">
        <f ca="1">IF(Amortization[[#This Row],[payment date]]="",0,Amortization[[#This Row],[interest]]+Amortization[[#This Row],[principal]]+Amortization[[#This Row],[property tax]])</f>
        <v>1445.7402565247601</v>
      </c>
      <c r="I260" s="15">
        <f ca="1">IF(Amortization[[#This Row],[payment date]]="",0,Amortization[[#This Row],[opening balance]]-Amortization[[#This Row],[principal]])</f>
        <v>89765.466393640803</v>
      </c>
      <c r="J260" s="16">
        <f ca="1">IF(Amortization[[#This Row],[closing balance]]&gt;0,LastRow-ROW(),0)</f>
        <v>103</v>
      </c>
    </row>
    <row r="261" spans="2:10" ht="15" customHeight="1" x14ac:dyDescent="0.2">
      <c r="B261" s="13">
        <f>ROWS($B$4:B261)</f>
        <v>258</v>
      </c>
      <c r="C261" s="14">
        <f ca="1">IF(ValuesEntered,IF(Amortization[[#This Row],['#]]&lt;=DurationOfLoan,IF(ROW()-ROW(Amortization[[#Headers],[payment date]])=1,LoanStart,IF(I260&gt;0,EDATE(C260,1),"")),""),"")</f>
        <v>52941</v>
      </c>
      <c r="D261" s="15">
        <f ca="1">IF(ROW()-ROW(Amortization[[#Headers],[opening balance]])=1,LoanAmount,IF(Amortization[[#This Row],[payment date]]="",0,INDEX(Amortization[], ROW()-4,8)))</f>
        <v>89765.466393640803</v>
      </c>
      <c r="E261" s="15">
        <f ca="1">IF(ValuesEntered,IF(ROW()-ROW(Amortization[[#Headers],[interest]])=1,-IPMT(InterestRate/12,1,DurationOfLoan-ROWS($C$4:C261)+1,Amortization[[#This Row],[opening balance]]),IFERROR(-IPMT(InterestRate/12,1,Amortization[[#This Row],['# remaining]],D262),0)),0)</f>
        <v>371.10769135106955</v>
      </c>
      <c r="F261" s="15">
        <f ca="1">IFERROR(IF(AND(ValuesEntered,Amortization[[#This Row],[payment date]]&lt;&gt;""),-PPMT(InterestRate/12,1,DurationOfLoan-ROWS($C$4:C261)+1,Amortization[[#This Row],[opening balance]]),""),0)</f>
        <v>699.62046938410901</v>
      </c>
      <c r="G261" s="15">
        <f ca="1">IF(Amortization[[#This Row],[payment date]]="",0,PropertyTaxAmount)</f>
        <v>375</v>
      </c>
      <c r="H261" s="15">
        <f ca="1">IF(Amortization[[#This Row],[payment date]]="",0,Amortization[[#This Row],[interest]]+Amortization[[#This Row],[principal]]+Amortization[[#This Row],[property tax]])</f>
        <v>1445.7281607351786</v>
      </c>
      <c r="I261" s="15">
        <f ca="1">IF(Amortization[[#This Row],[payment date]]="",0,Amortization[[#This Row],[opening balance]]-Amortization[[#This Row],[principal]])</f>
        <v>89065.84592425669</v>
      </c>
      <c r="J261" s="16">
        <f ca="1">IF(Amortization[[#This Row],[closing balance]]&gt;0,LastRow-ROW(),0)</f>
        <v>102</v>
      </c>
    </row>
    <row r="262" spans="2:10" ht="15" customHeight="1" x14ac:dyDescent="0.2">
      <c r="B262" s="13">
        <f>ROWS($B$4:B262)</f>
        <v>259</v>
      </c>
      <c r="C262" s="14">
        <f ca="1">IF(ValuesEntered,IF(Amortization[[#This Row],['#]]&lt;=DurationOfLoan,IF(ROW()-ROW(Amortization[[#Headers],[payment date]])=1,LoanStart,IF(I261&gt;0,EDATE(C261,1),"")),""),"")</f>
        <v>52972</v>
      </c>
      <c r="D262" s="15">
        <f ca="1">IF(ROW()-ROW(Amortization[[#Headers],[opening balance]])=1,LoanAmount,IF(Amortization[[#This Row],[payment date]]="",0,INDEX(Amortization[], ROW()-4,8)))</f>
        <v>89065.84592425669</v>
      </c>
      <c r="E262" s="15">
        <f ca="1">IF(ValuesEntered,IF(ROW()-ROW(Amortization[[#Headers],[interest]])=1,-IPMT(InterestRate/12,1,DurationOfLoan-ROWS($C$4:C262)+1,Amortization[[#This Row],[opening balance]]),IFERROR(-IPMT(InterestRate/12,1,Amortization[[#This Row],['# remaining]],D263),0)),0)</f>
        <v>368.18045987326451</v>
      </c>
      <c r="F262" s="15">
        <f ca="1">IFERROR(IF(AND(ValuesEntered,Amortization[[#This Row],[payment date]]&lt;&gt;""),-PPMT(InterestRate/12,1,DurationOfLoan-ROWS($C$4:C262)+1,Amortization[[#This Row],[opening balance]]),""),0)</f>
        <v>702.5355546732095</v>
      </c>
      <c r="G262" s="15">
        <f ca="1">IF(Amortization[[#This Row],[payment date]]="",0,PropertyTaxAmount)</f>
        <v>375</v>
      </c>
      <c r="H262" s="15">
        <f ca="1">IF(Amortization[[#This Row],[payment date]]="",0,Amortization[[#This Row],[interest]]+Amortization[[#This Row],[principal]]+Amortization[[#This Row],[property tax]])</f>
        <v>1445.7160145464741</v>
      </c>
      <c r="I262" s="15">
        <f ca="1">IF(Amortization[[#This Row],[payment date]]="",0,Amortization[[#This Row],[opening balance]]-Amortization[[#This Row],[principal]])</f>
        <v>88363.310369583487</v>
      </c>
      <c r="J262" s="16">
        <f ca="1">IF(Amortization[[#This Row],[closing balance]]&gt;0,LastRow-ROW(),0)</f>
        <v>101</v>
      </c>
    </row>
    <row r="263" spans="2:10" ht="15" customHeight="1" x14ac:dyDescent="0.2">
      <c r="B263" s="13">
        <f>ROWS($B$4:B263)</f>
        <v>260</v>
      </c>
      <c r="C263" s="14">
        <f ca="1">IF(ValuesEntered,IF(Amortization[[#This Row],['#]]&lt;=DurationOfLoan,IF(ROW()-ROW(Amortization[[#Headers],[payment date]])=1,LoanStart,IF(I262&gt;0,EDATE(C262,1),"")),""),"")</f>
        <v>53003</v>
      </c>
      <c r="D263" s="15">
        <f ca="1">IF(ROW()-ROW(Amortization[[#Headers],[opening balance]])=1,LoanAmount,IF(Amortization[[#This Row],[payment date]]="",0,INDEX(Amortization[], ROW()-4,8)))</f>
        <v>88363.310369583487</v>
      </c>
      <c r="E263" s="15">
        <f ca="1">IF(ValuesEntered,IF(ROW()-ROW(Amortization[[#Headers],[interest]])=1,-IPMT(InterestRate/12,1,DurationOfLoan-ROWS($C$4:C263)+1,Amortization[[#This Row],[opening balance]]),IFERROR(-IPMT(InterestRate/12,1,Amortization[[#This Row],['# remaining]],D264),0)),0)</f>
        <v>365.2410315976353</v>
      </c>
      <c r="F263" s="15">
        <f ca="1">IFERROR(IF(AND(ValuesEntered,Amortization[[#This Row],[payment date]]&lt;&gt;""),-PPMT(InterestRate/12,1,DurationOfLoan-ROWS($C$4:C263)+1,Amortization[[#This Row],[opening balance]]),""),0)</f>
        <v>705.4627861510146</v>
      </c>
      <c r="G263" s="15">
        <f ca="1">IF(Amortization[[#This Row],[payment date]]="",0,PropertyTaxAmount)</f>
        <v>375</v>
      </c>
      <c r="H263" s="15">
        <f ca="1">IF(Amortization[[#This Row],[payment date]]="",0,Amortization[[#This Row],[interest]]+Amortization[[#This Row],[principal]]+Amortization[[#This Row],[property tax]])</f>
        <v>1445.70381774865</v>
      </c>
      <c r="I263" s="15">
        <f ca="1">IF(Amortization[[#This Row],[payment date]]="",0,Amortization[[#This Row],[opening balance]]-Amortization[[#This Row],[principal]])</f>
        <v>87657.847583432478</v>
      </c>
      <c r="J263" s="16">
        <f ca="1">IF(Amortization[[#This Row],[closing balance]]&gt;0,LastRow-ROW(),0)</f>
        <v>100</v>
      </c>
    </row>
    <row r="264" spans="2:10" ht="15" customHeight="1" x14ac:dyDescent="0.2">
      <c r="B264" s="13">
        <f>ROWS($B$4:B264)</f>
        <v>261</v>
      </c>
      <c r="C264" s="14">
        <f ca="1">IF(ValuesEntered,IF(Amortization[[#This Row],['#]]&lt;=DurationOfLoan,IF(ROW()-ROW(Amortization[[#Headers],[payment date]])=1,LoanStart,IF(I263&gt;0,EDATE(C263,1),"")),""),"")</f>
        <v>53031</v>
      </c>
      <c r="D264" s="15">
        <f ca="1">IF(ROW()-ROW(Amortization[[#Headers],[opening balance]])=1,LoanAmount,IF(Amortization[[#This Row],[payment date]]="",0,INDEX(Amortization[], ROW()-4,8)))</f>
        <v>87657.847583432478</v>
      </c>
      <c r="E264" s="15">
        <f ca="1">IF(ValuesEntered,IF(ROW()-ROW(Amortization[[#Headers],[interest]])=1,-IPMT(InterestRate/12,1,DurationOfLoan-ROWS($C$4:C264)+1,Amortization[[#This Row],[opening balance]]),IFERROR(-IPMT(InterestRate/12,1,Amortization[[#This Row],['# remaining]],D265),0)),0)</f>
        <v>362.28935570419094</v>
      </c>
      <c r="F264" s="15">
        <f ca="1">IFERROR(IF(AND(ValuesEntered,Amortization[[#This Row],[payment date]]&lt;&gt;""),-PPMT(InterestRate/12,1,DurationOfLoan-ROWS($C$4:C264)+1,Amortization[[#This Row],[opening balance]]),""),0)</f>
        <v>708.40221442664392</v>
      </c>
      <c r="G264" s="15">
        <f ca="1">IF(Amortization[[#This Row],[payment date]]="",0,PropertyTaxAmount)</f>
        <v>375</v>
      </c>
      <c r="H264" s="15">
        <f ca="1">IF(Amortization[[#This Row],[payment date]]="",0,Amortization[[#This Row],[interest]]+Amortization[[#This Row],[principal]]+Amortization[[#This Row],[property tax]])</f>
        <v>1445.6915701308349</v>
      </c>
      <c r="I264" s="15">
        <f ca="1">IF(Amortization[[#This Row],[payment date]]="",0,Amortization[[#This Row],[opening balance]]-Amortization[[#This Row],[principal]])</f>
        <v>86949.445369005829</v>
      </c>
      <c r="J264" s="16">
        <f ca="1">IF(Amortization[[#This Row],[closing balance]]&gt;0,LastRow-ROW(),0)</f>
        <v>99</v>
      </c>
    </row>
    <row r="265" spans="2:10" ht="15" customHeight="1" x14ac:dyDescent="0.2">
      <c r="B265" s="13">
        <f>ROWS($B$4:B265)</f>
        <v>262</v>
      </c>
      <c r="C265" s="14">
        <f ca="1">IF(ValuesEntered,IF(Amortization[[#This Row],['#]]&lt;=DurationOfLoan,IF(ROW()-ROW(Amortization[[#Headers],[payment date]])=1,LoanStart,IF(I264&gt;0,EDATE(C264,1),"")),""),"")</f>
        <v>53062</v>
      </c>
      <c r="D265" s="15">
        <f ca="1">IF(ROW()-ROW(Amortization[[#Headers],[opening balance]])=1,LoanAmount,IF(Amortization[[#This Row],[payment date]]="",0,INDEX(Amortization[], ROW()-4,8)))</f>
        <v>86949.445369005829</v>
      </c>
      <c r="E265" s="15">
        <f ca="1">IF(ValuesEntered,IF(ROW()-ROW(Amortization[[#Headers],[interest]])=1,-IPMT(InterestRate/12,1,DurationOfLoan-ROWS($C$4:C265)+1,Amortization[[#This Row],[opening balance]]),IFERROR(-IPMT(InterestRate/12,1,Amortization[[#This Row],['# remaining]],D266),0)),0)</f>
        <v>359.32538116119059</v>
      </c>
      <c r="F265" s="15">
        <f ca="1">IFERROR(IF(AND(ValuesEntered,Amortization[[#This Row],[payment date]]&lt;&gt;""),-PPMT(InterestRate/12,1,DurationOfLoan-ROWS($C$4:C265)+1,Amortization[[#This Row],[opening balance]]),""),0)</f>
        <v>711.35389032008823</v>
      </c>
      <c r="G265" s="15">
        <f ca="1">IF(Amortization[[#This Row],[payment date]]="",0,PropertyTaxAmount)</f>
        <v>375</v>
      </c>
      <c r="H265" s="15">
        <f ca="1">IF(Amortization[[#This Row],[payment date]]="",0,Amortization[[#This Row],[interest]]+Amortization[[#This Row],[principal]]+Amortization[[#This Row],[property tax]])</f>
        <v>1445.6792714812789</v>
      </c>
      <c r="I265" s="15">
        <f ca="1">IF(Amortization[[#This Row],[payment date]]="",0,Amortization[[#This Row],[opening balance]]-Amortization[[#This Row],[principal]])</f>
        <v>86238.091478685747</v>
      </c>
      <c r="J265" s="16">
        <f ca="1">IF(Amortization[[#This Row],[closing balance]]&gt;0,LastRow-ROW(),0)</f>
        <v>98</v>
      </c>
    </row>
    <row r="266" spans="2:10" ht="15" customHeight="1" x14ac:dyDescent="0.2">
      <c r="B266" s="13">
        <f>ROWS($B$4:B266)</f>
        <v>263</v>
      </c>
      <c r="C266" s="14">
        <f ca="1">IF(ValuesEntered,IF(Amortization[[#This Row],['#]]&lt;=DurationOfLoan,IF(ROW()-ROW(Amortization[[#Headers],[payment date]])=1,LoanStart,IF(I265&gt;0,EDATE(C265,1),"")),""),"")</f>
        <v>53092</v>
      </c>
      <c r="D266" s="15">
        <f ca="1">IF(ROW()-ROW(Amortization[[#Headers],[opening balance]])=1,LoanAmount,IF(Amortization[[#This Row],[payment date]]="",0,INDEX(Amortization[], ROW()-4,8)))</f>
        <v>86238.091478685747</v>
      </c>
      <c r="E266" s="15">
        <f ca="1">IF(ValuesEntered,IF(ROW()-ROW(Amortization[[#Headers],[interest]])=1,-IPMT(InterestRate/12,1,DurationOfLoan-ROWS($C$4:C266)+1,Amortization[[#This Row],[opening balance]]),IFERROR(-IPMT(InterestRate/12,1,Amortization[[#This Row],['# remaining]],D267),0)),0)</f>
        <v>356.34905672426106</v>
      </c>
      <c r="F266" s="15">
        <f ca="1">IFERROR(IF(AND(ValuesEntered,Amortization[[#This Row],[payment date]]&lt;&gt;""),-PPMT(InterestRate/12,1,DurationOfLoan-ROWS($C$4:C266)+1,Amortization[[#This Row],[opening balance]]),""),0)</f>
        <v>714.31786486308874</v>
      </c>
      <c r="G266" s="15">
        <f ca="1">IF(Amortization[[#This Row],[payment date]]="",0,PropertyTaxAmount)</f>
        <v>375</v>
      </c>
      <c r="H266" s="15">
        <f ca="1">IF(Amortization[[#This Row],[payment date]]="",0,Amortization[[#This Row],[interest]]+Amortization[[#This Row],[principal]]+Amortization[[#This Row],[property tax]])</f>
        <v>1445.6669215873499</v>
      </c>
      <c r="I266" s="15">
        <f ca="1">IF(Amortization[[#This Row],[payment date]]="",0,Amortization[[#This Row],[opening balance]]-Amortization[[#This Row],[principal]])</f>
        <v>85523.773613822661</v>
      </c>
      <c r="J266" s="16">
        <f ca="1">IF(Amortization[[#This Row],[closing balance]]&gt;0,LastRow-ROW(),0)</f>
        <v>97</v>
      </c>
    </row>
    <row r="267" spans="2:10" ht="15" customHeight="1" x14ac:dyDescent="0.2">
      <c r="B267" s="13">
        <f>ROWS($B$4:B267)</f>
        <v>264</v>
      </c>
      <c r="C267" s="14">
        <f ca="1">IF(ValuesEntered,IF(Amortization[[#This Row],['#]]&lt;=DurationOfLoan,IF(ROW()-ROW(Amortization[[#Headers],[payment date]])=1,LoanStart,IF(I266&gt;0,EDATE(C266,1),"")),""),"")</f>
        <v>53123</v>
      </c>
      <c r="D267" s="15">
        <f ca="1">IF(ROW()-ROW(Amortization[[#Headers],[opening balance]])=1,LoanAmount,IF(Amortization[[#This Row],[payment date]]="",0,INDEX(Amortization[], ROW()-4,8)))</f>
        <v>85523.773613822661</v>
      </c>
      <c r="E267" s="15">
        <f ca="1">IF(ValuesEntered,IF(ROW()-ROW(Amortization[[#Headers],[interest]])=1,-IPMT(InterestRate/12,1,DurationOfLoan-ROWS($C$4:C267)+1,Amortization[[#This Row],[opening balance]]),IFERROR(-IPMT(InterestRate/12,1,Amortization[[#This Row],['# remaining]],D268),0)),0)</f>
        <v>353.360330935511</v>
      </c>
      <c r="F267" s="15">
        <f ca="1">IFERROR(IF(AND(ValuesEntered,Amortization[[#This Row],[payment date]]&lt;&gt;""),-PPMT(InterestRate/12,1,DurationOfLoan-ROWS($C$4:C267)+1,Amortization[[#This Row],[opening balance]]),""),0)</f>
        <v>717.29418930001827</v>
      </c>
      <c r="G267" s="15">
        <f ca="1">IF(Amortization[[#This Row],[payment date]]="",0,PropertyTaxAmount)</f>
        <v>375</v>
      </c>
      <c r="H267" s="15">
        <f ca="1">IF(Amortization[[#This Row],[payment date]]="",0,Amortization[[#This Row],[interest]]+Amortization[[#This Row],[principal]]+Amortization[[#This Row],[property tax]])</f>
        <v>1445.6545202355292</v>
      </c>
      <c r="I267" s="15">
        <f ca="1">IF(Amortization[[#This Row],[payment date]]="",0,Amortization[[#This Row],[opening balance]]-Amortization[[#This Row],[principal]])</f>
        <v>84806.479424522637</v>
      </c>
      <c r="J267" s="16">
        <f ca="1">IF(Amortization[[#This Row],[closing balance]]&gt;0,LastRow-ROW(),0)</f>
        <v>96</v>
      </c>
    </row>
    <row r="268" spans="2:10" ht="15" customHeight="1" x14ac:dyDescent="0.2">
      <c r="B268" s="13">
        <f>ROWS($B$4:B268)</f>
        <v>265</v>
      </c>
      <c r="C268" s="14">
        <f ca="1">IF(ValuesEntered,IF(Amortization[[#This Row],['#]]&lt;=DurationOfLoan,IF(ROW()-ROW(Amortization[[#Headers],[payment date]])=1,LoanStart,IF(I267&gt;0,EDATE(C267,1),"")),""),"")</f>
        <v>53153</v>
      </c>
      <c r="D268" s="15">
        <f ca="1">IF(ROW()-ROW(Amortization[[#Headers],[opening balance]])=1,LoanAmount,IF(Amortization[[#This Row],[payment date]]="",0,INDEX(Amortization[], ROW()-4,8)))</f>
        <v>84806.479424522637</v>
      </c>
      <c r="E268" s="15">
        <f ca="1">IF(ValuesEntered,IF(ROW()-ROW(Amortization[[#Headers],[interest]])=1,-IPMT(InterestRate/12,1,DurationOfLoan-ROWS($C$4:C268)+1,Amortization[[#This Row],[opening balance]]),IFERROR(-IPMT(InterestRate/12,1,Amortization[[#This Row],['# remaining]],D269),0)),0)</f>
        <v>350.35915212264109</v>
      </c>
      <c r="F268" s="15">
        <f ca="1">IFERROR(IF(AND(ValuesEntered,Amortization[[#This Row],[payment date]]&lt;&gt;""),-PPMT(InterestRate/12,1,DurationOfLoan-ROWS($C$4:C268)+1,Amortization[[#This Row],[opening balance]]),""),0)</f>
        <v>720.28291508876816</v>
      </c>
      <c r="G268" s="15">
        <f ca="1">IF(Amortization[[#This Row],[payment date]]="",0,PropertyTaxAmount)</f>
        <v>375</v>
      </c>
      <c r="H268" s="15">
        <f ca="1">IF(Amortization[[#This Row],[payment date]]="",0,Amortization[[#This Row],[interest]]+Amortization[[#This Row],[principal]]+Amortization[[#This Row],[property tax]])</f>
        <v>1445.6420672114093</v>
      </c>
      <c r="I268" s="15">
        <f ca="1">IF(Amortization[[#This Row],[payment date]]="",0,Amortization[[#This Row],[opening balance]]-Amortization[[#This Row],[principal]])</f>
        <v>84086.196509433867</v>
      </c>
      <c r="J268" s="16">
        <f ca="1">IF(Amortization[[#This Row],[closing balance]]&gt;0,LastRow-ROW(),0)</f>
        <v>95</v>
      </c>
    </row>
    <row r="269" spans="2:10" ht="15" customHeight="1" x14ac:dyDescent="0.2">
      <c r="B269" s="13">
        <f>ROWS($B$4:B269)</f>
        <v>266</v>
      </c>
      <c r="C269" s="14">
        <f ca="1">IF(ValuesEntered,IF(Amortization[[#This Row],['#]]&lt;=DurationOfLoan,IF(ROW()-ROW(Amortization[[#Headers],[payment date]])=1,LoanStart,IF(I268&gt;0,EDATE(C268,1),"")),""),"")</f>
        <v>53184</v>
      </c>
      <c r="D269" s="15">
        <f ca="1">IF(ROW()-ROW(Amortization[[#Headers],[opening balance]])=1,LoanAmount,IF(Amortization[[#This Row],[payment date]]="",0,INDEX(Amortization[], ROW()-4,8)))</f>
        <v>84086.196509433867</v>
      </c>
      <c r="E269" s="15">
        <f ca="1">IF(ValuesEntered,IF(ROW()-ROW(Amortization[[#Headers],[interest]])=1,-IPMT(InterestRate/12,1,DurationOfLoan-ROWS($C$4:C269)+1,Amortization[[#This Row],[opening balance]]),IFERROR(-IPMT(InterestRate/12,1,Amortization[[#This Row],['# remaining]],D270),0)),0)</f>
        <v>347.34546839805097</v>
      </c>
      <c r="F269" s="15">
        <f ca="1">IFERROR(IF(AND(ValuesEntered,Amortization[[#This Row],[payment date]]&lt;&gt;""),-PPMT(InterestRate/12,1,DurationOfLoan-ROWS($C$4:C269)+1,Amortization[[#This Row],[opening balance]]),""),0)</f>
        <v>723.28409390163813</v>
      </c>
      <c r="G269" s="15">
        <f ca="1">IF(Amortization[[#This Row],[payment date]]="",0,PropertyTaxAmount)</f>
        <v>375</v>
      </c>
      <c r="H269" s="15">
        <f ca="1">IF(Amortization[[#This Row],[payment date]]="",0,Amortization[[#This Row],[interest]]+Amortization[[#This Row],[principal]]+Amortization[[#This Row],[property tax]])</f>
        <v>1445.629562299689</v>
      </c>
      <c r="I269" s="15">
        <f ca="1">IF(Amortization[[#This Row],[payment date]]="",0,Amortization[[#This Row],[opening balance]]-Amortization[[#This Row],[principal]])</f>
        <v>83362.912415532235</v>
      </c>
      <c r="J269" s="16">
        <f ca="1">IF(Amortization[[#This Row],[closing balance]]&gt;0,LastRow-ROW(),0)</f>
        <v>94</v>
      </c>
    </row>
    <row r="270" spans="2:10" ht="15" customHeight="1" x14ac:dyDescent="0.2">
      <c r="B270" s="13">
        <f>ROWS($B$4:B270)</f>
        <v>267</v>
      </c>
      <c r="C270" s="14">
        <f ca="1">IF(ValuesEntered,IF(Amortization[[#This Row],['#]]&lt;=DurationOfLoan,IF(ROW()-ROW(Amortization[[#Headers],[payment date]])=1,LoanStart,IF(I269&gt;0,EDATE(C269,1),"")),""),"")</f>
        <v>53215</v>
      </c>
      <c r="D270" s="15">
        <f ca="1">IF(ROW()-ROW(Amortization[[#Headers],[opening balance]])=1,LoanAmount,IF(Amortization[[#This Row],[payment date]]="",0,INDEX(Amortization[], ROW()-4,8)))</f>
        <v>83362.912415532235</v>
      </c>
      <c r="E270" s="15">
        <f ca="1">IF(ValuesEntered,IF(ROW()-ROW(Amortization[[#Headers],[interest]])=1,-IPMT(InterestRate/12,1,DurationOfLoan-ROWS($C$4:C270)+1,Amortization[[#This Row],[opening balance]]),IFERROR(-IPMT(InterestRate/12,1,Amortization[[#This Row],['# remaining]],D271),0)),0)</f>
        <v>344.31922765794172</v>
      </c>
      <c r="F270" s="15">
        <f ca="1">IFERROR(IF(AND(ValuesEntered,Amortization[[#This Row],[payment date]]&lt;&gt;""),-PPMT(InterestRate/12,1,DurationOfLoan-ROWS($C$4:C270)+1,Amortization[[#This Row],[opening balance]]),""),0)</f>
        <v>726.29777762622825</v>
      </c>
      <c r="G270" s="15">
        <f ca="1">IF(Amortization[[#This Row],[payment date]]="",0,PropertyTaxAmount)</f>
        <v>375</v>
      </c>
      <c r="H270" s="15">
        <f ca="1">IF(Amortization[[#This Row],[payment date]]="",0,Amortization[[#This Row],[interest]]+Amortization[[#This Row],[principal]]+Amortization[[#This Row],[property tax]])</f>
        <v>1445.6170052841699</v>
      </c>
      <c r="I270" s="15">
        <f ca="1">IF(Amortization[[#This Row],[payment date]]="",0,Amortization[[#This Row],[opening balance]]-Amortization[[#This Row],[principal]])</f>
        <v>82636.614637906008</v>
      </c>
      <c r="J270" s="16">
        <f ca="1">IF(Amortization[[#This Row],[closing balance]]&gt;0,LastRow-ROW(),0)</f>
        <v>93</v>
      </c>
    </row>
    <row r="271" spans="2:10" ht="15" customHeight="1" x14ac:dyDescent="0.2">
      <c r="B271" s="13">
        <f>ROWS($B$4:B271)</f>
        <v>268</v>
      </c>
      <c r="C271" s="14">
        <f ca="1">IF(ValuesEntered,IF(Amortization[[#This Row],['#]]&lt;=DurationOfLoan,IF(ROW()-ROW(Amortization[[#Headers],[payment date]])=1,LoanStart,IF(I270&gt;0,EDATE(C270,1),"")),""),"")</f>
        <v>53245</v>
      </c>
      <c r="D271" s="15">
        <f ca="1">IF(ROW()-ROW(Amortization[[#Headers],[opening balance]])=1,LoanAmount,IF(Amortization[[#This Row],[payment date]]="",0,INDEX(Amortization[], ROW()-4,8)))</f>
        <v>82636.614637906008</v>
      </c>
      <c r="E271" s="15">
        <f ca="1">IF(ValuesEntered,IF(ROW()-ROW(Amortization[[#Headers],[interest]])=1,-IPMT(InterestRate/12,1,DurationOfLoan-ROWS($C$4:C271)+1,Amortization[[#This Row],[opening balance]]),IFERROR(-IPMT(InterestRate/12,1,Amortization[[#This Row],['# remaining]],D272),0)),0)</f>
        <v>341.28037758141528</v>
      </c>
      <c r="F271" s="15">
        <f ca="1">IFERROR(IF(AND(ValuesEntered,Amortization[[#This Row],[payment date]]&lt;&gt;""),-PPMT(InterestRate/12,1,DurationOfLoan-ROWS($C$4:C271)+1,Amortization[[#This Row],[opening balance]]),""),0)</f>
        <v>729.32401836633744</v>
      </c>
      <c r="G271" s="15">
        <f ca="1">IF(Amortization[[#This Row],[payment date]]="",0,PropertyTaxAmount)</f>
        <v>375</v>
      </c>
      <c r="H271" s="15">
        <f ca="1">IF(Amortization[[#This Row],[payment date]]="",0,Amortization[[#This Row],[interest]]+Amortization[[#This Row],[principal]]+Amortization[[#This Row],[property tax]])</f>
        <v>1445.6043959477527</v>
      </c>
      <c r="I271" s="15">
        <f ca="1">IF(Amortization[[#This Row],[payment date]]="",0,Amortization[[#This Row],[opening balance]]-Amortization[[#This Row],[principal]])</f>
        <v>81907.290619539664</v>
      </c>
      <c r="J271" s="16">
        <f ca="1">IF(Amortization[[#This Row],[closing balance]]&gt;0,LastRow-ROW(),0)</f>
        <v>92</v>
      </c>
    </row>
    <row r="272" spans="2:10" ht="15" customHeight="1" x14ac:dyDescent="0.2">
      <c r="B272" s="13">
        <f>ROWS($B$4:B272)</f>
        <v>269</v>
      </c>
      <c r="C272" s="14">
        <f ca="1">IF(ValuesEntered,IF(Amortization[[#This Row],['#]]&lt;=DurationOfLoan,IF(ROW()-ROW(Amortization[[#Headers],[payment date]])=1,LoanStart,IF(I271&gt;0,EDATE(C271,1),"")),""),"")</f>
        <v>53276</v>
      </c>
      <c r="D272" s="15">
        <f ca="1">IF(ROW()-ROW(Amortization[[#Headers],[opening balance]])=1,LoanAmount,IF(Amortization[[#This Row],[payment date]]="",0,INDEX(Amortization[], ROW()-4,8)))</f>
        <v>81907.290619539664</v>
      </c>
      <c r="E272" s="15">
        <f ca="1">IF(ValuesEntered,IF(ROW()-ROW(Amortization[[#Headers],[interest]])=1,-IPMT(InterestRate/12,1,DurationOfLoan-ROWS($C$4:C272)+1,Amortization[[#This Row],[opening balance]]),IFERROR(-IPMT(InterestRate/12,1,Amortization[[#This Row],['# remaining]],D273),0)),0)</f>
        <v>338.22886562956995</v>
      </c>
      <c r="F272" s="15">
        <f ca="1">IFERROR(IF(AND(ValuesEntered,Amortization[[#This Row],[payment date]]&lt;&gt;""),-PPMT(InterestRate/12,1,DurationOfLoan-ROWS($C$4:C272)+1,Amortization[[#This Row],[opening balance]]),""),0)</f>
        <v>732.36286844286394</v>
      </c>
      <c r="G272" s="15">
        <f ca="1">IF(Amortization[[#This Row],[payment date]]="",0,PropertyTaxAmount)</f>
        <v>375</v>
      </c>
      <c r="H272" s="15">
        <f ca="1">IF(Amortization[[#This Row],[payment date]]="",0,Amortization[[#This Row],[interest]]+Amortization[[#This Row],[principal]]+Amortization[[#This Row],[property tax]])</f>
        <v>1445.5917340724338</v>
      </c>
      <c r="I272" s="15">
        <f ca="1">IF(Amortization[[#This Row],[payment date]]="",0,Amortization[[#This Row],[opening balance]]-Amortization[[#This Row],[principal]])</f>
        <v>81174.927751096795</v>
      </c>
      <c r="J272" s="16">
        <f ca="1">IF(Amortization[[#This Row],[closing balance]]&gt;0,LastRow-ROW(),0)</f>
        <v>91</v>
      </c>
    </row>
    <row r="273" spans="2:10" ht="15" customHeight="1" x14ac:dyDescent="0.2">
      <c r="B273" s="13">
        <f>ROWS($B$4:B273)</f>
        <v>270</v>
      </c>
      <c r="C273" s="14">
        <f ca="1">IF(ValuesEntered,IF(Amortization[[#This Row],['#]]&lt;=DurationOfLoan,IF(ROW()-ROW(Amortization[[#Headers],[payment date]])=1,LoanStart,IF(I272&gt;0,EDATE(C272,1),"")),""),"")</f>
        <v>53306</v>
      </c>
      <c r="D273" s="15">
        <f ca="1">IF(ROW()-ROW(Amortization[[#Headers],[opening balance]])=1,LoanAmount,IF(Amortization[[#This Row],[payment date]]="",0,INDEX(Amortization[], ROW()-4,8)))</f>
        <v>81174.927751096795</v>
      </c>
      <c r="E273" s="15">
        <f ca="1">IF(ValuesEntered,IF(ROW()-ROW(Amortization[[#Headers],[interest]])=1,-IPMT(InterestRate/12,1,DurationOfLoan-ROWS($C$4:C273)+1,Amortization[[#This Row],[opening balance]]),IFERROR(-IPMT(InterestRate/12,1,Amortization[[#This Row],['# remaining]],D274),0)),0)</f>
        <v>335.16463904459204</v>
      </c>
      <c r="F273" s="15">
        <f ca="1">IFERROR(IF(AND(ValuesEntered,Amortization[[#This Row],[payment date]]&lt;&gt;""),-PPMT(InterestRate/12,1,DurationOfLoan-ROWS($C$4:C273)+1,Amortization[[#This Row],[opening balance]]),""),0)</f>
        <v>735.41438039470904</v>
      </c>
      <c r="G273" s="15">
        <f ca="1">IF(Amortization[[#This Row],[payment date]]="",0,PropertyTaxAmount)</f>
        <v>375</v>
      </c>
      <c r="H273" s="15">
        <f ca="1">IF(Amortization[[#This Row],[payment date]]="",0,Amortization[[#This Row],[interest]]+Amortization[[#This Row],[principal]]+Amortization[[#This Row],[property tax]])</f>
        <v>1445.5790194393012</v>
      </c>
      <c r="I273" s="15">
        <f ca="1">IF(Amortization[[#This Row],[payment date]]="",0,Amortization[[#This Row],[opening balance]]-Amortization[[#This Row],[principal]])</f>
        <v>80439.513370702087</v>
      </c>
      <c r="J273" s="16">
        <f ca="1">IF(Amortization[[#This Row],[closing balance]]&gt;0,LastRow-ROW(),0)</f>
        <v>90</v>
      </c>
    </row>
    <row r="274" spans="2:10" ht="15" customHeight="1" x14ac:dyDescent="0.2">
      <c r="B274" s="13">
        <f>ROWS($B$4:B274)</f>
        <v>271</v>
      </c>
      <c r="C274" s="14">
        <f ca="1">IF(ValuesEntered,IF(Amortization[[#This Row],['#]]&lt;=DurationOfLoan,IF(ROW()-ROW(Amortization[[#Headers],[payment date]])=1,LoanStart,IF(I273&gt;0,EDATE(C273,1),"")),""),"")</f>
        <v>53337</v>
      </c>
      <c r="D274" s="15">
        <f ca="1">IF(ROW()-ROW(Amortization[[#Headers],[opening balance]])=1,LoanAmount,IF(Amortization[[#This Row],[payment date]]="",0,INDEX(Amortization[], ROW()-4,8)))</f>
        <v>80439.513370702087</v>
      </c>
      <c r="E274" s="15">
        <f ca="1">IF(ValuesEntered,IF(ROW()-ROW(Amortization[[#Headers],[interest]])=1,-IPMT(InterestRate/12,1,DurationOfLoan-ROWS($C$4:C274)+1,Amortization[[#This Row],[opening balance]]),IFERROR(-IPMT(InterestRate/12,1,Amortization[[#This Row],['# remaining]],D275),0)),0)</f>
        <v>332.08764484884335</v>
      </c>
      <c r="F274" s="15">
        <f ca="1">IFERROR(IF(AND(ValuesEntered,Amortization[[#This Row],[payment date]]&lt;&gt;""),-PPMT(InterestRate/12,1,DurationOfLoan-ROWS($C$4:C274)+1,Amortization[[#This Row],[opening balance]]),""),0)</f>
        <v>738.47860697968702</v>
      </c>
      <c r="G274" s="15">
        <f ca="1">IF(Amortization[[#This Row],[payment date]]="",0,PropertyTaxAmount)</f>
        <v>375</v>
      </c>
      <c r="H274" s="15">
        <f ca="1">IF(Amortization[[#This Row],[payment date]]="",0,Amortization[[#This Row],[interest]]+Amortization[[#This Row],[principal]]+Amortization[[#This Row],[property tax]])</f>
        <v>1445.5662518285303</v>
      </c>
      <c r="I274" s="15">
        <f ca="1">IF(Amortization[[#This Row],[payment date]]="",0,Amortization[[#This Row],[opening balance]]-Amortization[[#This Row],[principal]])</f>
        <v>79701.034763722404</v>
      </c>
      <c r="J274" s="16">
        <f ca="1">IF(Amortization[[#This Row],[closing balance]]&gt;0,LastRow-ROW(),0)</f>
        <v>89</v>
      </c>
    </row>
    <row r="275" spans="2:10" ht="15" customHeight="1" x14ac:dyDescent="0.2">
      <c r="B275" s="13">
        <f>ROWS($B$4:B275)</f>
        <v>272</v>
      </c>
      <c r="C275" s="14">
        <f ca="1">IF(ValuesEntered,IF(Amortization[[#This Row],['#]]&lt;=DurationOfLoan,IF(ROW()-ROW(Amortization[[#Headers],[payment date]])=1,LoanStart,IF(I274&gt;0,EDATE(C274,1),"")),""),"")</f>
        <v>53368</v>
      </c>
      <c r="D275" s="15">
        <f ca="1">IF(ROW()-ROW(Amortization[[#Headers],[opening balance]])=1,LoanAmount,IF(Amortization[[#This Row],[payment date]]="",0,INDEX(Amortization[], ROW()-4,8)))</f>
        <v>79701.034763722404</v>
      </c>
      <c r="E275" s="15">
        <f ca="1">IF(ValuesEntered,IF(ROW()-ROW(Amortization[[#Headers],[interest]])=1,-IPMT(InterestRate/12,1,DurationOfLoan-ROWS($C$4:C275)+1,Amortization[[#This Row],[opening balance]]),IFERROR(-IPMT(InterestRate/12,1,Amortization[[#This Row],['# remaining]],D276),0)),0)</f>
        <v>328.99782984394568</v>
      </c>
      <c r="F275" s="15">
        <f ca="1">IFERROR(IF(AND(ValuesEntered,Amortization[[#This Row],[payment date]]&lt;&gt;""),-PPMT(InterestRate/12,1,DurationOfLoan-ROWS($C$4:C275)+1,Amortization[[#This Row],[opening balance]]),""),0)</f>
        <v>741.55560117543587</v>
      </c>
      <c r="G275" s="15">
        <f ca="1">IF(Amortization[[#This Row],[payment date]]="",0,PropertyTaxAmount)</f>
        <v>375</v>
      </c>
      <c r="H275" s="15">
        <f ca="1">IF(Amortization[[#This Row],[payment date]]="",0,Amortization[[#This Row],[interest]]+Amortization[[#This Row],[principal]]+Amortization[[#This Row],[property tax]])</f>
        <v>1445.5534310193816</v>
      </c>
      <c r="I275" s="15">
        <f ca="1">IF(Amortization[[#This Row],[payment date]]="",0,Amortization[[#This Row],[opening balance]]-Amortization[[#This Row],[principal]])</f>
        <v>78959.479162546966</v>
      </c>
      <c r="J275" s="16">
        <f ca="1">IF(Amortization[[#This Row],[closing balance]]&gt;0,LastRow-ROW(),0)</f>
        <v>88</v>
      </c>
    </row>
    <row r="276" spans="2:10" ht="15" customHeight="1" x14ac:dyDescent="0.2">
      <c r="B276" s="13">
        <f>ROWS($B$4:B276)</f>
        <v>273</v>
      </c>
      <c r="C276" s="14">
        <f ca="1">IF(ValuesEntered,IF(Amortization[[#This Row],['#]]&lt;=DurationOfLoan,IF(ROW()-ROW(Amortization[[#Headers],[payment date]])=1,LoanStart,IF(I275&gt;0,EDATE(C275,1),"")),""),"")</f>
        <v>53396</v>
      </c>
      <c r="D276" s="15">
        <f ca="1">IF(ROW()-ROW(Amortization[[#Headers],[opening balance]])=1,LoanAmount,IF(Amortization[[#This Row],[payment date]]="",0,INDEX(Amortization[], ROW()-4,8)))</f>
        <v>78959.479162546966</v>
      </c>
      <c r="E276" s="15">
        <f ca="1">IF(ValuesEntered,IF(ROW()-ROW(Amortization[[#Headers],[interest]])=1,-IPMT(InterestRate/12,1,DurationOfLoan-ROWS($C$4:C276)+1,Amortization[[#This Row],[opening balance]]),IFERROR(-IPMT(InterestRate/12,1,Amortization[[#This Row],['# remaining]],D277),0)),0)</f>
        <v>325.89514060986102</v>
      </c>
      <c r="F276" s="15">
        <f ca="1">IFERROR(IF(AND(ValuesEntered,Amortization[[#This Row],[payment date]]&lt;&gt;""),-PPMT(InterestRate/12,1,DurationOfLoan-ROWS($C$4:C276)+1,Amortization[[#This Row],[opening balance]]),""),0)</f>
        <v>744.64541618033354</v>
      </c>
      <c r="G276" s="15">
        <f ca="1">IF(Amortization[[#This Row],[payment date]]="",0,PropertyTaxAmount)</f>
        <v>375</v>
      </c>
      <c r="H276" s="15">
        <f ca="1">IF(Amortization[[#This Row],[payment date]]="",0,Amortization[[#This Row],[interest]]+Amortization[[#This Row],[principal]]+Amortization[[#This Row],[property tax]])</f>
        <v>1445.5405567901946</v>
      </c>
      <c r="I276" s="15">
        <f ca="1">IF(Amortization[[#This Row],[payment date]]="",0,Amortization[[#This Row],[opening balance]]-Amortization[[#This Row],[principal]])</f>
        <v>78214.833746366639</v>
      </c>
      <c r="J276" s="16">
        <f ca="1">IF(Amortization[[#This Row],[closing balance]]&gt;0,LastRow-ROW(),0)</f>
        <v>87</v>
      </c>
    </row>
    <row r="277" spans="2:10" ht="15" customHeight="1" x14ac:dyDescent="0.2">
      <c r="B277" s="13">
        <f>ROWS($B$4:B277)</f>
        <v>274</v>
      </c>
      <c r="C277" s="14">
        <f ca="1">IF(ValuesEntered,IF(Amortization[[#This Row],['#]]&lt;=DurationOfLoan,IF(ROW()-ROW(Amortization[[#Headers],[payment date]])=1,LoanStart,IF(I276&gt;0,EDATE(C276,1),"")),""),"")</f>
        <v>53427</v>
      </c>
      <c r="D277" s="15">
        <f ca="1">IF(ROW()-ROW(Amortization[[#Headers],[opening balance]])=1,LoanAmount,IF(Amortization[[#This Row],[payment date]]="",0,INDEX(Amortization[], ROW()-4,8)))</f>
        <v>78214.833746366639</v>
      </c>
      <c r="E277" s="15">
        <f ca="1">IF(ValuesEntered,IF(ROW()-ROW(Amortization[[#Headers],[interest]])=1,-IPMT(InterestRate/12,1,DurationOfLoan-ROWS($C$4:C277)+1,Amortization[[#This Row],[opening balance]]),IFERROR(-IPMT(InterestRate/12,1,Amortization[[#This Row],['# remaining]],D278),0)),0)</f>
        <v>322.7795235039676</v>
      </c>
      <c r="F277" s="15">
        <f ca="1">IFERROR(IF(AND(ValuesEntered,Amortization[[#This Row],[payment date]]&lt;&gt;""),-PPMT(InterestRate/12,1,DurationOfLoan-ROWS($C$4:C277)+1,Amortization[[#This Row],[opening balance]]),""),0)</f>
        <v>747.74810541441821</v>
      </c>
      <c r="G277" s="15">
        <f ca="1">IF(Amortization[[#This Row],[payment date]]="",0,PropertyTaxAmount)</f>
        <v>375</v>
      </c>
      <c r="H277" s="15">
        <f ca="1">IF(Amortization[[#This Row],[payment date]]="",0,Amortization[[#This Row],[interest]]+Amortization[[#This Row],[principal]]+Amortization[[#This Row],[property tax]])</f>
        <v>1445.5276289183857</v>
      </c>
      <c r="I277" s="15">
        <f ca="1">IF(Amortization[[#This Row],[payment date]]="",0,Amortization[[#This Row],[opening balance]]-Amortization[[#This Row],[principal]])</f>
        <v>77467.085640952224</v>
      </c>
      <c r="J277" s="16">
        <f ca="1">IF(Amortization[[#This Row],[closing balance]]&gt;0,LastRow-ROW(),0)</f>
        <v>86</v>
      </c>
    </row>
    <row r="278" spans="2:10" ht="15" customHeight="1" x14ac:dyDescent="0.2">
      <c r="B278" s="13">
        <f>ROWS($B$4:B278)</f>
        <v>275</v>
      </c>
      <c r="C278" s="14">
        <f ca="1">IF(ValuesEntered,IF(Amortization[[#This Row],['#]]&lt;=DurationOfLoan,IF(ROW()-ROW(Amortization[[#Headers],[payment date]])=1,LoanStart,IF(I277&gt;0,EDATE(C277,1),"")),""),"")</f>
        <v>53457</v>
      </c>
      <c r="D278" s="15">
        <f ca="1">IF(ROW()-ROW(Amortization[[#Headers],[opening balance]])=1,LoanAmount,IF(Amortization[[#This Row],[payment date]]="",0,INDEX(Amortization[], ROW()-4,8)))</f>
        <v>77467.085640952224</v>
      </c>
      <c r="E278" s="15">
        <f ca="1">IF(ValuesEntered,IF(ROW()-ROW(Amortization[[#Headers],[interest]])=1,-IPMT(InterestRate/12,1,DurationOfLoan-ROWS($C$4:C278)+1,Amortization[[#This Row],[opening balance]]),IFERROR(-IPMT(InterestRate/12,1,Amortization[[#This Row],['# remaining]],D279),0)),0)</f>
        <v>319.65092466013294</v>
      </c>
      <c r="F278" s="15">
        <f ca="1">IFERROR(IF(AND(ValuesEntered,Amortization[[#This Row],[payment date]]&lt;&gt;""),-PPMT(InterestRate/12,1,DurationOfLoan-ROWS($C$4:C278)+1,Amortization[[#This Row],[opening balance]]),""),0)</f>
        <v>750.86372252031174</v>
      </c>
      <c r="G278" s="15">
        <f ca="1">IF(Amortization[[#This Row],[payment date]]="",0,PropertyTaxAmount)</f>
        <v>375</v>
      </c>
      <c r="H278" s="15">
        <f ca="1">IF(Amortization[[#This Row],[payment date]]="",0,Amortization[[#This Row],[interest]]+Amortization[[#This Row],[principal]]+Amortization[[#This Row],[property tax]])</f>
        <v>1445.5146471804446</v>
      </c>
      <c r="I278" s="15">
        <f ca="1">IF(Amortization[[#This Row],[payment date]]="",0,Amortization[[#This Row],[opening balance]]-Amortization[[#This Row],[principal]])</f>
        <v>76716.221918431911</v>
      </c>
      <c r="J278" s="16">
        <f ca="1">IF(Amortization[[#This Row],[closing balance]]&gt;0,LastRow-ROW(),0)</f>
        <v>85</v>
      </c>
    </row>
    <row r="279" spans="2:10" ht="15" customHeight="1" x14ac:dyDescent="0.2">
      <c r="B279" s="13">
        <f>ROWS($B$4:B279)</f>
        <v>276</v>
      </c>
      <c r="C279" s="14">
        <f ca="1">IF(ValuesEntered,IF(Amortization[[#This Row],['#]]&lt;=DurationOfLoan,IF(ROW()-ROW(Amortization[[#Headers],[payment date]])=1,LoanStart,IF(I278&gt;0,EDATE(C278,1),"")),""),"")</f>
        <v>53488</v>
      </c>
      <c r="D279" s="15">
        <f ca="1">IF(ROW()-ROW(Amortization[[#Headers],[opening balance]])=1,LoanAmount,IF(Amortization[[#This Row],[payment date]]="",0,INDEX(Amortization[], ROW()-4,8)))</f>
        <v>76716.221918431911</v>
      </c>
      <c r="E279" s="15">
        <f ca="1">IF(ValuesEntered,IF(ROW()-ROW(Amortization[[#Headers],[interest]])=1,-IPMT(InterestRate/12,1,DurationOfLoan-ROWS($C$4:C279)+1,Amortization[[#This Row],[opening balance]]),IFERROR(-IPMT(InterestRate/12,1,Amortization[[#This Row],['# remaining]],D280),0)),0)</f>
        <v>316.50928998778238</v>
      </c>
      <c r="F279" s="15">
        <f ca="1">IFERROR(IF(AND(ValuesEntered,Amortization[[#This Row],[payment date]]&lt;&gt;""),-PPMT(InterestRate/12,1,DurationOfLoan-ROWS($C$4:C279)+1,Amortization[[#This Row],[opening balance]]),""),0)</f>
        <v>753.99232136414628</v>
      </c>
      <c r="G279" s="15">
        <f ca="1">IF(Amortization[[#This Row],[payment date]]="",0,PropertyTaxAmount)</f>
        <v>375</v>
      </c>
      <c r="H279" s="15">
        <f ca="1">IF(Amortization[[#This Row],[payment date]]="",0,Amortization[[#This Row],[interest]]+Amortization[[#This Row],[principal]]+Amortization[[#This Row],[property tax]])</f>
        <v>1445.5016113519287</v>
      </c>
      <c r="I279" s="15">
        <f ca="1">IF(Amortization[[#This Row],[payment date]]="",0,Amortization[[#This Row],[opening balance]]-Amortization[[#This Row],[principal]])</f>
        <v>75962.229597067766</v>
      </c>
      <c r="J279" s="16">
        <f ca="1">IF(Amortization[[#This Row],[closing balance]]&gt;0,LastRow-ROW(),0)</f>
        <v>84</v>
      </c>
    </row>
    <row r="280" spans="2:10" ht="15" customHeight="1" x14ac:dyDescent="0.2">
      <c r="B280" s="13">
        <f>ROWS($B$4:B280)</f>
        <v>277</v>
      </c>
      <c r="C280" s="14">
        <f ca="1">IF(ValuesEntered,IF(Amortization[[#This Row],['#]]&lt;=DurationOfLoan,IF(ROW()-ROW(Amortization[[#Headers],[payment date]])=1,LoanStart,IF(I279&gt;0,EDATE(C279,1),"")),""),"")</f>
        <v>53518</v>
      </c>
      <c r="D280" s="15">
        <f ca="1">IF(ROW()-ROW(Amortization[[#Headers],[opening balance]])=1,LoanAmount,IF(Amortization[[#This Row],[payment date]]="",0,INDEX(Amortization[], ROW()-4,8)))</f>
        <v>75962.229597067766</v>
      </c>
      <c r="E280" s="15">
        <f ca="1">IF(ValuesEntered,IF(ROW()-ROW(Amortization[[#Headers],[interest]])=1,-IPMT(InterestRate/12,1,DurationOfLoan-ROWS($C$4:C280)+1,Amortization[[#This Row],[opening balance]]),IFERROR(-IPMT(InterestRate/12,1,Amortization[[#This Row],['# remaining]],D281),0)),0)</f>
        <v>313.35456517096361</v>
      </c>
      <c r="F280" s="15">
        <f ca="1">IFERROR(IF(AND(ValuesEntered,Amortization[[#This Row],[payment date]]&lt;&gt;""),-PPMT(InterestRate/12,1,DurationOfLoan-ROWS($C$4:C280)+1,Amortization[[#This Row],[opening balance]]),""),0)</f>
        <v>757.13395603649678</v>
      </c>
      <c r="G280" s="15">
        <f ca="1">IF(Amortization[[#This Row],[payment date]]="",0,PropertyTaxAmount)</f>
        <v>375</v>
      </c>
      <c r="H280" s="15">
        <f ca="1">IF(Amortization[[#This Row],[payment date]]="",0,Amortization[[#This Row],[interest]]+Amortization[[#This Row],[principal]]+Amortization[[#This Row],[property tax]])</f>
        <v>1445.4885212074605</v>
      </c>
      <c r="I280" s="15">
        <f ca="1">IF(Amortization[[#This Row],[payment date]]="",0,Amortization[[#This Row],[opening balance]]-Amortization[[#This Row],[principal]])</f>
        <v>75205.095641031265</v>
      </c>
      <c r="J280" s="16">
        <f ca="1">IF(Amortization[[#This Row],[closing balance]]&gt;0,LastRow-ROW(),0)</f>
        <v>83</v>
      </c>
    </row>
    <row r="281" spans="2:10" ht="15" customHeight="1" x14ac:dyDescent="0.2">
      <c r="B281" s="13">
        <f>ROWS($B$4:B281)</f>
        <v>278</v>
      </c>
      <c r="C281" s="14">
        <f ca="1">IF(ValuesEntered,IF(Amortization[[#This Row],['#]]&lt;=DurationOfLoan,IF(ROW()-ROW(Amortization[[#Headers],[payment date]])=1,LoanStart,IF(I280&gt;0,EDATE(C280,1),"")),""),"")</f>
        <v>53549</v>
      </c>
      <c r="D281" s="15">
        <f ca="1">IF(ROW()-ROW(Amortization[[#Headers],[opening balance]])=1,LoanAmount,IF(Amortization[[#This Row],[payment date]]="",0,INDEX(Amortization[], ROW()-4,8)))</f>
        <v>75205.095641031265</v>
      </c>
      <c r="E281" s="15">
        <f ca="1">IF(ValuesEntered,IF(ROW()-ROW(Amortization[[#Headers],[interest]])=1,-IPMT(InterestRate/12,1,DurationOfLoan-ROWS($C$4:C281)+1,Amortization[[#This Row],[opening balance]]),IFERROR(-IPMT(InterestRate/12,1,Amortization[[#This Row],['# remaining]],D282),0)),0)</f>
        <v>310.18669566740812</v>
      </c>
      <c r="F281" s="15">
        <f ca="1">IFERROR(IF(AND(ValuesEntered,Amortization[[#This Row],[payment date]]&lt;&gt;""),-PPMT(InterestRate/12,1,DurationOfLoan-ROWS($C$4:C281)+1,Amortization[[#This Row],[opening balance]]),""),0)</f>
        <v>760.28868085331555</v>
      </c>
      <c r="G281" s="15">
        <f ca="1">IF(Amortization[[#This Row],[payment date]]="",0,PropertyTaxAmount)</f>
        <v>375</v>
      </c>
      <c r="H281" s="15">
        <f ca="1">IF(Amortization[[#This Row],[payment date]]="",0,Amortization[[#This Row],[interest]]+Amortization[[#This Row],[principal]]+Amortization[[#This Row],[property tax]])</f>
        <v>1445.4753765207238</v>
      </c>
      <c r="I281" s="15">
        <f ca="1">IF(Amortization[[#This Row],[payment date]]="",0,Amortization[[#This Row],[opening balance]]-Amortization[[#This Row],[principal]])</f>
        <v>74444.806960177943</v>
      </c>
      <c r="J281" s="16">
        <f ca="1">IF(Amortization[[#This Row],[closing balance]]&gt;0,LastRow-ROW(),0)</f>
        <v>82</v>
      </c>
    </row>
    <row r="282" spans="2:10" ht="15" customHeight="1" x14ac:dyDescent="0.2">
      <c r="B282" s="13">
        <f>ROWS($B$4:B282)</f>
        <v>279</v>
      </c>
      <c r="C282" s="14">
        <f ca="1">IF(ValuesEntered,IF(Amortization[[#This Row],['#]]&lt;=DurationOfLoan,IF(ROW()-ROW(Amortization[[#Headers],[payment date]])=1,LoanStart,IF(I281&gt;0,EDATE(C281,1),"")),""),"")</f>
        <v>53580</v>
      </c>
      <c r="D282" s="15">
        <f ca="1">IF(ROW()-ROW(Amortization[[#Headers],[opening balance]])=1,LoanAmount,IF(Amortization[[#This Row],[payment date]]="",0,INDEX(Amortization[], ROW()-4,8)))</f>
        <v>74444.806960177943</v>
      </c>
      <c r="E282" s="15">
        <f ca="1">IF(ValuesEntered,IF(ROW()-ROW(Amortization[[#Headers],[interest]])=1,-IPMT(InterestRate/12,1,DurationOfLoan-ROWS($C$4:C282)+1,Amortization[[#This Row],[opening balance]]),IFERROR(-IPMT(InterestRate/12,1,Amortization[[#This Row],['# remaining]],D283),0)),0)</f>
        <v>307.00562670758779</v>
      </c>
      <c r="F282" s="15">
        <f ca="1">IFERROR(IF(AND(ValuesEntered,Amortization[[#This Row],[payment date]]&lt;&gt;""),-PPMT(InterestRate/12,1,DurationOfLoan-ROWS($C$4:C282)+1,Amortization[[#This Row],[opening balance]]),""),0)</f>
        <v>763.45655035687093</v>
      </c>
      <c r="G282" s="15">
        <f ca="1">IF(Amortization[[#This Row],[payment date]]="",0,PropertyTaxAmount)</f>
        <v>375</v>
      </c>
      <c r="H282" s="15">
        <f ca="1">IF(Amortization[[#This Row],[payment date]]="",0,Amortization[[#This Row],[interest]]+Amortization[[#This Row],[principal]]+Amortization[[#This Row],[property tax]])</f>
        <v>1445.4621770644587</v>
      </c>
      <c r="I282" s="15">
        <f ca="1">IF(Amortization[[#This Row],[payment date]]="",0,Amortization[[#This Row],[opening balance]]-Amortization[[#This Row],[principal]])</f>
        <v>73681.350409821069</v>
      </c>
      <c r="J282" s="16">
        <f ca="1">IF(Amortization[[#This Row],[closing balance]]&gt;0,LastRow-ROW(),0)</f>
        <v>81</v>
      </c>
    </row>
    <row r="283" spans="2:10" ht="15" customHeight="1" x14ac:dyDescent="0.2">
      <c r="B283" s="13">
        <f>ROWS($B$4:B283)</f>
        <v>280</v>
      </c>
      <c r="C283" s="14">
        <f ca="1">IF(ValuesEntered,IF(Amortization[[#This Row],['#]]&lt;=DurationOfLoan,IF(ROW()-ROW(Amortization[[#Headers],[payment date]])=1,LoanStart,IF(I282&gt;0,EDATE(C282,1),"")),""),"")</f>
        <v>53610</v>
      </c>
      <c r="D283" s="15">
        <f ca="1">IF(ROW()-ROW(Amortization[[#Headers],[opening balance]])=1,LoanAmount,IF(Amortization[[#This Row],[payment date]]="",0,INDEX(Amortization[], ROW()-4,8)))</f>
        <v>73681.350409821069</v>
      </c>
      <c r="E283" s="15">
        <f ca="1">IF(ValuesEntered,IF(ROW()-ROW(Amortization[[#Headers],[interest]])=1,-IPMT(InterestRate/12,1,DurationOfLoan-ROWS($C$4:C283)+1,Amortization[[#This Row],[opening balance]]),IFERROR(-IPMT(InterestRate/12,1,Amortization[[#This Row],['# remaining]],D284),0)),0)</f>
        <v>303.81130329376822</v>
      </c>
      <c r="F283" s="15">
        <f ca="1">IFERROR(IF(AND(ValuesEntered,Amortization[[#This Row],[payment date]]&lt;&gt;""),-PPMT(InterestRate/12,1,DurationOfLoan-ROWS($C$4:C283)+1,Amortization[[#This Row],[opening balance]]),""),0)</f>
        <v>766.63761931669126</v>
      </c>
      <c r="G283" s="15">
        <f ca="1">IF(Amortization[[#This Row],[payment date]]="",0,PropertyTaxAmount)</f>
        <v>375</v>
      </c>
      <c r="H283" s="15">
        <f ca="1">IF(Amortization[[#This Row],[payment date]]="",0,Amortization[[#This Row],[interest]]+Amortization[[#This Row],[principal]]+Amortization[[#This Row],[property tax]])</f>
        <v>1445.4489226104595</v>
      </c>
      <c r="I283" s="15">
        <f ca="1">IF(Amortization[[#This Row],[payment date]]="",0,Amortization[[#This Row],[opening balance]]-Amortization[[#This Row],[principal]])</f>
        <v>72914.712790504374</v>
      </c>
      <c r="J283" s="16">
        <f ca="1">IF(Amortization[[#This Row],[closing balance]]&gt;0,LastRow-ROW(),0)</f>
        <v>80</v>
      </c>
    </row>
    <row r="284" spans="2:10" ht="15" customHeight="1" x14ac:dyDescent="0.2">
      <c r="B284" s="13">
        <f>ROWS($B$4:B284)</f>
        <v>281</v>
      </c>
      <c r="C284" s="14">
        <f ca="1">IF(ValuesEntered,IF(Amortization[[#This Row],['#]]&lt;=DurationOfLoan,IF(ROW()-ROW(Amortization[[#Headers],[payment date]])=1,LoanStart,IF(I283&gt;0,EDATE(C283,1),"")),""),"")</f>
        <v>53641</v>
      </c>
      <c r="D284" s="15">
        <f ca="1">IF(ROW()-ROW(Amortization[[#Headers],[opening balance]])=1,LoanAmount,IF(Amortization[[#This Row],[payment date]]="",0,INDEX(Amortization[], ROW()-4,8)))</f>
        <v>72914.712790504374</v>
      </c>
      <c r="E284" s="15">
        <f ca="1">IF(ValuesEntered,IF(ROW()-ROW(Amortization[[#Headers],[interest]])=1,-IPMT(InterestRate/12,1,DurationOfLoan-ROWS($C$4:C284)+1,Amortization[[#This Row],[opening balance]]),IFERROR(-IPMT(InterestRate/12,1,Amortization[[#This Row],['# remaining]],D285),0)),0)</f>
        <v>300.60367019905777</v>
      </c>
      <c r="F284" s="15">
        <f ca="1">IFERROR(IF(AND(ValuesEntered,Amortization[[#This Row],[payment date]]&lt;&gt;""),-PPMT(InterestRate/12,1,DurationOfLoan-ROWS($C$4:C284)+1,Amortization[[#This Row],[opening balance]]),""),0)</f>
        <v>769.83194273051083</v>
      </c>
      <c r="G284" s="15">
        <f ca="1">IF(Amortization[[#This Row],[payment date]]="",0,PropertyTaxAmount)</f>
        <v>375</v>
      </c>
      <c r="H284" s="15">
        <f ca="1">IF(Amortization[[#This Row],[payment date]]="",0,Amortization[[#This Row],[interest]]+Amortization[[#This Row],[principal]]+Amortization[[#This Row],[property tax]])</f>
        <v>1445.4356129295686</v>
      </c>
      <c r="I284" s="15">
        <f ca="1">IF(Amortization[[#This Row],[payment date]]="",0,Amortization[[#This Row],[opening balance]]-Amortization[[#This Row],[principal]])</f>
        <v>72144.880847773864</v>
      </c>
      <c r="J284" s="16">
        <f ca="1">IF(Amortization[[#This Row],[closing balance]]&gt;0,LastRow-ROW(),0)</f>
        <v>79</v>
      </c>
    </row>
    <row r="285" spans="2:10" ht="15" customHeight="1" x14ac:dyDescent="0.2">
      <c r="B285" s="13">
        <f>ROWS($B$4:B285)</f>
        <v>282</v>
      </c>
      <c r="C285" s="14">
        <f ca="1">IF(ValuesEntered,IF(Amortization[[#This Row],['#]]&lt;=DurationOfLoan,IF(ROW()-ROW(Amortization[[#Headers],[payment date]])=1,LoanStart,IF(I284&gt;0,EDATE(C284,1),"")),""),"")</f>
        <v>53671</v>
      </c>
      <c r="D285" s="15">
        <f ca="1">IF(ROW()-ROW(Amortization[[#Headers],[opening balance]])=1,LoanAmount,IF(Amortization[[#This Row],[payment date]]="",0,INDEX(Amortization[], ROW()-4,8)))</f>
        <v>72144.880847773864</v>
      </c>
      <c r="E285" s="15">
        <f ca="1">IF(ValuesEntered,IF(ROW()-ROW(Amortization[[#Headers],[interest]])=1,-IPMT(InterestRate/12,1,DurationOfLoan-ROWS($C$4:C285)+1,Amortization[[#This Row],[opening balance]]),IFERROR(-IPMT(InterestRate/12,1,Amortization[[#This Row],['# remaining]],D286),0)),0)</f>
        <v>297.38267196645268</v>
      </c>
      <c r="F285" s="15">
        <f ca="1">IFERROR(IF(AND(ValuesEntered,Amortization[[#This Row],[payment date]]&lt;&gt;""),-PPMT(InterestRate/12,1,DurationOfLoan-ROWS($C$4:C285)+1,Amortization[[#This Row],[opening balance]]),""),0)</f>
        <v>773.03957582522128</v>
      </c>
      <c r="G285" s="15">
        <f ca="1">IF(Amortization[[#This Row],[payment date]]="",0,PropertyTaxAmount)</f>
        <v>375</v>
      </c>
      <c r="H285" s="15">
        <f ca="1">IF(Amortization[[#This Row],[payment date]]="",0,Amortization[[#This Row],[interest]]+Amortization[[#This Row],[principal]]+Amortization[[#This Row],[property tax]])</f>
        <v>1445.422247791674</v>
      </c>
      <c r="I285" s="15">
        <f ca="1">IF(Amortization[[#This Row],[payment date]]="",0,Amortization[[#This Row],[opening balance]]-Amortization[[#This Row],[principal]])</f>
        <v>71371.841271948637</v>
      </c>
      <c r="J285" s="16">
        <f ca="1">IF(Amortization[[#This Row],[closing balance]]&gt;0,LastRow-ROW(),0)</f>
        <v>78</v>
      </c>
    </row>
    <row r="286" spans="2:10" ht="15" customHeight="1" x14ac:dyDescent="0.2">
      <c r="B286" s="13">
        <f>ROWS($B$4:B286)</f>
        <v>283</v>
      </c>
      <c r="C286" s="14">
        <f ca="1">IF(ValuesEntered,IF(Amortization[[#This Row],['#]]&lt;=DurationOfLoan,IF(ROW()-ROW(Amortization[[#Headers],[payment date]])=1,LoanStart,IF(I285&gt;0,EDATE(C285,1),"")),""),"")</f>
        <v>53702</v>
      </c>
      <c r="D286" s="15">
        <f ca="1">IF(ROW()-ROW(Amortization[[#Headers],[opening balance]])=1,LoanAmount,IF(Amortization[[#This Row],[payment date]]="",0,INDEX(Amortization[], ROW()-4,8)))</f>
        <v>71371.841271948637</v>
      </c>
      <c r="E286" s="15">
        <f ca="1">IF(ValuesEntered,IF(ROW()-ROW(Amortization[[#Headers],[interest]])=1,-IPMT(InterestRate/12,1,DurationOfLoan-ROWS($C$4:C286)+1,Amortization[[#This Row],[opening balance]]),IFERROR(-IPMT(InterestRate/12,1,Amortization[[#This Row],['# remaining]],D287),0)),0)</f>
        <v>294.14825290787837</v>
      </c>
      <c r="F286" s="15">
        <f ca="1">IFERROR(IF(AND(ValuesEntered,Amortization[[#This Row],[payment date]]&lt;&gt;""),-PPMT(InterestRate/12,1,DurationOfLoan-ROWS($C$4:C286)+1,Amortization[[#This Row],[opening balance]]),""),0)</f>
        <v>776.26057405782615</v>
      </c>
      <c r="G286" s="15">
        <f ca="1">IF(Amortization[[#This Row],[payment date]]="",0,PropertyTaxAmount)</f>
        <v>375</v>
      </c>
      <c r="H286" s="15">
        <f ca="1">IF(Amortization[[#This Row],[payment date]]="",0,Amortization[[#This Row],[interest]]+Amortization[[#This Row],[principal]]+Amortization[[#This Row],[property tax]])</f>
        <v>1445.4088269657045</v>
      </c>
      <c r="I286" s="15">
        <f ca="1">IF(Amortization[[#This Row],[payment date]]="",0,Amortization[[#This Row],[opening balance]]-Amortization[[#This Row],[principal]])</f>
        <v>70595.580697890808</v>
      </c>
      <c r="J286" s="16">
        <f ca="1">IF(Amortization[[#This Row],[closing balance]]&gt;0,LastRow-ROW(),0)</f>
        <v>77</v>
      </c>
    </row>
    <row r="287" spans="2:10" ht="15" customHeight="1" x14ac:dyDescent="0.2">
      <c r="B287" s="13">
        <f>ROWS($B$4:B287)</f>
        <v>284</v>
      </c>
      <c r="C287" s="14">
        <f ca="1">IF(ValuesEntered,IF(Amortization[[#This Row],['#]]&lt;=DurationOfLoan,IF(ROW()-ROW(Amortization[[#Headers],[payment date]])=1,LoanStart,IF(I286&gt;0,EDATE(C286,1),"")),""),"")</f>
        <v>53733</v>
      </c>
      <c r="D287" s="15">
        <f ca="1">IF(ROW()-ROW(Amortization[[#Headers],[opening balance]])=1,LoanAmount,IF(Amortization[[#This Row],[payment date]]="",0,INDEX(Amortization[], ROW()-4,8)))</f>
        <v>70595.580697890808</v>
      </c>
      <c r="E287" s="15">
        <f ca="1">IF(ValuesEntered,IF(ROW()-ROW(Amortization[[#Headers],[interest]])=1,-IPMT(InterestRate/12,1,DurationOfLoan-ROWS($C$4:C287)+1,Amortization[[#This Row],[opening balance]]),IFERROR(-IPMT(InterestRate/12,1,Amortization[[#This Row],['# remaining]],D288),0)),0)</f>
        <v>290.90035710322667</v>
      </c>
      <c r="F287" s="15">
        <f ca="1">IFERROR(IF(AND(ValuesEntered,Amortization[[#This Row],[payment date]]&lt;&gt;""),-PPMT(InterestRate/12,1,DurationOfLoan-ROWS($C$4:C287)+1,Amortization[[#This Row],[opening balance]]),""),0)</f>
        <v>779.49499311640034</v>
      </c>
      <c r="G287" s="15">
        <f ca="1">IF(Amortization[[#This Row],[payment date]]="",0,PropertyTaxAmount)</f>
        <v>375</v>
      </c>
      <c r="H287" s="15">
        <f ca="1">IF(Amortization[[#This Row],[payment date]]="",0,Amortization[[#This Row],[interest]]+Amortization[[#This Row],[principal]]+Amortization[[#This Row],[property tax]])</f>
        <v>1445.3953502196271</v>
      </c>
      <c r="I287" s="15">
        <f ca="1">IF(Amortization[[#This Row],[payment date]]="",0,Amortization[[#This Row],[opening balance]]-Amortization[[#This Row],[principal]])</f>
        <v>69816.085704774407</v>
      </c>
      <c r="J287" s="16">
        <f ca="1">IF(Amortization[[#This Row],[closing balance]]&gt;0,LastRow-ROW(),0)</f>
        <v>76</v>
      </c>
    </row>
    <row r="288" spans="2:10" ht="15" customHeight="1" x14ac:dyDescent="0.2">
      <c r="B288" s="13">
        <f>ROWS($B$4:B288)</f>
        <v>285</v>
      </c>
      <c r="C288" s="14">
        <f ca="1">IF(ValuesEntered,IF(Amortization[[#This Row],['#]]&lt;=DurationOfLoan,IF(ROW()-ROW(Amortization[[#Headers],[payment date]])=1,LoanStart,IF(I287&gt;0,EDATE(C287,1),"")),""),"")</f>
        <v>53761</v>
      </c>
      <c r="D288" s="15">
        <f ca="1">IF(ROW()-ROW(Amortization[[#Headers],[opening balance]])=1,LoanAmount,IF(Amortization[[#This Row],[payment date]]="",0,INDEX(Amortization[], ROW()-4,8)))</f>
        <v>69816.085704774407</v>
      </c>
      <c r="E288" s="15">
        <f ca="1">IF(ValuesEntered,IF(ROW()-ROW(Amortization[[#Headers],[interest]])=1,-IPMT(InterestRate/12,1,DurationOfLoan-ROWS($C$4:C288)+1,Amortization[[#This Row],[opening balance]]),IFERROR(-IPMT(InterestRate/12,1,Amortization[[#This Row],['# remaining]],D289),0)),0)</f>
        <v>287.63892839938893</v>
      </c>
      <c r="F288" s="15">
        <f ca="1">IFERROR(IF(AND(ValuesEntered,Amortization[[#This Row],[payment date]]&lt;&gt;""),-PPMT(InterestRate/12,1,DurationOfLoan-ROWS($C$4:C288)+1,Amortization[[#This Row],[opening balance]]),""),0)</f>
        <v>782.7428889210521</v>
      </c>
      <c r="G288" s="15">
        <f ca="1">IF(Amortization[[#This Row],[payment date]]="",0,PropertyTaxAmount)</f>
        <v>375</v>
      </c>
      <c r="H288" s="15">
        <f ca="1">IF(Amortization[[#This Row],[payment date]]="",0,Amortization[[#This Row],[interest]]+Amortization[[#This Row],[principal]]+Amortization[[#This Row],[property tax]])</f>
        <v>1445.3818173204411</v>
      </c>
      <c r="I288" s="15">
        <f ca="1">IF(Amortization[[#This Row],[payment date]]="",0,Amortization[[#This Row],[opening balance]]-Amortization[[#This Row],[principal]])</f>
        <v>69033.34281585335</v>
      </c>
      <c r="J288" s="16">
        <f ca="1">IF(Amortization[[#This Row],[closing balance]]&gt;0,LastRow-ROW(),0)</f>
        <v>75</v>
      </c>
    </row>
    <row r="289" spans="2:10" ht="15" customHeight="1" x14ac:dyDescent="0.2">
      <c r="B289" s="13">
        <f>ROWS($B$4:B289)</f>
        <v>286</v>
      </c>
      <c r="C289" s="14">
        <f ca="1">IF(ValuesEntered,IF(Amortization[[#This Row],['#]]&lt;=DurationOfLoan,IF(ROW()-ROW(Amortization[[#Headers],[payment date]])=1,LoanStart,IF(I288&gt;0,EDATE(C288,1),"")),""),"")</f>
        <v>53792</v>
      </c>
      <c r="D289" s="15">
        <f ca="1">IF(ROW()-ROW(Amortization[[#Headers],[opening balance]])=1,LoanAmount,IF(Amortization[[#This Row],[payment date]]="",0,INDEX(Amortization[], ROW()-4,8)))</f>
        <v>69033.34281585335</v>
      </c>
      <c r="E289" s="15">
        <f ca="1">IF(ValuesEntered,IF(ROW()-ROW(Amortization[[#Headers],[interest]])=1,-IPMT(InterestRate/12,1,DurationOfLoan-ROWS($C$4:C289)+1,Amortization[[#This Row],[opening balance]]),IFERROR(-IPMT(InterestRate/12,1,Amortization[[#This Row],['# remaining]],D290),0)),0)</f>
        <v>284.36391040928527</v>
      </c>
      <c r="F289" s="15">
        <f ca="1">IFERROR(IF(AND(ValuesEntered,Amortization[[#This Row],[payment date]]&lt;&gt;""),-PPMT(InterestRate/12,1,DurationOfLoan-ROWS($C$4:C289)+1,Amortization[[#This Row],[opening balance]]),""),0)</f>
        <v>786.00431762488984</v>
      </c>
      <c r="G289" s="15">
        <f ca="1">IF(Amortization[[#This Row],[payment date]]="",0,PropertyTaxAmount)</f>
        <v>375</v>
      </c>
      <c r="H289" s="15">
        <f ca="1">IF(Amortization[[#This Row],[payment date]]="",0,Amortization[[#This Row],[interest]]+Amortization[[#This Row],[principal]]+Amortization[[#This Row],[property tax]])</f>
        <v>1445.368228034175</v>
      </c>
      <c r="I289" s="15">
        <f ca="1">IF(Amortization[[#This Row],[payment date]]="",0,Amortization[[#This Row],[opening balance]]-Amortization[[#This Row],[principal]])</f>
        <v>68247.338498228462</v>
      </c>
      <c r="J289" s="16">
        <f ca="1">IF(Amortization[[#This Row],[closing balance]]&gt;0,LastRow-ROW(),0)</f>
        <v>74</v>
      </c>
    </row>
    <row r="290" spans="2:10" ht="15" customHeight="1" x14ac:dyDescent="0.2">
      <c r="B290" s="13">
        <f>ROWS($B$4:B290)</f>
        <v>287</v>
      </c>
      <c r="C290" s="14">
        <f ca="1">IF(ValuesEntered,IF(Amortization[[#This Row],['#]]&lt;=DurationOfLoan,IF(ROW()-ROW(Amortization[[#Headers],[payment date]])=1,LoanStart,IF(I289&gt;0,EDATE(C289,1),"")),""),"")</f>
        <v>53822</v>
      </c>
      <c r="D290" s="15">
        <f ca="1">IF(ROW()-ROW(Amortization[[#Headers],[opening balance]])=1,LoanAmount,IF(Amortization[[#This Row],[payment date]]="",0,INDEX(Amortization[], ROW()-4,8)))</f>
        <v>68247.338498228462</v>
      </c>
      <c r="E290" s="15">
        <f ca="1">IF(ValuesEntered,IF(ROW()-ROW(Amortization[[#Headers],[interest]])=1,-IPMT(InterestRate/12,1,DurationOfLoan-ROWS($C$4:C290)+1,Amortization[[#This Row],[opening balance]]),IFERROR(-IPMT(InterestRate/12,1,Amortization[[#This Row],['# remaining]],D291),0)),0)</f>
        <v>281.07524651088943</v>
      </c>
      <c r="F290" s="15">
        <f ca="1">IFERROR(IF(AND(ValuesEntered,Amortization[[#This Row],[payment date]]&lt;&gt;""),-PPMT(InterestRate/12,1,DurationOfLoan-ROWS($C$4:C290)+1,Amortization[[#This Row],[opening balance]]),""),0)</f>
        <v>789.27933561499356</v>
      </c>
      <c r="G290" s="15">
        <f ca="1">IF(Amortization[[#This Row],[payment date]]="",0,PropertyTaxAmount)</f>
        <v>375</v>
      </c>
      <c r="H290" s="15">
        <f ca="1">IF(Amortization[[#This Row],[payment date]]="",0,Amortization[[#This Row],[interest]]+Amortization[[#This Row],[principal]]+Amortization[[#This Row],[property tax]])</f>
        <v>1445.3545821258831</v>
      </c>
      <c r="I290" s="15">
        <f ca="1">IF(Amortization[[#This Row],[payment date]]="",0,Amortization[[#This Row],[opening balance]]-Amortization[[#This Row],[principal]])</f>
        <v>67458.05916261347</v>
      </c>
      <c r="J290" s="16">
        <f ca="1">IF(Amortization[[#This Row],[closing balance]]&gt;0,LastRow-ROW(),0)</f>
        <v>73</v>
      </c>
    </row>
    <row r="291" spans="2:10" ht="15" customHeight="1" x14ac:dyDescent="0.2">
      <c r="B291" s="13">
        <f>ROWS($B$4:B291)</f>
        <v>288</v>
      </c>
      <c r="C291" s="14">
        <f ca="1">IF(ValuesEntered,IF(Amortization[[#This Row],['#]]&lt;=DurationOfLoan,IF(ROW()-ROW(Amortization[[#Headers],[payment date]])=1,LoanStart,IF(I290&gt;0,EDATE(C290,1),"")),""),"")</f>
        <v>53853</v>
      </c>
      <c r="D291" s="15">
        <f ca="1">IF(ROW()-ROW(Amortization[[#Headers],[opening balance]])=1,LoanAmount,IF(Amortization[[#This Row],[payment date]]="",0,INDEX(Amortization[], ROW()-4,8)))</f>
        <v>67458.05916261347</v>
      </c>
      <c r="E291" s="15">
        <f ca="1">IF(ValuesEntered,IF(ROW()-ROW(Amortization[[#Headers],[interest]])=1,-IPMT(InterestRate/12,1,DurationOfLoan-ROWS($C$4:C291)+1,Amortization[[#This Row],[opening balance]]),IFERROR(-IPMT(InterestRate/12,1,Amortization[[#This Row],['# remaining]],D292),0)),0)</f>
        <v>277.77287984625036</v>
      </c>
      <c r="F291" s="15">
        <f ca="1">IFERROR(IF(AND(ValuesEntered,Amortization[[#This Row],[payment date]]&lt;&gt;""),-PPMT(InterestRate/12,1,DurationOfLoan-ROWS($C$4:C291)+1,Amortization[[#This Row],[opening balance]]),""),0)</f>
        <v>792.5679995133894</v>
      </c>
      <c r="G291" s="15">
        <f ca="1">IF(Amortization[[#This Row],[payment date]]="",0,PropertyTaxAmount)</f>
        <v>375</v>
      </c>
      <c r="H291" s="15">
        <f ca="1">IF(Amortization[[#This Row],[payment date]]="",0,Amortization[[#This Row],[interest]]+Amortization[[#This Row],[principal]]+Amortization[[#This Row],[property tax]])</f>
        <v>1445.3408793596398</v>
      </c>
      <c r="I291" s="15">
        <f ca="1">IF(Amortization[[#This Row],[payment date]]="",0,Amortization[[#This Row],[opening balance]]-Amortization[[#This Row],[principal]])</f>
        <v>66665.491163100087</v>
      </c>
      <c r="J291" s="16">
        <f ca="1">IF(Amortization[[#This Row],[closing balance]]&gt;0,LastRow-ROW(),0)</f>
        <v>72</v>
      </c>
    </row>
    <row r="292" spans="2:10" ht="15" customHeight="1" x14ac:dyDescent="0.2">
      <c r="B292" s="13">
        <f>ROWS($B$4:B292)</f>
        <v>289</v>
      </c>
      <c r="C292" s="14">
        <f ca="1">IF(ValuesEntered,IF(Amortization[[#This Row],['#]]&lt;=DurationOfLoan,IF(ROW()-ROW(Amortization[[#Headers],[payment date]])=1,LoanStart,IF(I291&gt;0,EDATE(C291,1),"")),""),"")</f>
        <v>53883</v>
      </c>
      <c r="D292" s="15">
        <f ca="1">IF(ROW()-ROW(Amortization[[#Headers],[opening balance]])=1,LoanAmount,IF(Amortization[[#This Row],[payment date]]="",0,INDEX(Amortization[], ROW()-4,8)))</f>
        <v>66665.491163100087</v>
      </c>
      <c r="E292" s="15">
        <f ca="1">IF(ValuesEntered,IF(ROW()-ROW(Amortization[[#Headers],[interest]])=1,-IPMT(InterestRate/12,1,DurationOfLoan-ROWS($C$4:C292)+1,Amortization[[#This Row],[opening balance]]),IFERROR(-IPMT(InterestRate/12,1,Amortization[[#This Row],['# remaining]],D293),0)),0)</f>
        <v>274.45675332050854</v>
      </c>
      <c r="F292" s="15">
        <f ca="1">IFERROR(IF(AND(ValuesEntered,Amortization[[#This Row],[payment date]]&lt;&gt;""),-PPMT(InterestRate/12,1,DurationOfLoan-ROWS($C$4:C292)+1,Amortization[[#This Row],[opening balance]]),""),0)</f>
        <v>795.87036617802869</v>
      </c>
      <c r="G292" s="15">
        <f ca="1">IF(Amortization[[#This Row],[payment date]]="",0,PropertyTaxAmount)</f>
        <v>375</v>
      </c>
      <c r="H292" s="15">
        <f ca="1">IF(Amortization[[#This Row],[payment date]]="",0,Amortization[[#This Row],[interest]]+Amortization[[#This Row],[principal]]+Amortization[[#This Row],[property tax]])</f>
        <v>1445.3271194985373</v>
      </c>
      <c r="I292" s="15">
        <f ca="1">IF(Amortization[[#This Row],[payment date]]="",0,Amortization[[#This Row],[opening balance]]-Amortization[[#This Row],[principal]])</f>
        <v>65869.620796922056</v>
      </c>
      <c r="J292" s="16">
        <f ca="1">IF(Amortization[[#This Row],[closing balance]]&gt;0,LastRow-ROW(),0)</f>
        <v>71</v>
      </c>
    </row>
    <row r="293" spans="2:10" ht="15" customHeight="1" x14ac:dyDescent="0.2">
      <c r="B293" s="13">
        <f>ROWS($B$4:B293)</f>
        <v>290</v>
      </c>
      <c r="C293" s="14">
        <f ca="1">IF(ValuesEntered,IF(Amortization[[#This Row],['#]]&lt;=DurationOfLoan,IF(ROW()-ROW(Amortization[[#Headers],[payment date]])=1,LoanStart,IF(I292&gt;0,EDATE(C292,1),"")),""),"")</f>
        <v>53914</v>
      </c>
      <c r="D293" s="15">
        <f ca="1">IF(ROW()-ROW(Amortization[[#Headers],[opening balance]])=1,LoanAmount,IF(Amortization[[#This Row],[payment date]]="",0,INDEX(Amortization[], ROW()-4,8)))</f>
        <v>65869.620796922056</v>
      </c>
      <c r="E293" s="15">
        <f ca="1">IF(ValuesEntered,IF(ROW()-ROW(Amortization[[#Headers],[interest]])=1,-IPMT(InterestRate/12,1,DurationOfLoan-ROWS($C$4:C293)+1,Amortization[[#This Row],[opening balance]]),IFERROR(-IPMT(InterestRate/12,1,Amortization[[#This Row],['# remaining]],D294),0)),0)</f>
        <v>271.12680960090955</v>
      </c>
      <c r="F293" s="15">
        <f ca="1">IFERROR(IF(AND(ValuesEntered,Amortization[[#This Row],[payment date]]&lt;&gt;""),-PPMT(InterestRate/12,1,DurationOfLoan-ROWS($C$4:C293)+1,Amortization[[#This Row],[opening balance]]),""),0)</f>
        <v>799.18649270377034</v>
      </c>
      <c r="G293" s="15">
        <f ca="1">IF(Amortization[[#This Row],[payment date]]="",0,PropertyTaxAmount)</f>
        <v>375</v>
      </c>
      <c r="H293" s="15">
        <f ca="1">IF(Amortization[[#This Row],[payment date]]="",0,Amortization[[#This Row],[interest]]+Amortization[[#This Row],[principal]]+Amortization[[#This Row],[property tax]])</f>
        <v>1445.3133023046798</v>
      </c>
      <c r="I293" s="15">
        <f ca="1">IF(Amortization[[#This Row],[payment date]]="",0,Amortization[[#This Row],[opening balance]]-Amortization[[#This Row],[principal]])</f>
        <v>65070.434304218288</v>
      </c>
      <c r="J293" s="16">
        <f ca="1">IF(Amortization[[#This Row],[closing balance]]&gt;0,LastRow-ROW(),0)</f>
        <v>70</v>
      </c>
    </row>
    <row r="294" spans="2:10" ht="15" customHeight="1" x14ac:dyDescent="0.2">
      <c r="B294" s="13">
        <f>ROWS($B$4:B294)</f>
        <v>291</v>
      </c>
      <c r="C294" s="14">
        <f ca="1">IF(ValuesEntered,IF(Amortization[[#This Row],['#]]&lt;=DurationOfLoan,IF(ROW()-ROW(Amortization[[#Headers],[payment date]])=1,LoanStart,IF(I293&gt;0,EDATE(C293,1),"")),""),"")</f>
        <v>53945</v>
      </c>
      <c r="D294" s="15">
        <f ca="1">IF(ROW()-ROW(Amortization[[#Headers],[opening balance]])=1,LoanAmount,IF(Amortization[[#This Row],[payment date]]="",0,INDEX(Amortization[], ROW()-4,8)))</f>
        <v>65070.434304218288</v>
      </c>
      <c r="E294" s="15">
        <f ca="1">IF(ValuesEntered,IF(ROW()-ROW(Amortization[[#Headers],[interest]])=1,-IPMT(InterestRate/12,1,DurationOfLoan-ROWS($C$4:C294)+1,Amortization[[#This Row],[opening balance]]),IFERROR(-IPMT(InterestRate/12,1,Amortization[[#This Row],['# remaining]],D295),0)),0)</f>
        <v>267.78299111581214</v>
      </c>
      <c r="F294" s="15">
        <f ca="1">IFERROR(IF(AND(ValuesEntered,Amortization[[#This Row],[payment date]]&lt;&gt;""),-PPMT(InterestRate/12,1,DurationOfLoan-ROWS($C$4:C294)+1,Amortization[[#This Row],[opening balance]]),""),0)</f>
        <v>802.51643642336933</v>
      </c>
      <c r="G294" s="15">
        <f ca="1">IF(Amortization[[#This Row],[payment date]]="",0,PropertyTaxAmount)</f>
        <v>375</v>
      </c>
      <c r="H294" s="15">
        <f ca="1">IF(Amortization[[#This Row],[payment date]]="",0,Amortization[[#This Row],[interest]]+Amortization[[#This Row],[principal]]+Amortization[[#This Row],[property tax]])</f>
        <v>1445.2994275391816</v>
      </c>
      <c r="I294" s="15">
        <f ca="1">IF(Amortization[[#This Row],[payment date]]="",0,Amortization[[#This Row],[opening balance]]-Amortization[[#This Row],[principal]])</f>
        <v>64267.917867794917</v>
      </c>
      <c r="J294" s="16">
        <f ca="1">IF(Amortization[[#This Row],[closing balance]]&gt;0,LastRow-ROW(),0)</f>
        <v>69</v>
      </c>
    </row>
    <row r="295" spans="2:10" ht="15" customHeight="1" x14ac:dyDescent="0.2">
      <c r="B295" s="13">
        <f>ROWS($B$4:B295)</f>
        <v>292</v>
      </c>
      <c r="C295" s="14">
        <f ca="1">IF(ValuesEntered,IF(Amortization[[#This Row],['#]]&lt;=DurationOfLoan,IF(ROW()-ROW(Amortization[[#Headers],[payment date]])=1,LoanStart,IF(I294&gt;0,EDATE(C294,1),"")),""),"")</f>
        <v>53975</v>
      </c>
      <c r="D295" s="15">
        <f ca="1">IF(ROW()-ROW(Amortization[[#Headers],[opening balance]])=1,LoanAmount,IF(Amortization[[#This Row],[payment date]]="",0,INDEX(Amortization[], ROW()-4,8)))</f>
        <v>64267.917867794917</v>
      </c>
      <c r="E295" s="15">
        <f ca="1">IF(ValuesEntered,IF(ROW()-ROW(Amortization[[#Headers],[interest]])=1,-IPMT(InterestRate/12,1,DurationOfLoan-ROWS($C$4:C295)+1,Amortization[[#This Row],[opening balance]]),IFERROR(-IPMT(InterestRate/12,1,Amortization[[#This Row],['# remaining]],D296),0)),0)</f>
        <v>264.42524005369353</v>
      </c>
      <c r="F295" s="15">
        <f ca="1">IFERROR(IF(AND(ValuesEntered,Amortization[[#This Row],[payment date]]&lt;&gt;""),-PPMT(InterestRate/12,1,DurationOfLoan-ROWS($C$4:C295)+1,Amortization[[#This Row],[opening balance]]),""),0)</f>
        <v>805.86025490846669</v>
      </c>
      <c r="G295" s="15">
        <f ca="1">IF(Amortization[[#This Row],[payment date]]="",0,PropertyTaxAmount)</f>
        <v>375</v>
      </c>
      <c r="H295" s="15">
        <f ca="1">IF(Amortization[[#This Row],[payment date]]="",0,Amortization[[#This Row],[interest]]+Amortization[[#This Row],[principal]]+Amortization[[#This Row],[property tax]])</f>
        <v>1445.2854949621601</v>
      </c>
      <c r="I295" s="15">
        <f ca="1">IF(Amortization[[#This Row],[payment date]]="",0,Amortization[[#This Row],[opening balance]]-Amortization[[#This Row],[principal]])</f>
        <v>63462.057612886449</v>
      </c>
      <c r="J295" s="16">
        <f ca="1">IF(Amortization[[#This Row],[closing balance]]&gt;0,LastRow-ROW(),0)</f>
        <v>68</v>
      </c>
    </row>
    <row r="296" spans="2:10" ht="15" customHeight="1" x14ac:dyDescent="0.2">
      <c r="B296" s="13">
        <f>ROWS($B$4:B296)</f>
        <v>293</v>
      </c>
      <c r="C296" s="14">
        <f ca="1">IF(ValuesEntered,IF(Amortization[[#This Row],['#]]&lt;=DurationOfLoan,IF(ROW()-ROW(Amortization[[#Headers],[payment date]])=1,LoanStart,IF(I295&gt;0,EDATE(C295,1),"")),""),"")</f>
        <v>54006</v>
      </c>
      <c r="D296" s="15">
        <f ca="1">IF(ROW()-ROW(Amortization[[#Headers],[opening balance]])=1,LoanAmount,IF(Amortization[[#This Row],[payment date]]="",0,INDEX(Amortization[], ROW()-4,8)))</f>
        <v>63462.057612886449</v>
      </c>
      <c r="E296" s="15">
        <f ca="1">IF(ValuesEntered,IF(ROW()-ROW(Amortization[[#Headers],[interest]])=1,-IPMT(InterestRate/12,1,DurationOfLoan-ROWS($C$4:C296)+1,Amortization[[#This Row],[opening balance]]),IFERROR(-IPMT(InterestRate/12,1,Amortization[[#This Row],['# remaining]],D297),0)),0)</f>
        <v>261.05349836214941</v>
      </c>
      <c r="F296" s="15">
        <f ca="1">IFERROR(IF(AND(ValuesEntered,Amortization[[#This Row],[payment date]]&lt;&gt;""),-PPMT(InterestRate/12,1,DurationOfLoan-ROWS($C$4:C296)+1,Amortization[[#This Row],[opening balance]]),""),0)</f>
        <v>809.21800597058541</v>
      </c>
      <c r="G296" s="15">
        <f ca="1">IF(Amortization[[#This Row],[payment date]]="",0,PropertyTaxAmount)</f>
        <v>375</v>
      </c>
      <c r="H296" s="15">
        <f ca="1">IF(Amortization[[#This Row],[payment date]]="",0,Amortization[[#This Row],[interest]]+Amortization[[#This Row],[principal]]+Amortization[[#This Row],[property tax]])</f>
        <v>1445.2715043327348</v>
      </c>
      <c r="I296" s="15">
        <f ca="1">IF(Amortization[[#This Row],[payment date]]="",0,Amortization[[#This Row],[opening balance]]-Amortization[[#This Row],[principal]])</f>
        <v>62652.839606915863</v>
      </c>
      <c r="J296" s="16">
        <f ca="1">IF(Amortization[[#This Row],[closing balance]]&gt;0,LastRow-ROW(),0)</f>
        <v>67</v>
      </c>
    </row>
    <row r="297" spans="2:10" ht="15" customHeight="1" x14ac:dyDescent="0.2">
      <c r="B297" s="13">
        <f>ROWS($B$4:B297)</f>
        <v>294</v>
      </c>
      <c r="C297" s="14">
        <f ca="1">IF(ValuesEntered,IF(Amortization[[#This Row],['#]]&lt;=DurationOfLoan,IF(ROW()-ROW(Amortization[[#Headers],[payment date]])=1,LoanStart,IF(I296&gt;0,EDATE(C296,1),"")),""),"")</f>
        <v>54036</v>
      </c>
      <c r="D297" s="15">
        <f ca="1">IF(ROW()-ROW(Amortization[[#Headers],[opening balance]])=1,LoanAmount,IF(Amortization[[#This Row],[payment date]]="",0,INDEX(Amortization[], ROW()-4,8)))</f>
        <v>62652.839606915863</v>
      </c>
      <c r="E297" s="15">
        <f ca="1">IF(ValuesEntered,IF(ROW()-ROW(Amortization[[#Headers],[interest]])=1,-IPMT(InterestRate/12,1,DurationOfLoan-ROWS($C$4:C297)+1,Amortization[[#This Row],[opening balance]]),IFERROR(-IPMT(InterestRate/12,1,Amortization[[#This Row],['# remaining]],D298),0)),0)</f>
        <v>257.66770774689053</v>
      </c>
      <c r="F297" s="15">
        <f ca="1">IFERROR(IF(AND(ValuesEntered,Amortization[[#This Row],[payment date]]&lt;&gt;""),-PPMT(InterestRate/12,1,DurationOfLoan-ROWS($C$4:C297)+1,Amortization[[#This Row],[opening balance]]),""),0)</f>
        <v>812.58974766212964</v>
      </c>
      <c r="G297" s="15">
        <f ca="1">IF(Amortization[[#This Row],[payment date]]="",0,PropertyTaxAmount)</f>
        <v>375</v>
      </c>
      <c r="H297" s="15">
        <f ca="1">IF(Amortization[[#This Row],[payment date]]="",0,Amortization[[#This Row],[interest]]+Amortization[[#This Row],[principal]]+Amortization[[#This Row],[property tax]])</f>
        <v>1445.2574554090202</v>
      </c>
      <c r="I297" s="15">
        <f ca="1">IF(Amortization[[#This Row],[payment date]]="",0,Amortization[[#This Row],[opening balance]]-Amortization[[#This Row],[principal]])</f>
        <v>61840.24985925373</v>
      </c>
      <c r="J297" s="16">
        <f ca="1">IF(Amortization[[#This Row],[closing balance]]&gt;0,LastRow-ROW(),0)</f>
        <v>66</v>
      </c>
    </row>
    <row r="298" spans="2:10" ht="15" customHeight="1" x14ac:dyDescent="0.2">
      <c r="B298" s="13">
        <f>ROWS($B$4:B298)</f>
        <v>295</v>
      </c>
      <c r="C298" s="14">
        <f ca="1">IF(ValuesEntered,IF(Amortization[[#This Row],['#]]&lt;=DurationOfLoan,IF(ROW()-ROW(Amortization[[#Headers],[payment date]])=1,LoanStart,IF(I297&gt;0,EDATE(C297,1),"")),""),"")</f>
        <v>54067</v>
      </c>
      <c r="D298" s="15">
        <f ca="1">IF(ROW()-ROW(Amortization[[#Headers],[opening balance]])=1,LoanAmount,IF(Amortization[[#This Row],[payment date]]="",0,INDEX(Amortization[], ROW()-4,8)))</f>
        <v>61840.24985925373</v>
      </c>
      <c r="E298" s="15">
        <f ca="1">IF(ValuesEntered,IF(ROW()-ROW(Amortization[[#Headers],[interest]])=1,-IPMT(InterestRate/12,1,DurationOfLoan-ROWS($C$4:C298)+1,Amortization[[#This Row],[opening balance]]),IFERROR(-IPMT(InterestRate/12,1,Amortization[[#This Row],['# remaining]],D299),0)),0)</f>
        <v>254.26780967073475</v>
      </c>
      <c r="F298" s="15">
        <f ca="1">IFERROR(IF(AND(ValuesEntered,Amortization[[#This Row],[payment date]]&lt;&gt;""),-PPMT(InterestRate/12,1,DurationOfLoan-ROWS($C$4:C298)+1,Amortization[[#This Row],[opening balance]]),""),0)</f>
        <v>815.97553827738852</v>
      </c>
      <c r="G298" s="15">
        <f ca="1">IF(Amortization[[#This Row],[payment date]]="",0,PropertyTaxAmount)</f>
        <v>375</v>
      </c>
      <c r="H298" s="15">
        <f ca="1">IF(Amortization[[#This Row],[payment date]]="",0,Amortization[[#This Row],[interest]]+Amortization[[#This Row],[principal]]+Amortization[[#This Row],[property tax]])</f>
        <v>1445.2433479481233</v>
      </c>
      <c r="I298" s="15">
        <f ca="1">IF(Amortization[[#This Row],[payment date]]="",0,Amortization[[#This Row],[opening balance]]-Amortization[[#This Row],[principal]])</f>
        <v>61024.274320976343</v>
      </c>
      <c r="J298" s="16">
        <f ca="1">IF(Amortization[[#This Row],[closing balance]]&gt;0,LastRow-ROW(),0)</f>
        <v>65</v>
      </c>
    </row>
    <row r="299" spans="2:10" ht="15" customHeight="1" x14ac:dyDescent="0.2">
      <c r="B299" s="13">
        <f>ROWS($B$4:B299)</f>
        <v>296</v>
      </c>
      <c r="C299" s="14">
        <f ca="1">IF(ValuesEntered,IF(Amortization[[#This Row],['#]]&lt;=DurationOfLoan,IF(ROW()-ROW(Amortization[[#Headers],[payment date]])=1,LoanStart,IF(I298&gt;0,EDATE(C298,1),"")),""),"")</f>
        <v>54098</v>
      </c>
      <c r="D299" s="15">
        <f ca="1">IF(ROW()-ROW(Amortization[[#Headers],[opening balance]])=1,LoanAmount,IF(Amortization[[#This Row],[payment date]]="",0,INDEX(Amortization[], ROW()-4,8)))</f>
        <v>61024.274320976343</v>
      </c>
      <c r="E299" s="15">
        <f ca="1">IF(ValuesEntered,IF(ROW()-ROW(Amortization[[#Headers],[interest]])=1,-IPMT(InterestRate/12,1,DurationOfLoan-ROWS($C$4:C299)+1,Amortization[[#This Row],[opening balance]]),IFERROR(-IPMT(InterestRate/12,1,Amortization[[#This Row],['# remaining]],D300),0)),0)</f>
        <v>250.85374535259501</v>
      </c>
      <c r="F299" s="15">
        <f ca="1">IFERROR(IF(AND(ValuesEntered,Amortization[[#This Row],[payment date]]&lt;&gt;""),-PPMT(InterestRate/12,1,DurationOfLoan-ROWS($C$4:C299)+1,Amortization[[#This Row],[opening balance]]),""),0)</f>
        <v>819.37543635354427</v>
      </c>
      <c r="G299" s="15">
        <f ca="1">IF(Amortization[[#This Row],[payment date]]="",0,PropertyTaxAmount)</f>
        <v>375</v>
      </c>
      <c r="H299" s="15">
        <f ca="1">IF(Amortization[[#This Row],[payment date]]="",0,Amortization[[#This Row],[interest]]+Amortization[[#This Row],[principal]]+Amortization[[#This Row],[property tax]])</f>
        <v>1445.2291817061393</v>
      </c>
      <c r="I299" s="15">
        <f ca="1">IF(Amortization[[#This Row],[payment date]]="",0,Amortization[[#This Row],[opening balance]]-Amortization[[#This Row],[principal]])</f>
        <v>60204.898884622802</v>
      </c>
      <c r="J299" s="16">
        <f ca="1">IF(Amortization[[#This Row],[closing balance]]&gt;0,LastRow-ROW(),0)</f>
        <v>64</v>
      </c>
    </row>
    <row r="300" spans="2:10" ht="15" customHeight="1" x14ac:dyDescent="0.2">
      <c r="B300" s="13">
        <f>ROWS($B$4:B300)</f>
        <v>297</v>
      </c>
      <c r="C300" s="14">
        <f ca="1">IF(ValuesEntered,IF(Amortization[[#This Row],['#]]&lt;=DurationOfLoan,IF(ROW()-ROW(Amortization[[#Headers],[payment date]])=1,LoanStart,IF(I299&gt;0,EDATE(C299,1),"")),""),"")</f>
        <v>54127</v>
      </c>
      <c r="D300" s="15">
        <f ca="1">IF(ROW()-ROW(Amortization[[#Headers],[opening balance]])=1,LoanAmount,IF(Amortization[[#This Row],[payment date]]="",0,INDEX(Amortization[], ROW()-4,8)))</f>
        <v>60204.898884622802</v>
      </c>
      <c r="E300" s="15">
        <f ca="1">IF(ValuesEntered,IF(ROW()-ROW(Amortization[[#Headers],[interest]])=1,-IPMT(InterestRate/12,1,DurationOfLoan-ROWS($C$4:C300)+1,Amortization[[#This Row],[opening balance]]),IFERROR(-IPMT(InterestRate/12,1,Amortization[[#This Row],['# remaining]],D301),0)),0)</f>
        <v>247.42545576646299</v>
      </c>
      <c r="F300" s="15">
        <f ca="1">IFERROR(IF(AND(ValuesEntered,Amortization[[#This Row],[payment date]]&lt;&gt;""),-PPMT(InterestRate/12,1,DurationOfLoan-ROWS($C$4:C300)+1,Amortization[[#This Row],[opening balance]]),""),0)</f>
        <v>822.78950067168387</v>
      </c>
      <c r="G300" s="15">
        <f ca="1">IF(Amortization[[#This Row],[payment date]]="",0,PropertyTaxAmount)</f>
        <v>375</v>
      </c>
      <c r="H300" s="15">
        <f ca="1">IF(Amortization[[#This Row],[payment date]]="",0,Amortization[[#This Row],[interest]]+Amortization[[#This Row],[principal]]+Amortization[[#This Row],[property tax]])</f>
        <v>1445.2149564381468</v>
      </c>
      <c r="I300" s="15">
        <f ca="1">IF(Amortization[[#This Row],[payment date]]="",0,Amortization[[#This Row],[opening balance]]-Amortization[[#This Row],[principal]])</f>
        <v>59382.109383951116</v>
      </c>
      <c r="J300" s="16">
        <f ca="1">IF(Amortization[[#This Row],[closing balance]]&gt;0,LastRow-ROW(),0)</f>
        <v>63</v>
      </c>
    </row>
    <row r="301" spans="2:10" ht="15" customHeight="1" x14ac:dyDescent="0.2">
      <c r="B301" s="13">
        <f>ROWS($B$4:B301)</f>
        <v>298</v>
      </c>
      <c r="C301" s="14">
        <f ca="1">IF(ValuesEntered,IF(Amortization[[#This Row],['#]]&lt;=DurationOfLoan,IF(ROW()-ROW(Amortization[[#Headers],[payment date]])=1,LoanStart,IF(I300&gt;0,EDATE(C300,1),"")),""),"")</f>
        <v>54158</v>
      </c>
      <c r="D301" s="15">
        <f ca="1">IF(ROW()-ROW(Amortization[[#Headers],[opening balance]])=1,LoanAmount,IF(Amortization[[#This Row],[payment date]]="",0,INDEX(Amortization[], ROW()-4,8)))</f>
        <v>59382.109383951116</v>
      </c>
      <c r="E301" s="15">
        <f ca="1">IF(ValuesEntered,IF(ROW()-ROW(Amortization[[#Headers],[interest]])=1,-IPMT(InterestRate/12,1,DurationOfLoan-ROWS($C$4:C301)+1,Amortization[[#This Row],[opening balance]]),IFERROR(-IPMT(InterestRate/12,1,Amortization[[#This Row],['# remaining]],D302),0)),0)</f>
        <v>243.98288164038874</v>
      </c>
      <c r="F301" s="15">
        <f ca="1">IFERROR(IF(AND(ValuesEntered,Amortization[[#This Row],[payment date]]&lt;&gt;""),-PPMT(InterestRate/12,1,DurationOfLoan-ROWS($C$4:C301)+1,Amortization[[#This Row],[opening balance]]),""),0)</f>
        <v>826.21779025781575</v>
      </c>
      <c r="G301" s="15">
        <f ca="1">IF(Amortization[[#This Row],[payment date]]="",0,PropertyTaxAmount)</f>
        <v>375</v>
      </c>
      <c r="H301" s="15">
        <f ca="1">IF(Amortization[[#This Row],[payment date]]="",0,Amortization[[#This Row],[interest]]+Amortization[[#This Row],[principal]]+Amortization[[#This Row],[property tax]])</f>
        <v>1445.2006718982045</v>
      </c>
      <c r="I301" s="15">
        <f ca="1">IF(Amortization[[#This Row],[payment date]]="",0,Amortization[[#This Row],[opening balance]]-Amortization[[#This Row],[principal]])</f>
        <v>58555.891593693297</v>
      </c>
      <c r="J301" s="16">
        <f ca="1">IF(Amortization[[#This Row],[closing balance]]&gt;0,LastRow-ROW(),0)</f>
        <v>62</v>
      </c>
    </row>
    <row r="302" spans="2:10" ht="15" customHeight="1" x14ac:dyDescent="0.2">
      <c r="B302" s="13">
        <f>ROWS($B$4:B302)</f>
        <v>299</v>
      </c>
      <c r="C302" s="14">
        <f ca="1">IF(ValuesEntered,IF(Amortization[[#This Row],['#]]&lt;=DurationOfLoan,IF(ROW()-ROW(Amortization[[#Headers],[payment date]])=1,LoanStart,IF(I301&gt;0,EDATE(C301,1),"")),""),"")</f>
        <v>54188</v>
      </c>
      <c r="D302" s="15">
        <f ca="1">IF(ROW()-ROW(Amortization[[#Headers],[opening balance]])=1,LoanAmount,IF(Amortization[[#This Row],[payment date]]="",0,INDEX(Amortization[], ROW()-4,8)))</f>
        <v>58555.891593693297</v>
      </c>
      <c r="E302" s="15">
        <f ca="1">IF(ValuesEntered,IF(ROW()-ROW(Amortization[[#Headers],[interest]])=1,-IPMT(InterestRate/12,1,DurationOfLoan-ROWS($C$4:C302)+1,Amortization[[#This Row],[opening balance]]),IFERROR(-IPMT(InterestRate/12,1,Amortization[[#This Row],['# remaining]],D303),0)),0)</f>
        <v>240.52596345545587</v>
      </c>
      <c r="F302" s="15">
        <f ca="1">IFERROR(IF(AND(ValuesEntered,Amortization[[#This Row],[payment date]]&lt;&gt;""),-PPMT(InterestRate/12,1,DurationOfLoan-ROWS($C$4:C302)+1,Amortization[[#This Row],[opening balance]]),""),0)</f>
        <v>829.66036438388983</v>
      </c>
      <c r="G302" s="15">
        <f ca="1">IF(Amortization[[#This Row],[payment date]]="",0,PropertyTaxAmount)</f>
        <v>375</v>
      </c>
      <c r="H302" s="15">
        <f ca="1">IF(Amortization[[#This Row],[payment date]]="",0,Amortization[[#This Row],[interest]]+Amortization[[#This Row],[principal]]+Amortization[[#This Row],[property tax]])</f>
        <v>1445.1863278393457</v>
      </c>
      <c r="I302" s="15">
        <f ca="1">IF(Amortization[[#This Row],[payment date]]="",0,Amortization[[#This Row],[opening balance]]-Amortization[[#This Row],[principal]])</f>
        <v>57726.231229309407</v>
      </c>
      <c r="J302" s="16">
        <f ca="1">IF(Amortization[[#This Row],[closing balance]]&gt;0,LastRow-ROW(),0)</f>
        <v>61</v>
      </c>
    </row>
    <row r="303" spans="2:10" ht="15" customHeight="1" x14ac:dyDescent="0.2">
      <c r="B303" s="13">
        <f>ROWS($B$4:B303)</f>
        <v>300</v>
      </c>
      <c r="C303" s="14">
        <f ca="1">IF(ValuesEntered,IF(Amortization[[#This Row],['#]]&lt;=DurationOfLoan,IF(ROW()-ROW(Amortization[[#Headers],[payment date]])=1,LoanStart,IF(I302&gt;0,EDATE(C302,1),"")),""),"")</f>
        <v>54219</v>
      </c>
      <c r="D303" s="15">
        <f ca="1">IF(ROW()-ROW(Amortization[[#Headers],[opening balance]])=1,LoanAmount,IF(Amortization[[#This Row],[payment date]]="",0,INDEX(Amortization[], ROW()-4,8)))</f>
        <v>57726.231229309407</v>
      </c>
      <c r="E303" s="15">
        <f ca="1">IF(ValuesEntered,IF(ROW()-ROW(Amortization[[#Headers],[interest]])=1,-IPMT(InterestRate/12,1,DurationOfLoan-ROWS($C$4:C303)+1,Amortization[[#This Row],[opening balance]]),IFERROR(-IPMT(InterestRate/12,1,Amortization[[#This Row],['# remaining]],D304),0)),0)</f>
        <v>237.05464144475241</v>
      </c>
      <c r="F303" s="15">
        <f ca="1">IFERROR(IF(AND(ValuesEntered,Amortization[[#This Row],[payment date]]&lt;&gt;""),-PPMT(InterestRate/12,1,DurationOfLoan-ROWS($C$4:C303)+1,Amortization[[#This Row],[opening balance]]),""),0)</f>
        <v>833.11728256882282</v>
      </c>
      <c r="G303" s="15">
        <f ca="1">IF(Amortization[[#This Row],[payment date]]="",0,PropertyTaxAmount)</f>
        <v>375</v>
      </c>
      <c r="H303" s="15">
        <f ca="1">IF(Amortization[[#This Row],[payment date]]="",0,Amortization[[#This Row],[interest]]+Amortization[[#This Row],[principal]]+Amortization[[#This Row],[property tax]])</f>
        <v>1445.1719240135753</v>
      </c>
      <c r="I303" s="15">
        <f ca="1">IF(Amortization[[#This Row],[payment date]]="",0,Amortization[[#This Row],[opening balance]]-Amortization[[#This Row],[principal]])</f>
        <v>56893.113946740581</v>
      </c>
      <c r="J303" s="16">
        <f ca="1">IF(Amortization[[#This Row],[closing balance]]&gt;0,LastRow-ROW(),0)</f>
        <v>60</v>
      </c>
    </row>
    <row r="304" spans="2:10" ht="15" customHeight="1" x14ac:dyDescent="0.2">
      <c r="B304" s="13">
        <f>ROWS($B$4:B304)</f>
        <v>301</v>
      </c>
      <c r="C304" s="14">
        <f ca="1">IF(ValuesEntered,IF(Amortization[[#This Row],['#]]&lt;=DurationOfLoan,IF(ROW()-ROW(Amortization[[#Headers],[payment date]])=1,LoanStart,IF(I303&gt;0,EDATE(C303,1),"")),""),"")</f>
        <v>54249</v>
      </c>
      <c r="D304" s="15">
        <f ca="1">IF(ROW()-ROW(Amortization[[#Headers],[opening balance]])=1,LoanAmount,IF(Amortization[[#This Row],[payment date]]="",0,INDEX(Amortization[], ROW()-4,8)))</f>
        <v>56893.113946740581</v>
      </c>
      <c r="E304" s="15">
        <f ca="1">IF(ValuesEntered,IF(ROW()-ROW(Amortization[[#Headers],[interest]])=1,-IPMT(InterestRate/12,1,DurationOfLoan-ROWS($C$4:C304)+1,Amortization[[#This Row],[opening balance]]),IFERROR(-IPMT(InterestRate/12,1,Amortization[[#This Row],['# remaining]],D305),0)),0)</f>
        <v>233.56885559233771</v>
      </c>
      <c r="F304" s="15">
        <f ca="1">IFERROR(IF(AND(ValuesEntered,Amortization[[#This Row],[payment date]]&lt;&gt;""),-PPMT(InterestRate/12,1,DurationOfLoan-ROWS($C$4:C304)+1,Amortization[[#This Row],[opening balance]]),""),0)</f>
        <v>836.5886045795263</v>
      </c>
      <c r="G304" s="15">
        <f ca="1">IF(Amortization[[#This Row],[payment date]]="",0,PropertyTaxAmount)</f>
        <v>375</v>
      </c>
      <c r="H304" s="15">
        <f ca="1">IF(Amortization[[#This Row],[payment date]]="",0,Amortization[[#This Row],[interest]]+Amortization[[#This Row],[principal]]+Amortization[[#This Row],[property tax]])</f>
        <v>1445.1574601718639</v>
      </c>
      <c r="I304" s="15">
        <f ca="1">IF(Amortization[[#This Row],[payment date]]="",0,Amortization[[#This Row],[opening balance]]-Amortization[[#This Row],[principal]])</f>
        <v>56056.525342161054</v>
      </c>
      <c r="J304" s="16">
        <f ca="1">IF(Amortization[[#This Row],[closing balance]]&gt;0,LastRow-ROW(),0)</f>
        <v>59</v>
      </c>
    </row>
    <row r="305" spans="2:10" ht="15" customHeight="1" x14ac:dyDescent="0.2">
      <c r="B305" s="13">
        <f>ROWS($B$4:B305)</f>
        <v>302</v>
      </c>
      <c r="C305" s="14">
        <f ca="1">IF(ValuesEntered,IF(Amortization[[#This Row],['#]]&lt;=DurationOfLoan,IF(ROW()-ROW(Amortization[[#Headers],[payment date]])=1,LoanStart,IF(I304&gt;0,EDATE(C304,1),"")),""),"")</f>
        <v>54280</v>
      </c>
      <c r="D305" s="15">
        <f ca="1">IF(ROW()-ROW(Amortization[[#Headers],[opening balance]])=1,LoanAmount,IF(Amortization[[#This Row],[payment date]]="",0,INDEX(Amortization[], ROW()-4,8)))</f>
        <v>56056.525342161054</v>
      </c>
      <c r="E305" s="15">
        <f ca="1">IF(ValuesEntered,IF(ROW()-ROW(Amortization[[#Headers],[interest]])=1,-IPMT(InterestRate/12,1,DurationOfLoan-ROWS($C$4:C305)+1,Amortization[[#This Row],[opening balance]]),IFERROR(-IPMT(InterestRate/12,1,Amortization[[#This Row],['# remaining]],D306),0)),0)</f>
        <v>230.06854563220463</v>
      </c>
      <c r="F305" s="15">
        <f ca="1">IFERROR(IF(AND(ValuesEntered,Amortization[[#This Row],[payment date]]&lt;&gt;""),-PPMT(InterestRate/12,1,DurationOfLoan-ROWS($C$4:C305)+1,Amortization[[#This Row],[opening balance]]),""),0)</f>
        <v>840.07439043194097</v>
      </c>
      <c r="G305" s="15">
        <f ca="1">IF(Amortization[[#This Row],[payment date]]="",0,PropertyTaxAmount)</f>
        <v>375</v>
      </c>
      <c r="H305" s="15">
        <f ca="1">IF(Amortization[[#This Row],[payment date]]="",0,Amortization[[#This Row],[interest]]+Amortization[[#This Row],[principal]]+Amortization[[#This Row],[property tax]])</f>
        <v>1445.1429360641455</v>
      </c>
      <c r="I305" s="15">
        <f ca="1">IF(Amortization[[#This Row],[payment date]]="",0,Amortization[[#This Row],[opening balance]]-Amortization[[#This Row],[principal]])</f>
        <v>55216.450951729115</v>
      </c>
      <c r="J305" s="16">
        <f ca="1">IF(Amortization[[#This Row],[closing balance]]&gt;0,LastRow-ROW(),0)</f>
        <v>58</v>
      </c>
    </row>
    <row r="306" spans="2:10" ht="15" customHeight="1" x14ac:dyDescent="0.2">
      <c r="B306" s="13">
        <f>ROWS($B$4:B306)</f>
        <v>303</v>
      </c>
      <c r="C306" s="14">
        <f ca="1">IF(ValuesEntered,IF(Amortization[[#This Row],['#]]&lt;=DurationOfLoan,IF(ROW()-ROW(Amortization[[#Headers],[payment date]])=1,LoanStart,IF(I305&gt;0,EDATE(C305,1),"")),""),"")</f>
        <v>54311</v>
      </c>
      <c r="D306" s="15">
        <f ca="1">IF(ROW()-ROW(Amortization[[#Headers],[opening balance]])=1,LoanAmount,IF(Amortization[[#This Row],[payment date]]="",0,INDEX(Amortization[], ROW()-4,8)))</f>
        <v>55216.450951729115</v>
      </c>
      <c r="E306" s="15">
        <f ca="1">IF(ValuesEntered,IF(ROW()-ROW(Amortization[[#Headers],[interest]])=1,-IPMT(InterestRate/12,1,DurationOfLoan-ROWS($C$4:C306)+1,Amortization[[#This Row],[opening balance]]),IFERROR(-IPMT(InterestRate/12,1,Amortization[[#This Row],['# remaining]],D307),0)),0)</f>
        <v>226.55365104723765</v>
      </c>
      <c r="F306" s="15">
        <f ca="1">IFERROR(IF(AND(ValuesEntered,Amortization[[#This Row],[payment date]]&lt;&gt;""),-PPMT(InterestRate/12,1,DurationOfLoan-ROWS($C$4:C306)+1,Amortization[[#This Row],[opening balance]]),""),0)</f>
        <v>843.57470039207385</v>
      </c>
      <c r="G306" s="15">
        <f ca="1">IF(Amortization[[#This Row],[payment date]]="",0,PropertyTaxAmount)</f>
        <v>375</v>
      </c>
      <c r="H306" s="15">
        <f ca="1">IF(Amortization[[#This Row],[payment date]]="",0,Amortization[[#This Row],[interest]]+Amortization[[#This Row],[principal]]+Amortization[[#This Row],[property tax]])</f>
        <v>1445.1283514393115</v>
      </c>
      <c r="I306" s="15">
        <f ca="1">IF(Amortization[[#This Row],[payment date]]="",0,Amortization[[#This Row],[opening balance]]-Amortization[[#This Row],[principal]])</f>
        <v>54372.876251337038</v>
      </c>
      <c r="J306" s="16">
        <f ca="1">IF(Amortization[[#This Row],[closing balance]]&gt;0,LastRow-ROW(),0)</f>
        <v>57</v>
      </c>
    </row>
    <row r="307" spans="2:10" ht="15" customHeight="1" x14ac:dyDescent="0.2">
      <c r="B307" s="13">
        <f>ROWS($B$4:B307)</f>
        <v>304</v>
      </c>
      <c r="C307" s="14">
        <f ca="1">IF(ValuesEntered,IF(Amortization[[#This Row],['#]]&lt;=DurationOfLoan,IF(ROW()-ROW(Amortization[[#Headers],[payment date]])=1,LoanStart,IF(I306&gt;0,EDATE(C306,1),"")),""),"")</f>
        <v>54341</v>
      </c>
      <c r="D307" s="15">
        <f ca="1">IF(ROW()-ROW(Amortization[[#Headers],[opening balance]])=1,LoanAmount,IF(Amortization[[#This Row],[payment date]]="",0,INDEX(Amortization[], ROW()-4,8)))</f>
        <v>54372.876251337038</v>
      </c>
      <c r="E307" s="15">
        <f ca="1">IF(ValuesEntered,IF(ROW()-ROW(Amortization[[#Headers],[interest]])=1,-IPMT(InterestRate/12,1,DurationOfLoan-ROWS($C$4:C307)+1,Amortization[[#This Row],[opening balance]]),IFERROR(-IPMT(InterestRate/12,1,Amortization[[#This Row],['# remaining]],D308),0)),0)</f>
        <v>223.02411106816666</v>
      </c>
      <c r="F307" s="15">
        <f ca="1">IFERROR(IF(AND(ValuesEntered,Amortization[[#This Row],[payment date]]&lt;&gt;""),-PPMT(InterestRate/12,1,DurationOfLoan-ROWS($C$4:C307)+1,Amortization[[#This Row],[opening balance]]),""),0)</f>
        <v>847.08959497704097</v>
      </c>
      <c r="G307" s="15">
        <f ca="1">IF(Amortization[[#This Row],[payment date]]="",0,PropertyTaxAmount)</f>
        <v>375</v>
      </c>
      <c r="H307" s="15">
        <f ca="1">IF(Amortization[[#This Row],[payment date]]="",0,Amortization[[#This Row],[interest]]+Amortization[[#This Row],[principal]]+Amortization[[#This Row],[property tax]])</f>
        <v>1445.1137060452077</v>
      </c>
      <c r="I307" s="15">
        <f ca="1">IF(Amortization[[#This Row],[payment date]]="",0,Amortization[[#This Row],[opening balance]]-Amortization[[#This Row],[principal]])</f>
        <v>53525.786656359996</v>
      </c>
      <c r="J307" s="16">
        <f ca="1">IF(Amortization[[#This Row],[closing balance]]&gt;0,LastRow-ROW(),0)</f>
        <v>56</v>
      </c>
    </row>
    <row r="308" spans="2:10" ht="15" customHeight="1" x14ac:dyDescent="0.2">
      <c r="B308" s="13">
        <f>ROWS($B$4:B308)</f>
        <v>305</v>
      </c>
      <c r="C308" s="14">
        <f ca="1">IF(ValuesEntered,IF(Amortization[[#This Row],['#]]&lt;=DurationOfLoan,IF(ROW()-ROW(Amortization[[#Headers],[payment date]])=1,LoanStart,IF(I307&gt;0,EDATE(C307,1),"")),""),"")</f>
        <v>54372</v>
      </c>
      <c r="D308" s="15">
        <f ca="1">IF(ROW()-ROW(Amortization[[#Headers],[opening balance]])=1,LoanAmount,IF(Amortization[[#This Row],[payment date]]="",0,INDEX(Amortization[], ROW()-4,8)))</f>
        <v>53525.786656359996</v>
      </c>
      <c r="E308" s="15">
        <f ca="1">IF(ValuesEntered,IF(ROW()-ROW(Amortization[[#Headers],[interest]])=1,-IPMT(InterestRate/12,1,DurationOfLoan-ROWS($C$4:C308)+1,Amortization[[#This Row],[opening balance]]),IFERROR(-IPMT(InterestRate/12,1,Amortization[[#This Row],['# remaining]],D309),0)),0)</f>
        <v>219.47986467251619</v>
      </c>
      <c r="F308" s="15">
        <f ca="1">IFERROR(IF(AND(ValuesEntered,Amortization[[#This Row],[payment date]]&lt;&gt;""),-PPMT(InterestRate/12,1,DurationOfLoan-ROWS($C$4:C308)+1,Amortization[[#This Row],[opening balance]]),""),0)</f>
        <v>850.61913495611191</v>
      </c>
      <c r="G308" s="15">
        <f ca="1">IF(Amortization[[#This Row],[payment date]]="",0,PropertyTaxAmount)</f>
        <v>375</v>
      </c>
      <c r="H308" s="15">
        <f ca="1">IF(Amortization[[#This Row],[payment date]]="",0,Amortization[[#This Row],[interest]]+Amortization[[#This Row],[principal]]+Amortization[[#This Row],[property tax]])</f>
        <v>1445.098999628628</v>
      </c>
      <c r="I308" s="15">
        <f ca="1">IF(Amortization[[#This Row],[payment date]]="",0,Amortization[[#This Row],[opening balance]]-Amortization[[#This Row],[principal]])</f>
        <v>52675.167521403884</v>
      </c>
      <c r="J308" s="16">
        <f ca="1">IF(Amortization[[#This Row],[closing balance]]&gt;0,LastRow-ROW(),0)</f>
        <v>55</v>
      </c>
    </row>
    <row r="309" spans="2:10" ht="15" customHeight="1" x14ac:dyDescent="0.2">
      <c r="B309" s="13">
        <f>ROWS($B$4:B309)</f>
        <v>306</v>
      </c>
      <c r="C309" s="14">
        <f ca="1">IF(ValuesEntered,IF(Amortization[[#This Row],['#]]&lt;=DurationOfLoan,IF(ROW()-ROW(Amortization[[#Headers],[payment date]])=1,LoanStart,IF(I308&gt;0,EDATE(C308,1),"")),""),"")</f>
        <v>54402</v>
      </c>
      <c r="D309" s="15">
        <f ca="1">IF(ROW()-ROW(Amortization[[#Headers],[opening balance]])=1,LoanAmount,IF(Amortization[[#This Row],[payment date]]="",0,INDEX(Amortization[], ROW()-4,8)))</f>
        <v>52675.167521403884</v>
      </c>
      <c r="E309" s="15">
        <f ca="1">IF(ValuesEntered,IF(ROW()-ROW(Amortization[[#Headers],[interest]])=1,-IPMT(InterestRate/12,1,DurationOfLoan-ROWS($C$4:C309)+1,Amortization[[#This Row],[opening balance]]),IFERROR(-IPMT(InterestRate/12,1,Amortization[[#This Row],['# remaining]],D310),0)),0)</f>
        <v>215.9208505835505</v>
      </c>
      <c r="F309" s="15">
        <f ca="1">IFERROR(IF(AND(ValuesEntered,Amortization[[#This Row],[payment date]]&lt;&gt;""),-PPMT(InterestRate/12,1,DurationOfLoan-ROWS($C$4:C309)+1,Amortization[[#This Row],[opening balance]]),""),0)</f>
        <v>854.16338135176238</v>
      </c>
      <c r="G309" s="15">
        <f ca="1">IF(Amortization[[#This Row],[payment date]]="",0,PropertyTaxAmount)</f>
        <v>375</v>
      </c>
      <c r="H309" s="15">
        <f ca="1">IF(Amortization[[#This Row],[payment date]]="",0,Amortization[[#This Row],[interest]]+Amortization[[#This Row],[principal]]+Amortization[[#This Row],[property tax]])</f>
        <v>1445.0842319353128</v>
      </c>
      <c r="I309" s="15">
        <f ca="1">IF(Amortization[[#This Row],[payment date]]="",0,Amortization[[#This Row],[opening balance]]-Amortization[[#This Row],[principal]])</f>
        <v>51821.004140052122</v>
      </c>
      <c r="J309" s="16">
        <f ca="1">IF(Amortization[[#This Row],[closing balance]]&gt;0,LastRow-ROW(),0)</f>
        <v>54</v>
      </c>
    </row>
    <row r="310" spans="2:10" ht="15" customHeight="1" x14ac:dyDescent="0.2">
      <c r="B310" s="13">
        <f>ROWS($B$4:B310)</f>
        <v>307</v>
      </c>
      <c r="C310" s="14">
        <f ca="1">IF(ValuesEntered,IF(Amortization[[#This Row],['#]]&lt;=DurationOfLoan,IF(ROW()-ROW(Amortization[[#Headers],[payment date]])=1,LoanStart,IF(I309&gt;0,EDATE(C309,1),"")),""),"")</f>
        <v>54433</v>
      </c>
      <c r="D310" s="15">
        <f ca="1">IF(ROW()-ROW(Amortization[[#Headers],[opening balance]])=1,LoanAmount,IF(Amortization[[#This Row],[payment date]]="",0,INDEX(Amortization[], ROW()-4,8)))</f>
        <v>51821.004140052122</v>
      </c>
      <c r="E310" s="15">
        <f ca="1">IF(ValuesEntered,IF(ROW()-ROW(Amortization[[#Headers],[interest]])=1,-IPMT(InterestRate/12,1,DurationOfLoan-ROWS($C$4:C310)+1,Amortization[[#This Row],[opening balance]]),IFERROR(-IPMT(InterestRate/12,1,Amortization[[#This Row],['# remaining]],D311),0)),0)</f>
        <v>212.34700726921412</v>
      </c>
      <c r="F310" s="15">
        <f ca="1">IFERROR(IF(AND(ValuesEntered,Amortization[[#This Row],[payment date]]&lt;&gt;""),-PPMT(InterestRate/12,1,DurationOfLoan-ROWS($C$4:C310)+1,Amortization[[#This Row],[opening balance]]),""),0)</f>
        <v>857.72239544072806</v>
      </c>
      <c r="G310" s="15">
        <f ca="1">IF(Amortization[[#This Row],[payment date]]="",0,PropertyTaxAmount)</f>
        <v>375</v>
      </c>
      <c r="H310" s="15">
        <f ca="1">IF(Amortization[[#This Row],[payment date]]="",0,Amortization[[#This Row],[interest]]+Amortization[[#This Row],[principal]]+Amortization[[#This Row],[property tax]])</f>
        <v>1445.0694027099421</v>
      </c>
      <c r="I310" s="15">
        <f ca="1">IF(Amortization[[#This Row],[payment date]]="",0,Amortization[[#This Row],[opening balance]]-Amortization[[#This Row],[principal]])</f>
        <v>50963.281744611391</v>
      </c>
      <c r="J310" s="16">
        <f ca="1">IF(Amortization[[#This Row],[closing balance]]&gt;0,LastRow-ROW(),0)</f>
        <v>53</v>
      </c>
    </row>
    <row r="311" spans="2:10" ht="15" customHeight="1" x14ac:dyDescent="0.2">
      <c r="B311" s="13">
        <f>ROWS($B$4:B311)</f>
        <v>308</v>
      </c>
      <c r="C311" s="14">
        <f ca="1">IF(ValuesEntered,IF(Amortization[[#This Row],['#]]&lt;=DurationOfLoan,IF(ROW()-ROW(Amortization[[#Headers],[payment date]])=1,LoanStart,IF(I310&gt;0,EDATE(C310,1),"")),""),"")</f>
        <v>54464</v>
      </c>
      <c r="D311" s="15">
        <f ca="1">IF(ROW()-ROW(Amortization[[#Headers],[opening balance]])=1,LoanAmount,IF(Amortization[[#This Row],[payment date]]="",0,INDEX(Amortization[], ROW()-4,8)))</f>
        <v>50963.281744611391</v>
      </c>
      <c r="E311" s="15">
        <f ca="1">IF(ValuesEntered,IF(ROW()-ROW(Amortization[[#Headers],[interest]])=1,-IPMT(InterestRate/12,1,DurationOfLoan-ROWS($C$4:C311)+1,Amortization[[#This Row],[opening balance]]),IFERROR(-IPMT(InterestRate/12,1,Amortization[[#This Row],['# remaining]],D312),0)),0)</f>
        <v>208.75827294106801</v>
      </c>
      <c r="F311" s="15">
        <f ca="1">IFERROR(IF(AND(ValuesEntered,Amortization[[#This Row],[payment date]]&lt;&gt;""),-PPMT(InterestRate/12,1,DurationOfLoan-ROWS($C$4:C311)+1,Amortization[[#This Row],[opening balance]]),""),0)</f>
        <v>861.29623875506434</v>
      </c>
      <c r="G311" s="15">
        <f ca="1">IF(Amortization[[#This Row],[payment date]]="",0,PropertyTaxAmount)</f>
        <v>375</v>
      </c>
      <c r="H311" s="15">
        <f ca="1">IF(Amortization[[#This Row],[payment date]]="",0,Amortization[[#This Row],[interest]]+Amortization[[#This Row],[principal]]+Amortization[[#This Row],[property tax]])</f>
        <v>1445.0545116961323</v>
      </c>
      <c r="I311" s="15">
        <f ca="1">IF(Amortization[[#This Row],[payment date]]="",0,Amortization[[#This Row],[opening balance]]-Amortization[[#This Row],[principal]])</f>
        <v>50101.985505856326</v>
      </c>
      <c r="J311" s="16">
        <f ca="1">IF(Amortization[[#This Row],[closing balance]]&gt;0,LastRow-ROW(),0)</f>
        <v>52</v>
      </c>
    </row>
    <row r="312" spans="2:10" ht="15" customHeight="1" x14ac:dyDescent="0.2">
      <c r="B312" s="13">
        <f>ROWS($B$4:B312)</f>
        <v>309</v>
      </c>
      <c r="C312" s="14">
        <f ca="1">IF(ValuesEntered,IF(Amortization[[#This Row],['#]]&lt;=DurationOfLoan,IF(ROW()-ROW(Amortization[[#Headers],[payment date]])=1,LoanStart,IF(I311&gt;0,EDATE(C311,1),"")),""),"")</f>
        <v>54492</v>
      </c>
      <c r="D312" s="15">
        <f ca="1">IF(ROW()-ROW(Amortization[[#Headers],[opening balance]])=1,LoanAmount,IF(Amortization[[#This Row],[payment date]]="",0,INDEX(Amortization[], ROW()-4,8)))</f>
        <v>50101.985505856326</v>
      </c>
      <c r="E312" s="15">
        <f ca="1">IF(ValuesEntered,IF(ROW()-ROW(Amortization[[#Headers],[interest]])=1,-IPMT(InterestRate/12,1,DurationOfLoan-ROWS($C$4:C312)+1,Amortization[[#This Row],[opening balance]]),IFERROR(-IPMT(InterestRate/12,1,Amortization[[#This Row],['# remaining]],D313),0)),0)</f>
        <v>205.15458555322132</v>
      </c>
      <c r="F312" s="15">
        <f ca="1">IFERROR(IF(AND(ValuesEntered,Amortization[[#This Row],[payment date]]&lt;&gt;""),-PPMT(InterestRate/12,1,DurationOfLoan-ROWS($C$4:C312)+1,Amortization[[#This Row],[opening balance]]),""),0)</f>
        <v>864.88497308321053</v>
      </c>
      <c r="G312" s="15">
        <f ca="1">IF(Amortization[[#This Row],[payment date]]="",0,PropertyTaxAmount)</f>
        <v>375</v>
      </c>
      <c r="H312" s="15">
        <f ca="1">IF(Amortization[[#This Row],[payment date]]="",0,Amortization[[#This Row],[interest]]+Amortization[[#This Row],[principal]]+Amortization[[#This Row],[property tax]])</f>
        <v>1445.0395586364318</v>
      </c>
      <c r="I312" s="15">
        <f ca="1">IF(Amortization[[#This Row],[payment date]]="",0,Amortization[[#This Row],[opening balance]]-Amortization[[#This Row],[principal]])</f>
        <v>49237.100532773118</v>
      </c>
      <c r="J312" s="16">
        <f ca="1">IF(Amortization[[#This Row],[closing balance]]&gt;0,LastRow-ROW(),0)</f>
        <v>51</v>
      </c>
    </row>
    <row r="313" spans="2:10" ht="15" customHeight="1" x14ac:dyDescent="0.2">
      <c r="B313" s="13">
        <f>ROWS($B$4:B313)</f>
        <v>310</v>
      </c>
      <c r="C313" s="14">
        <f ca="1">IF(ValuesEntered,IF(Amortization[[#This Row],['#]]&lt;=DurationOfLoan,IF(ROW()-ROW(Amortization[[#Headers],[payment date]])=1,LoanStart,IF(I312&gt;0,EDATE(C312,1),"")),""),"")</f>
        <v>54523</v>
      </c>
      <c r="D313" s="15">
        <f ca="1">IF(ROW()-ROW(Amortization[[#Headers],[opening balance]])=1,LoanAmount,IF(Amortization[[#This Row],[payment date]]="",0,INDEX(Amortization[], ROW()-4,8)))</f>
        <v>49237.100532773118</v>
      </c>
      <c r="E313" s="15">
        <f ca="1">IF(ValuesEntered,IF(ROW()-ROW(Amortization[[#Headers],[interest]])=1,-IPMT(InterestRate/12,1,DurationOfLoan-ROWS($C$4:C313)+1,Amortization[[#This Row],[opening balance]]),IFERROR(-IPMT(InterestRate/12,1,Amortization[[#This Row],['# remaining]],D314),0)),0)</f>
        <v>201.53588280125859</v>
      </c>
      <c r="F313" s="15">
        <f ca="1">IFERROR(IF(AND(ValuesEntered,Amortization[[#This Row],[payment date]]&lt;&gt;""),-PPMT(InterestRate/12,1,DurationOfLoan-ROWS($C$4:C313)+1,Amortization[[#This Row],[opening balance]]),""),0)</f>
        <v>868.48866047105741</v>
      </c>
      <c r="G313" s="15">
        <f ca="1">IF(Amortization[[#This Row],[payment date]]="",0,PropertyTaxAmount)</f>
        <v>375</v>
      </c>
      <c r="H313" s="15">
        <f ca="1">IF(Amortization[[#This Row],[payment date]]="",0,Amortization[[#This Row],[interest]]+Amortization[[#This Row],[principal]]+Amortization[[#This Row],[property tax]])</f>
        <v>1445.0245432723159</v>
      </c>
      <c r="I313" s="15">
        <f ca="1">IF(Amortization[[#This Row],[payment date]]="",0,Amortization[[#This Row],[opening balance]]-Amortization[[#This Row],[principal]])</f>
        <v>48368.611872302063</v>
      </c>
      <c r="J313" s="16">
        <f ca="1">IF(Amortization[[#This Row],[closing balance]]&gt;0,LastRow-ROW(),0)</f>
        <v>50</v>
      </c>
    </row>
    <row r="314" spans="2:10" ht="15" customHeight="1" x14ac:dyDescent="0.2">
      <c r="B314" s="13">
        <f>ROWS($B$4:B314)</f>
        <v>311</v>
      </c>
      <c r="C314" s="14">
        <f ca="1">IF(ValuesEntered,IF(Amortization[[#This Row],['#]]&lt;=DurationOfLoan,IF(ROW()-ROW(Amortization[[#Headers],[payment date]])=1,LoanStart,IF(I313&gt;0,EDATE(C313,1),"")),""),"")</f>
        <v>54553</v>
      </c>
      <c r="D314" s="15">
        <f ca="1">IF(ROW()-ROW(Amortization[[#Headers],[opening balance]])=1,LoanAmount,IF(Amortization[[#This Row],[payment date]]="",0,INDEX(Amortization[], ROW()-4,8)))</f>
        <v>48368.611872302063</v>
      </c>
      <c r="E314" s="15">
        <f ca="1">IF(ValuesEntered,IF(ROW()-ROW(Amortization[[#Headers],[interest]])=1,-IPMT(InterestRate/12,1,DurationOfLoan-ROWS($C$4:C314)+1,Amortization[[#This Row],[opening balance]]),IFERROR(-IPMT(InterestRate/12,1,Amortization[[#This Row],['# remaining]],D315),0)),0)</f>
        <v>197.90210212116267</v>
      </c>
      <c r="F314" s="15">
        <f ca="1">IFERROR(IF(AND(ValuesEntered,Amortization[[#This Row],[payment date]]&lt;&gt;""),-PPMT(InterestRate/12,1,DurationOfLoan-ROWS($C$4:C314)+1,Amortization[[#This Row],[opening balance]]),""),0)</f>
        <v>872.10736322302</v>
      </c>
      <c r="G314" s="15">
        <f ca="1">IF(Amortization[[#This Row],[payment date]]="",0,PropertyTaxAmount)</f>
        <v>375</v>
      </c>
      <c r="H314" s="15">
        <f ca="1">IF(Amortization[[#This Row],[payment date]]="",0,Amortization[[#This Row],[interest]]+Amortization[[#This Row],[principal]]+Amortization[[#This Row],[property tax]])</f>
        <v>1445.0094653441827</v>
      </c>
      <c r="I314" s="15">
        <f ca="1">IF(Amortization[[#This Row],[payment date]]="",0,Amortization[[#This Row],[opening balance]]-Amortization[[#This Row],[principal]])</f>
        <v>47496.504509079045</v>
      </c>
      <c r="J314" s="16">
        <f ca="1">IF(Amortization[[#This Row],[closing balance]]&gt;0,LastRow-ROW(),0)</f>
        <v>49</v>
      </c>
    </row>
    <row r="315" spans="2:10" ht="15" customHeight="1" x14ac:dyDescent="0.2">
      <c r="B315" s="13">
        <f>ROWS($B$4:B315)</f>
        <v>312</v>
      </c>
      <c r="C315" s="14">
        <f ca="1">IF(ValuesEntered,IF(Amortization[[#This Row],['#]]&lt;=DurationOfLoan,IF(ROW()-ROW(Amortization[[#Headers],[payment date]])=1,LoanStart,IF(I314&gt;0,EDATE(C314,1),"")),""),"")</f>
        <v>54584</v>
      </c>
      <c r="D315" s="15">
        <f ca="1">IF(ROW()-ROW(Amortization[[#Headers],[opening balance]])=1,LoanAmount,IF(Amortization[[#This Row],[payment date]]="",0,INDEX(Amortization[], ROW()-4,8)))</f>
        <v>47496.504509079045</v>
      </c>
      <c r="E315" s="15">
        <f ca="1">IF(ValuesEntered,IF(ROW()-ROW(Amortization[[#Headers],[interest]])=1,-IPMT(InterestRate/12,1,DurationOfLoan-ROWS($C$4:C315)+1,Amortization[[#This Row],[opening balance]]),IFERROR(-IPMT(InterestRate/12,1,Amortization[[#This Row],['# remaining]],D316),0)),0)</f>
        <v>194.25318068823304</v>
      </c>
      <c r="F315" s="15">
        <f ca="1">IFERROR(IF(AND(ValuesEntered,Amortization[[#This Row],[payment date]]&lt;&gt;""),-PPMT(InterestRate/12,1,DurationOfLoan-ROWS($C$4:C315)+1,Amortization[[#This Row],[opening balance]]),""),0)</f>
        <v>875.74114390311615</v>
      </c>
      <c r="G315" s="15">
        <f ca="1">IF(Amortization[[#This Row],[payment date]]="",0,PropertyTaxAmount)</f>
        <v>375</v>
      </c>
      <c r="H315" s="15">
        <f ca="1">IF(Amortization[[#This Row],[payment date]]="",0,Amortization[[#This Row],[interest]]+Amortization[[#This Row],[principal]]+Amortization[[#This Row],[property tax]])</f>
        <v>1444.9943245913491</v>
      </c>
      <c r="I315" s="15">
        <f ca="1">IF(Amortization[[#This Row],[payment date]]="",0,Amortization[[#This Row],[opening balance]]-Amortization[[#This Row],[principal]])</f>
        <v>46620.763365175932</v>
      </c>
      <c r="J315" s="16">
        <f ca="1">IF(Amortization[[#This Row],[closing balance]]&gt;0,LastRow-ROW(),0)</f>
        <v>48</v>
      </c>
    </row>
    <row r="316" spans="2:10" ht="15" customHeight="1" x14ac:dyDescent="0.2">
      <c r="B316" s="13">
        <f>ROWS($B$4:B316)</f>
        <v>313</v>
      </c>
      <c r="C316" s="14">
        <f ca="1">IF(ValuesEntered,IF(Amortization[[#This Row],['#]]&lt;=DurationOfLoan,IF(ROW()-ROW(Amortization[[#Headers],[payment date]])=1,LoanStart,IF(I315&gt;0,EDATE(C315,1),"")),""),"")</f>
        <v>54614</v>
      </c>
      <c r="D316" s="15">
        <f ca="1">IF(ROW()-ROW(Amortization[[#Headers],[opening balance]])=1,LoanAmount,IF(Amortization[[#This Row],[payment date]]="",0,INDEX(Amortization[], ROW()-4,8)))</f>
        <v>46620.763365175932</v>
      </c>
      <c r="E316" s="15">
        <f ca="1">IF(ValuesEntered,IF(ROW()-ROW(Amortization[[#Headers],[interest]])=1,-IPMT(InterestRate/12,1,DurationOfLoan-ROWS($C$4:C316)+1,Amortization[[#This Row],[opening balance]]),IFERROR(-IPMT(InterestRate/12,1,Amortization[[#This Row],['# remaining]],D317),0)),0)</f>
        <v>190.58905541599952</v>
      </c>
      <c r="F316" s="15">
        <f ca="1">IFERROR(IF(AND(ValuesEntered,Amortization[[#This Row],[payment date]]&lt;&gt;""),-PPMT(InterestRate/12,1,DurationOfLoan-ROWS($C$4:C316)+1,Amortization[[#This Row],[opening balance]]),""),0)</f>
        <v>879.39006533604572</v>
      </c>
      <c r="G316" s="15">
        <f ca="1">IF(Amortization[[#This Row],[payment date]]="",0,PropertyTaxAmount)</f>
        <v>375</v>
      </c>
      <c r="H316" s="15">
        <f ca="1">IF(Amortization[[#This Row],[payment date]]="",0,Amortization[[#This Row],[interest]]+Amortization[[#This Row],[principal]]+Amortization[[#This Row],[property tax]])</f>
        <v>1444.9791207520452</v>
      </c>
      <c r="I316" s="15">
        <f ca="1">IF(Amortization[[#This Row],[payment date]]="",0,Amortization[[#This Row],[opening balance]]-Amortization[[#This Row],[principal]])</f>
        <v>45741.373299839885</v>
      </c>
      <c r="J316" s="16">
        <f ca="1">IF(Amortization[[#This Row],[closing balance]]&gt;0,LastRow-ROW(),0)</f>
        <v>47</v>
      </c>
    </row>
    <row r="317" spans="2:10" ht="15" customHeight="1" x14ac:dyDescent="0.2">
      <c r="B317" s="13">
        <f>ROWS($B$4:B317)</f>
        <v>314</v>
      </c>
      <c r="C317" s="14">
        <f ca="1">IF(ValuesEntered,IF(Amortization[[#This Row],['#]]&lt;=DurationOfLoan,IF(ROW()-ROW(Amortization[[#Headers],[payment date]])=1,LoanStart,IF(I316&gt;0,EDATE(C316,1),"")),""),"")</f>
        <v>54645</v>
      </c>
      <c r="D317" s="15">
        <f ca="1">IF(ROW()-ROW(Amortization[[#Headers],[opening balance]])=1,LoanAmount,IF(Amortization[[#This Row],[payment date]]="",0,INDEX(Amortization[], ROW()-4,8)))</f>
        <v>45741.373299839885</v>
      </c>
      <c r="E317" s="15">
        <f ca="1">IF(ValuesEntered,IF(ROW()-ROW(Amortization[[#Headers],[interest]])=1,-IPMT(InterestRate/12,1,DurationOfLoan-ROWS($C$4:C317)+1,Amortization[[#This Row],[opening balance]]),IFERROR(-IPMT(InterestRate/12,1,Amortization[[#This Row],['# remaining]],D318),0)),0)</f>
        <v>186.90966295513169</v>
      </c>
      <c r="F317" s="15">
        <f ca="1">IFERROR(IF(AND(ValuesEntered,Amortization[[#This Row],[payment date]]&lt;&gt;""),-PPMT(InterestRate/12,1,DurationOfLoan-ROWS($C$4:C317)+1,Amortization[[#This Row],[opening balance]]),""),0)</f>
        <v>883.0541906082791</v>
      </c>
      <c r="G317" s="15">
        <f ca="1">IF(Amortization[[#This Row],[payment date]]="",0,PropertyTaxAmount)</f>
        <v>375</v>
      </c>
      <c r="H317" s="15">
        <f ca="1">IF(Amortization[[#This Row],[payment date]]="",0,Amortization[[#This Row],[interest]]+Amortization[[#This Row],[principal]]+Amortization[[#This Row],[property tax]])</f>
        <v>1444.9638535634108</v>
      </c>
      <c r="I317" s="15">
        <f ca="1">IF(Amortization[[#This Row],[payment date]]="",0,Amortization[[#This Row],[opening balance]]-Amortization[[#This Row],[principal]])</f>
        <v>44858.319109231605</v>
      </c>
      <c r="J317" s="16">
        <f ca="1">IF(Amortization[[#This Row],[closing balance]]&gt;0,LastRow-ROW(),0)</f>
        <v>46</v>
      </c>
    </row>
    <row r="318" spans="2:10" ht="15" customHeight="1" x14ac:dyDescent="0.2">
      <c r="B318" s="13">
        <f>ROWS($B$4:B318)</f>
        <v>315</v>
      </c>
      <c r="C318" s="14">
        <f ca="1">IF(ValuesEntered,IF(Amortization[[#This Row],['#]]&lt;=DurationOfLoan,IF(ROW()-ROW(Amortization[[#Headers],[payment date]])=1,LoanStart,IF(I317&gt;0,EDATE(C317,1),"")),""),"")</f>
        <v>54676</v>
      </c>
      <c r="D318" s="15">
        <f ca="1">IF(ROW()-ROW(Amortization[[#Headers],[opening balance]])=1,LoanAmount,IF(Amortization[[#This Row],[payment date]]="",0,INDEX(Amortization[], ROW()-4,8)))</f>
        <v>44858.319109231605</v>
      </c>
      <c r="E318" s="15">
        <f ca="1">IF(ValuesEntered,IF(ROW()-ROW(Amortization[[#Headers],[interest]])=1,-IPMT(InterestRate/12,1,DurationOfLoan-ROWS($C$4:C318)+1,Amortization[[#This Row],[opening balance]]),IFERROR(-IPMT(InterestRate/12,1,Amortization[[#This Row],['# remaining]],D319),0)),0)</f>
        <v>183.21493969234359</v>
      </c>
      <c r="F318" s="15">
        <f ca="1">IFERROR(IF(AND(ValuesEntered,Amortization[[#This Row],[payment date]]&lt;&gt;""),-PPMT(InterestRate/12,1,DurationOfLoan-ROWS($C$4:C318)+1,Amortization[[#This Row],[opening balance]]),""),0)</f>
        <v>886.73358306914702</v>
      </c>
      <c r="G318" s="15">
        <f ca="1">IF(Amortization[[#This Row],[payment date]]="",0,PropertyTaxAmount)</f>
        <v>375</v>
      </c>
      <c r="H318" s="15">
        <f ca="1">IF(Amortization[[#This Row],[payment date]]="",0,Amortization[[#This Row],[interest]]+Amortization[[#This Row],[principal]]+Amortization[[#This Row],[property tax]])</f>
        <v>1444.9485227614905</v>
      </c>
      <c r="I318" s="15">
        <f ca="1">IF(Amortization[[#This Row],[payment date]]="",0,Amortization[[#This Row],[opening balance]]-Amortization[[#This Row],[principal]])</f>
        <v>43971.58552616246</v>
      </c>
      <c r="J318" s="16">
        <f ca="1">IF(Amortization[[#This Row],[closing balance]]&gt;0,LastRow-ROW(),0)</f>
        <v>45</v>
      </c>
    </row>
    <row r="319" spans="2:10" ht="15" customHeight="1" x14ac:dyDescent="0.2">
      <c r="B319" s="13">
        <f>ROWS($B$4:B319)</f>
        <v>316</v>
      </c>
      <c r="C319" s="14">
        <f ca="1">IF(ValuesEntered,IF(Amortization[[#This Row],['#]]&lt;=DurationOfLoan,IF(ROW()-ROW(Amortization[[#Headers],[payment date]])=1,LoanStart,IF(I318&gt;0,EDATE(C318,1),"")),""),"")</f>
        <v>54706</v>
      </c>
      <c r="D319" s="15">
        <f ca="1">IF(ROW()-ROW(Amortization[[#Headers],[opening balance]])=1,LoanAmount,IF(Amortization[[#This Row],[payment date]]="",0,INDEX(Amortization[], ROW()-4,8)))</f>
        <v>43971.58552616246</v>
      </c>
      <c r="E319" s="15">
        <f ca="1">IF(ValuesEntered,IF(ROW()-ROW(Amortization[[#Headers],[interest]])=1,-IPMT(InterestRate/12,1,DurationOfLoan-ROWS($C$4:C319)+1,Amortization[[#This Row],[opening balance]]),IFERROR(-IPMT(InterestRate/12,1,Amortization[[#This Row],['# remaining]],D320),0)),0)</f>
        <v>179.50482174929385</v>
      </c>
      <c r="F319" s="15">
        <f ca="1">IFERROR(IF(AND(ValuesEntered,Amortization[[#This Row],[payment date]]&lt;&gt;""),-PPMT(InterestRate/12,1,DurationOfLoan-ROWS($C$4:C319)+1,Amortization[[#This Row],[opening balance]]),""),0)</f>
        <v>890.42830633193523</v>
      </c>
      <c r="G319" s="15">
        <f ca="1">IF(Amortization[[#This Row],[payment date]]="",0,PropertyTaxAmount)</f>
        <v>375</v>
      </c>
      <c r="H319" s="15">
        <f ca="1">IF(Amortization[[#This Row],[payment date]]="",0,Amortization[[#This Row],[interest]]+Amortization[[#This Row],[principal]]+Amortization[[#This Row],[property tax]])</f>
        <v>1444.9331280812291</v>
      </c>
      <c r="I319" s="15">
        <f ca="1">IF(Amortization[[#This Row],[payment date]]="",0,Amortization[[#This Row],[opening balance]]-Amortization[[#This Row],[principal]])</f>
        <v>43081.157219830522</v>
      </c>
      <c r="J319" s="16">
        <f ca="1">IF(Amortization[[#This Row],[closing balance]]&gt;0,LastRow-ROW(),0)</f>
        <v>44</v>
      </c>
    </row>
    <row r="320" spans="2:10" ht="15" customHeight="1" x14ac:dyDescent="0.2">
      <c r="B320" s="13">
        <f>ROWS($B$4:B320)</f>
        <v>317</v>
      </c>
      <c r="C320" s="14">
        <f ca="1">IF(ValuesEntered,IF(Amortization[[#This Row],['#]]&lt;=DurationOfLoan,IF(ROW()-ROW(Amortization[[#Headers],[payment date]])=1,LoanStart,IF(I319&gt;0,EDATE(C319,1),"")),""),"")</f>
        <v>54737</v>
      </c>
      <c r="D320" s="15">
        <f ca="1">IF(ROW()-ROW(Amortization[[#Headers],[opening balance]])=1,LoanAmount,IF(Amortization[[#This Row],[payment date]]="",0,INDEX(Amortization[], ROW()-4,8)))</f>
        <v>43081.157219830522</v>
      </c>
      <c r="E320" s="15">
        <f ca="1">IF(ValuesEntered,IF(ROW()-ROW(Amortization[[#Headers],[interest]])=1,-IPMT(InterestRate/12,1,DurationOfLoan-ROWS($C$4:C320)+1,Amortization[[#This Row],[opening balance]]),IFERROR(-IPMT(InterestRate/12,1,Amortization[[#This Row],['# remaining]],D321),0)),0)</f>
        <v>175.77924498148141</v>
      </c>
      <c r="F320" s="15">
        <f ca="1">IFERROR(IF(AND(ValuesEntered,Amortization[[#This Row],[payment date]]&lt;&gt;""),-PPMT(InterestRate/12,1,DurationOfLoan-ROWS($C$4:C320)+1,Amortization[[#This Row],[opening balance]]),""),0)</f>
        <v>894.1384242749848</v>
      </c>
      <c r="G320" s="15">
        <f ca="1">IF(Amortization[[#This Row],[payment date]]="",0,PropertyTaxAmount)</f>
        <v>375</v>
      </c>
      <c r="H320" s="15">
        <f ca="1">IF(Amortization[[#This Row],[payment date]]="",0,Amortization[[#This Row],[interest]]+Amortization[[#This Row],[principal]]+Amortization[[#This Row],[property tax]])</f>
        <v>1444.9176692564663</v>
      </c>
      <c r="I320" s="15">
        <f ca="1">IF(Amortization[[#This Row],[payment date]]="",0,Amortization[[#This Row],[opening balance]]-Amortization[[#This Row],[principal]])</f>
        <v>42187.018795555538</v>
      </c>
      <c r="J320" s="16">
        <f ca="1">IF(Amortization[[#This Row],[closing balance]]&gt;0,LastRow-ROW(),0)</f>
        <v>43</v>
      </c>
    </row>
    <row r="321" spans="2:10" ht="15" customHeight="1" x14ac:dyDescent="0.2">
      <c r="B321" s="13">
        <f>ROWS($B$4:B321)</f>
        <v>318</v>
      </c>
      <c r="C321" s="14">
        <f ca="1">IF(ValuesEntered,IF(Amortization[[#This Row],['#]]&lt;=DurationOfLoan,IF(ROW()-ROW(Amortization[[#Headers],[payment date]])=1,LoanStart,IF(I320&gt;0,EDATE(C320,1),"")),""),"")</f>
        <v>54767</v>
      </c>
      <c r="D321" s="15">
        <f ca="1">IF(ROW()-ROW(Amortization[[#Headers],[opening balance]])=1,LoanAmount,IF(Amortization[[#This Row],[payment date]]="",0,INDEX(Amortization[], ROW()-4,8)))</f>
        <v>42187.018795555538</v>
      </c>
      <c r="E321" s="15">
        <f ca="1">IF(ValuesEntered,IF(ROW()-ROW(Amortization[[#Headers],[interest]])=1,-IPMT(InterestRate/12,1,DurationOfLoan-ROWS($C$4:C321)+1,Amortization[[#This Row],[opening balance]]),IFERROR(-IPMT(InterestRate/12,1,Amortization[[#This Row],['# remaining]],D322),0)),0)</f>
        <v>172.0381449771364</v>
      </c>
      <c r="F321" s="15">
        <f ca="1">IFERROR(IF(AND(ValuesEntered,Amortization[[#This Row],[payment date]]&lt;&gt;""),-PPMT(InterestRate/12,1,DurationOfLoan-ROWS($C$4:C321)+1,Amortization[[#This Row],[opening balance]]),""),0)</f>
        <v>897.86400104279721</v>
      </c>
      <c r="G321" s="15">
        <f ca="1">IF(Amortization[[#This Row],[payment date]]="",0,PropertyTaxAmount)</f>
        <v>375</v>
      </c>
      <c r="H321" s="15">
        <f ca="1">IF(Amortization[[#This Row],[payment date]]="",0,Amortization[[#This Row],[interest]]+Amortization[[#This Row],[principal]]+Amortization[[#This Row],[property tax]])</f>
        <v>1444.9021460199335</v>
      </c>
      <c r="I321" s="15">
        <f ca="1">IF(Amortization[[#This Row],[payment date]]="",0,Amortization[[#This Row],[opening balance]]-Amortization[[#This Row],[principal]])</f>
        <v>41289.154794512739</v>
      </c>
      <c r="J321" s="16">
        <f ca="1">IF(Amortization[[#This Row],[closing balance]]&gt;0,LastRow-ROW(),0)</f>
        <v>42</v>
      </c>
    </row>
    <row r="322" spans="2:10" ht="15" customHeight="1" x14ac:dyDescent="0.2">
      <c r="B322" s="13">
        <f>ROWS($B$4:B322)</f>
        <v>319</v>
      </c>
      <c r="C322" s="14">
        <f ca="1">IF(ValuesEntered,IF(Amortization[[#This Row],['#]]&lt;=DurationOfLoan,IF(ROW()-ROW(Amortization[[#Headers],[payment date]])=1,LoanStart,IF(I321&gt;0,EDATE(C321,1),"")),""),"")</f>
        <v>54798</v>
      </c>
      <c r="D322" s="15">
        <f ca="1">IF(ROW()-ROW(Amortization[[#Headers],[opening balance]])=1,LoanAmount,IF(Amortization[[#This Row],[payment date]]="",0,INDEX(Amortization[], ROW()-4,8)))</f>
        <v>41289.154794512739</v>
      </c>
      <c r="E322" s="15">
        <f ca="1">IF(ValuesEntered,IF(ROW()-ROW(Amortization[[#Headers],[interest]])=1,-IPMT(InterestRate/12,1,DurationOfLoan-ROWS($C$4:C322)+1,Amortization[[#This Row],[opening balance]]),IFERROR(-IPMT(InterestRate/12,1,Amortization[[#This Row],['# remaining]],D323),0)),0)</f>
        <v>168.28145705610666</v>
      </c>
      <c r="F322" s="15">
        <f ca="1">IFERROR(IF(AND(ValuesEntered,Amortization[[#This Row],[payment date]]&lt;&gt;""),-PPMT(InterestRate/12,1,DurationOfLoan-ROWS($C$4:C322)+1,Amortization[[#This Row],[opening balance]]),""),0)</f>
        <v>901.60510104714217</v>
      </c>
      <c r="G322" s="15">
        <f ca="1">IF(Amortization[[#This Row],[payment date]]="",0,PropertyTaxAmount)</f>
        <v>375</v>
      </c>
      <c r="H322" s="15">
        <f ca="1">IF(Amortization[[#This Row],[payment date]]="",0,Amortization[[#This Row],[interest]]+Amortization[[#This Row],[principal]]+Amortization[[#This Row],[property tax]])</f>
        <v>1444.8865581032487</v>
      </c>
      <c r="I322" s="15">
        <f ca="1">IF(Amortization[[#This Row],[payment date]]="",0,Amortization[[#This Row],[opening balance]]-Amortization[[#This Row],[principal]])</f>
        <v>40387.549693465597</v>
      </c>
      <c r="J322" s="16">
        <f ca="1">IF(Amortization[[#This Row],[closing balance]]&gt;0,LastRow-ROW(),0)</f>
        <v>41</v>
      </c>
    </row>
    <row r="323" spans="2:10" ht="15" customHeight="1" x14ac:dyDescent="0.2">
      <c r="B323" s="13">
        <f>ROWS($B$4:B323)</f>
        <v>320</v>
      </c>
      <c r="C323" s="14">
        <f ca="1">IF(ValuesEntered,IF(Amortization[[#This Row],['#]]&lt;=DurationOfLoan,IF(ROW()-ROW(Amortization[[#Headers],[payment date]])=1,LoanStart,IF(I322&gt;0,EDATE(C322,1),"")),""),"")</f>
        <v>54829</v>
      </c>
      <c r="D323" s="15">
        <f ca="1">IF(ROW()-ROW(Amortization[[#Headers],[opening balance]])=1,LoanAmount,IF(Amortization[[#This Row],[payment date]]="",0,INDEX(Amortization[], ROW()-4,8)))</f>
        <v>40387.549693465597</v>
      </c>
      <c r="E323" s="15">
        <f ca="1">IF(ValuesEntered,IF(ROW()-ROW(Amortization[[#Headers],[interest]])=1,-IPMT(InterestRate/12,1,DurationOfLoan-ROWS($C$4:C323)+1,Amortization[[#This Row],[opening balance]]),IFERROR(-IPMT(InterestRate/12,1,Amortization[[#This Row],['# remaining]],D324),0)),0)</f>
        <v>164.50911626873926</v>
      </c>
      <c r="F323" s="15">
        <f ca="1">IFERROR(IF(AND(ValuesEntered,Amortization[[#This Row],[payment date]]&lt;&gt;""),-PPMT(InterestRate/12,1,DurationOfLoan-ROWS($C$4:C323)+1,Amortization[[#This Row],[opening balance]]),""),0)</f>
        <v>905.36178896817182</v>
      </c>
      <c r="G323" s="15">
        <f ca="1">IF(Amortization[[#This Row],[payment date]]="",0,PropertyTaxAmount)</f>
        <v>375</v>
      </c>
      <c r="H323" s="15">
        <f ca="1">IF(Amortization[[#This Row],[payment date]]="",0,Amortization[[#This Row],[interest]]+Amortization[[#This Row],[principal]]+Amortization[[#This Row],[property tax]])</f>
        <v>1444.8709052369111</v>
      </c>
      <c r="I323" s="15">
        <f ca="1">IF(Amortization[[#This Row],[payment date]]="",0,Amortization[[#This Row],[opening balance]]-Amortization[[#This Row],[principal]])</f>
        <v>39482.187904497427</v>
      </c>
      <c r="J323" s="16">
        <f ca="1">IF(Amortization[[#This Row],[closing balance]]&gt;0,LastRow-ROW(),0)</f>
        <v>40</v>
      </c>
    </row>
    <row r="324" spans="2:10" ht="15" customHeight="1" x14ac:dyDescent="0.2">
      <c r="B324" s="13">
        <f>ROWS($B$4:B324)</f>
        <v>321</v>
      </c>
      <c r="C324" s="14">
        <f ca="1">IF(ValuesEntered,IF(Amortization[[#This Row],['#]]&lt;=DurationOfLoan,IF(ROW()-ROW(Amortization[[#Headers],[payment date]])=1,LoanStart,IF(I323&gt;0,EDATE(C323,1),"")),""),"")</f>
        <v>54857</v>
      </c>
      <c r="D324" s="15">
        <f ca="1">IF(ROW()-ROW(Amortization[[#Headers],[opening balance]])=1,LoanAmount,IF(Amortization[[#This Row],[payment date]]="",0,INDEX(Amortization[], ROW()-4,8)))</f>
        <v>39482.187904497427</v>
      </c>
      <c r="E324" s="15">
        <f ca="1">IF(ValuesEntered,IF(ROW()-ROW(Amortization[[#Headers],[interest]])=1,-IPMT(InterestRate/12,1,DurationOfLoan-ROWS($C$4:C324)+1,Amortization[[#This Row],[opening balance]]),IFERROR(-IPMT(InterestRate/12,1,Amortization[[#This Row],['# remaining]],D325),0)),0)</f>
        <v>160.72105739475785</v>
      </c>
      <c r="F324" s="15">
        <f ca="1">IFERROR(IF(AND(ValuesEntered,Amortization[[#This Row],[payment date]]&lt;&gt;""),-PPMT(InterestRate/12,1,DurationOfLoan-ROWS($C$4:C324)+1,Amortization[[#This Row],[opening balance]]),""),0)</f>
        <v>909.13412975553945</v>
      </c>
      <c r="G324" s="15">
        <f ca="1">IF(Amortization[[#This Row],[payment date]]="",0,PropertyTaxAmount)</f>
        <v>375</v>
      </c>
      <c r="H324" s="15">
        <f ca="1">IF(Amortization[[#This Row],[payment date]]="",0,Amortization[[#This Row],[interest]]+Amortization[[#This Row],[principal]]+Amortization[[#This Row],[property tax]])</f>
        <v>1444.8551871502973</v>
      </c>
      <c r="I324" s="15">
        <f ca="1">IF(Amortization[[#This Row],[payment date]]="",0,Amortization[[#This Row],[opening balance]]-Amortization[[#This Row],[principal]])</f>
        <v>38573.053774741886</v>
      </c>
      <c r="J324" s="16">
        <f ca="1">IF(Amortization[[#This Row],[closing balance]]&gt;0,LastRow-ROW(),0)</f>
        <v>39</v>
      </c>
    </row>
    <row r="325" spans="2:10" ht="15" customHeight="1" x14ac:dyDescent="0.2">
      <c r="B325" s="13">
        <f>ROWS($B$4:B325)</f>
        <v>322</v>
      </c>
      <c r="C325" s="14">
        <f ca="1">IF(ValuesEntered,IF(Amortization[[#This Row],['#]]&lt;=DurationOfLoan,IF(ROW()-ROW(Amortization[[#Headers],[payment date]])=1,LoanStart,IF(I324&gt;0,EDATE(C324,1),"")),""),"")</f>
        <v>54888</v>
      </c>
      <c r="D325" s="15">
        <f ca="1">IF(ROW()-ROW(Amortization[[#Headers],[opening balance]])=1,LoanAmount,IF(Amortization[[#This Row],[payment date]]="",0,INDEX(Amortization[], ROW()-4,8)))</f>
        <v>38573.053774741886</v>
      </c>
      <c r="E325" s="15">
        <f ca="1">IF(ValuesEntered,IF(ROW()-ROW(Amortization[[#Headers],[interest]])=1,-IPMT(InterestRate/12,1,DurationOfLoan-ROWS($C$4:C325)+1,Amortization[[#This Row],[opening balance]]),IFERROR(-IPMT(InterestRate/12,1,Amortization[[#This Row],['# remaining]],D326),0)),0)</f>
        <v>156.91721494213485</v>
      </c>
      <c r="F325" s="15">
        <f ca="1">IFERROR(IF(AND(ValuesEntered,Amortization[[#This Row],[payment date]]&lt;&gt;""),-PPMT(InterestRate/12,1,DurationOfLoan-ROWS($C$4:C325)+1,Amortization[[#This Row],[opening balance]]),""),0)</f>
        <v>912.92218862952063</v>
      </c>
      <c r="G325" s="15">
        <f ca="1">IF(Amortization[[#This Row],[payment date]]="",0,PropertyTaxAmount)</f>
        <v>375</v>
      </c>
      <c r="H325" s="15">
        <f ca="1">IF(Amortization[[#This Row],[payment date]]="",0,Amortization[[#This Row],[interest]]+Amortization[[#This Row],[principal]]+Amortization[[#This Row],[property tax]])</f>
        <v>1444.8394035716556</v>
      </c>
      <c r="I325" s="15">
        <f ca="1">IF(Amortization[[#This Row],[payment date]]="",0,Amortization[[#This Row],[opening balance]]-Amortization[[#This Row],[principal]])</f>
        <v>37660.131586112366</v>
      </c>
      <c r="J325" s="16">
        <f ca="1">IF(Amortization[[#This Row],[closing balance]]&gt;0,LastRow-ROW(),0)</f>
        <v>38</v>
      </c>
    </row>
    <row r="326" spans="2:10" ht="15" customHeight="1" x14ac:dyDescent="0.2">
      <c r="B326" s="13">
        <f>ROWS($B$4:B326)</f>
        <v>323</v>
      </c>
      <c r="C326" s="14">
        <f ca="1">IF(ValuesEntered,IF(Amortization[[#This Row],['#]]&lt;=DurationOfLoan,IF(ROW()-ROW(Amortization[[#Headers],[payment date]])=1,LoanStart,IF(I325&gt;0,EDATE(C325,1),"")),""),"")</f>
        <v>54918</v>
      </c>
      <c r="D326" s="15">
        <f ca="1">IF(ROW()-ROW(Amortization[[#Headers],[opening balance]])=1,LoanAmount,IF(Amortization[[#This Row],[payment date]]="",0,INDEX(Amortization[], ROW()-4,8)))</f>
        <v>37660.131586112366</v>
      </c>
      <c r="E326" s="15">
        <f ca="1">IF(ValuesEntered,IF(ROW()-ROW(Amortization[[#Headers],[interest]])=1,-IPMT(InterestRate/12,1,DurationOfLoan-ROWS($C$4:C326)+1,Amortization[[#This Row],[opening balance]]),IFERROR(-IPMT(InterestRate/12,1,Amortization[[#This Row],['# remaining]],D327),0)),0)</f>
        <v>153.09752314595926</v>
      </c>
      <c r="F326" s="15">
        <f ca="1">IFERROR(IF(AND(ValuesEntered,Amortization[[#This Row],[payment date]]&lt;&gt;""),-PPMT(InterestRate/12,1,DurationOfLoan-ROWS($C$4:C326)+1,Amortization[[#This Row],[opening balance]]),""),0)</f>
        <v>916.72603108214378</v>
      </c>
      <c r="G326" s="15">
        <f ca="1">IF(Amortization[[#This Row],[payment date]]="",0,PropertyTaxAmount)</f>
        <v>375</v>
      </c>
      <c r="H326" s="15">
        <f ca="1">IF(Amortization[[#This Row],[payment date]]="",0,Amortization[[#This Row],[interest]]+Amortization[[#This Row],[principal]]+Amortization[[#This Row],[property tax]])</f>
        <v>1444.8235542281031</v>
      </c>
      <c r="I326" s="15">
        <f ca="1">IF(Amortization[[#This Row],[payment date]]="",0,Amortization[[#This Row],[opening balance]]-Amortization[[#This Row],[principal]])</f>
        <v>36743.405555030222</v>
      </c>
      <c r="J326" s="16">
        <f ca="1">IF(Amortization[[#This Row],[closing balance]]&gt;0,LastRow-ROW(),0)</f>
        <v>37</v>
      </c>
    </row>
    <row r="327" spans="2:10" ht="15" customHeight="1" x14ac:dyDescent="0.2">
      <c r="B327" s="13">
        <f>ROWS($B$4:B327)</f>
        <v>324</v>
      </c>
      <c r="C327" s="14">
        <f ca="1">IF(ValuesEntered,IF(Amortization[[#This Row],['#]]&lt;=DurationOfLoan,IF(ROW()-ROW(Amortization[[#Headers],[payment date]])=1,LoanStart,IF(I326&gt;0,EDATE(C326,1),"")),""),"")</f>
        <v>54949</v>
      </c>
      <c r="D327" s="15">
        <f ca="1">IF(ROW()-ROW(Amortization[[#Headers],[opening balance]])=1,LoanAmount,IF(Amortization[[#This Row],[payment date]]="",0,INDEX(Amortization[], ROW()-4,8)))</f>
        <v>36743.405555030222</v>
      </c>
      <c r="E327" s="15">
        <f ca="1">IF(ValuesEntered,IF(ROW()-ROW(Amortization[[#Headers],[interest]])=1,-IPMT(InterestRate/12,1,DurationOfLoan-ROWS($C$4:C327)+1,Amortization[[#This Row],[opening balance]]),IFERROR(-IPMT(InterestRate/12,1,Amortization[[#This Row],['# remaining]],D328),0)),0)</f>
        <v>149.26191596729959</v>
      </c>
      <c r="F327" s="15">
        <f ca="1">IFERROR(IF(AND(ValuesEntered,Amortization[[#This Row],[payment date]]&lt;&gt;""),-PPMT(InterestRate/12,1,DurationOfLoan-ROWS($C$4:C327)+1,Amortization[[#This Row],[opening balance]]),""),0)</f>
        <v>920.54572287831922</v>
      </c>
      <c r="G327" s="15">
        <f ca="1">IF(Amortization[[#This Row],[payment date]]="",0,PropertyTaxAmount)</f>
        <v>375</v>
      </c>
      <c r="H327" s="15">
        <f ca="1">IF(Amortization[[#This Row],[payment date]]="",0,Amortization[[#This Row],[interest]]+Amortization[[#This Row],[principal]]+Amortization[[#This Row],[property tax]])</f>
        <v>1444.8076388456188</v>
      </c>
      <c r="I327" s="15">
        <f ca="1">IF(Amortization[[#This Row],[payment date]]="",0,Amortization[[#This Row],[opening balance]]-Amortization[[#This Row],[principal]])</f>
        <v>35822.859832151902</v>
      </c>
      <c r="J327" s="16">
        <f ca="1">IF(Amortization[[#This Row],[closing balance]]&gt;0,LastRow-ROW(),0)</f>
        <v>36</v>
      </c>
    </row>
    <row r="328" spans="2:10" ht="15" customHeight="1" x14ac:dyDescent="0.2">
      <c r="B328" s="13">
        <f>ROWS($B$4:B328)</f>
        <v>325</v>
      </c>
      <c r="C328" s="14">
        <f ca="1">IF(ValuesEntered,IF(Amortization[[#This Row],['#]]&lt;=DurationOfLoan,IF(ROW()-ROW(Amortization[[#Headers],[payment date]])=1,LoanStart,IF(I327&gt;0,EDATE(C327,1),"")),""),"")</f>
        <v>54979</v>
      </c>
      <c r="D328" s="15">
        <f ca="1">IF(ROW()-ROW(Amortization[[#Headers],[opening balance]])=1,LoanAmount,IF(Amortization[[#This Row],[payment date]]="",0,INDEX(Amortization[], ROW()-4,8)))</f>
        <v>35822.859832151902</v>
      </c>
      <c r="E328" s="15">
        <f ca="1">IF(ValuesEntered,IF(ROW()-ROW(Amortization[[#Headers],[interest]])=1,-IPMT(InterestRate/12,1,DurationOfLoan-ROWS($C$4:C328)+1,Amortization[[#This Row],[opening balance]]),IFERROR(-IPMT(InterestRate/12,1,Amortization[[#This Row],['# remaining]],D329),0)),0)</f>
        <v>145.41032709206218</v>
      </c>
      <c r="F328" s="15">
        <f ca="1">IFERROR(IF(AND(ValuesEntered,Amortization[[#This Row],[payment date]]&lt;&gt;""),-PPMT(InterestRate/12,1,DurationOfLoan-ROWS($C$4:C328)+1,Amortization[[#This Row],[opening balance]]),""),0)</f>
        <v>924.38133005697898</v>
      </c>
      <c r="G328" s="15">
        <f ca="1">IF(Amortization[[#This Row],[payment date]]="",0,PropertyTaxAmount)</f>
        <v>375</v>
      </c>
      <c r="H328" s="15">
        <f ca="1">IF(Amortization[[#This Row],[payment date]]="",0,Amortization[[#This Row],[interest]]+Amortization[[#This Row],[principal]]+Amortization[[#This Row],[property tax]])</f>
        <v>1444.7916571490412</v>
      </c>
      <c r="I328" s="15">
        <f ca="1">IF(Amortization[[#This Row],[payment date]]="",0,Amortization[[#This Row],[opening balance]]-Amortization[[#This Row],[principal]])</f>
        <v>34898.47850209492</v>
      </c>
      <c r="J328" s="16">
        <f ca="1">IF(Amortization[[#This Row],[closing balance]]&gt;0,LastRow-ROW(),0)</f>
        <v>35</v>
      </c>
    </row>
    <row r="329" spans="2:10" ht="15" customHeight="1" x14ac:dyDescent="0.2">
      <c r="B329" s="13">
        <f>ROWS($B$4:B329)</f>
        <v>326</v>
      </c>
      <c r="C329" s="14">
        <f ca="1">IF(ValuesEntered,IF(Amortization[[#This Row],['#]]&lt;=DurationOfLoan,IF(ROW()-ROW(Amortization[[#Headers],[payment date]])=1,LoanStart,IF(I328&gt;0,EDATE(C328,1),"")),""),"")</f>
        <v>55010</v>
      </c>
      <c r="D329" s="15">
        <f ca="1">IF(ROW()-ROW(Amortization[[#Headers],[opening balance]])=1,LoanAmount,IF(Amortization[[#This Row],[payment date]]="",0,INDEX(Amortization[], ROW()-4,8)))</f>
        <v>34898.47850209492</v>
      </c>
      <c r="E329" s="15">
        <f ca="1">IF(ValuesEntered,IF(ROW()-ROW(Amortization[[#Headers],[interest]])=1,-IPMT(InterestRate/12,1,DurationOfLoan-ROWS($C$4:C329)+1,Amortization[[#This Row],[opening balance]]),IFERROR(-IPMT(InterestRate/12,1,Amortization[[#This Row],['# remaining]],D330),0)),0)</f>
        <v>141.54268992984458</v>
      </c>
      <c r="F329" s="15">
        <f ca="1">IFERROR(IF(AND(ValuesEntered,Amortization[[#This Row],[payment date]]&lt;&gt;""),-PPMT(InterestRate/12,1,DurationOfLoan-ROWS($C$4:C329)+1,Amortization[[#This Row],[opening balance]]),""),0)</f>
        <v>928.23291893221631</v>
      </c>
      <c r="G329" s="15">
        <f ca="1">IF(Amortization[[#This Row],[payment date]]="",0,PropertyTaxAmount)</f>
        <v>375</v>
      </c>
      <c r="H329" s="15">
        <f ca="1">IF(Amortization[[#This Row],[payment date]]="",0,Amortization[[#This Row],[interest]]+Amortization[[#This Row],[principal]]+Amortization[[#This Row],[property tax]])</f>
        <v>1444.7756088620608</v>
      </c>
      <c r="I329" s="15">
        <f ca="1">IF(Amortization[[#This Row],[payment date]]="",0,Amortization[[#This Row],[opening balance]]-Amortization[[#This Row],[principal]])</f>
        <v>33970.245583162701</v>
      </c>
      <c r="J329" s="16">
        <f ca="1">IF(Amortization[[#This Row],[closing balance]]&gt;0,LastRow-ROW(),0)</f>
        <v>34</v>
      </c>
    </row>
    <row r="330" spans="2:10" ht="15" customHeight="1" x14ac:dyDescent="0.2">
      <c r="B330" s="13">
        <f>ROWS($B$4:B330)</f>
        <v>327</v>
      </c>
      <c r="C330" s="14">
        <f ca="1">IF(ValuesEntered,IF(Amortization[[#This Row],['#]]&lt;=DurationOfLoan,IF(ROW()-ROW(Amortization[[#Headers],[payment date]])=1,LoanStart,IF(I329&gt;0,EDATE(C329,1),"")),""),"")</f>
        <v>55041</v>
      </c>
      <c r="D330" s="15">
        <f ca="1">IF(ROW()-ROW(Amortization[[#Headers],[opening balance]])=1,LoanAmount,IF(Amortization[[#This Row],[payment date]]="",0,INDEX(Amortization[], ROW()-4,8)))</f>
        <v>33970.245583162701</v>
      </c>
      <c r="E330" s="15">
        <f ca="1">IF(ValuesEntered,IF(ROW()-ROW(Amortization[[#Headers],[interest]])=1,-IPMT(InterestRate/12,1,DurationOfLoan-ROWS($C$4:C330)+1,Amortization[[#This Row],[opening balance]]),IFERROR(-IPMT(InterestRate/12,1,Amortization[[#This Row],['# remaining]],D331),0)),0)</f>
        <v>137.65893761278446</v>
      </c>
      <c r="F330" s="15">
        <f ca="1">IFERROR(IF(AND(ValuesEntered,Amortization[[#This Row],[payment date]]&lt;&gt;""),-PPMT(InterestRate/12,1,DurationOfLoan-ROWS($C$4:C330)+1,Amortization[[#This Row],[opening balance]]),""),0)</f>
        <v>932.10055609443373</v>
      </c>
      <c r="G330" s="15">
        <f ca="1">IF(Amortization[[#This Row],[payment date]]="",0,PropertyTaxAmount)</f>
        <v>375</v>
      </c>
      <c r="H330" s="15">
        <f ca="1">IF(Amortization[[#This Row],[payment date]]="",0,Amortization[[#This Row],[interest]]+Amortization[[#This Row],[principal]]+Amortization[[#This Row],[property tax]])</f>
        <v>1444.7594937072181</v>
      </c>
      <c r="I330" s="15">
        <f ca="1">IF(Amortization[[#This Row],[payment date]]="",0,Amortization[[#This Row],[opening balance]]-Amortization[[#This Row],[principal]])</f>
        <v>33038.145027068269</v>
      </c>
      <c r="J330" s="16">
        <f ca="1">IF(Amortization[[#This Row],[closing balance]]&gt;0,LastRow-ROW(),0)</f>
        <v>33</v>
      </c>
    </row>
    <row r="331" spans="2:10" ht="15" customHeight="1" x14ac:dyDescent="0.2">
      <c r="B331" s="13">
        <f>ROWS($B$4:B331)</f>
        <v>328</v>
      </c>
      <c r="C331" s="14">
        <f ca="1">IF(ValuesEntered,IF(Amortization[[#This Row],['#]]&lt;=DurationOfLoan,IF(ROW()-ROW(Amortization[[#Headers],[payment date]])=1,LoanStart,IF(I330&gt;0,EDATE(C330,1),"")),""),"")</f>
        <v>55071</v>
      </c>
      <c r="D331" s="15">
        <f ca="1">IF(ROW()-ROW(Amortization[[#Headers],[opening balance]])=1,LoanAmount,IF(Amortization[[#This Row],[payment date]]="",0,INDEX(Amortization[], ROW()-4,8)))</f>
        <v>33038.145027068269</v>
      </c>
      <c r="E331" s="15">
        <f ca="1">IF(ValuesEntered,IF(ROW()-ROW(Amortization[[#Headers],[interest]])=1,-IPMT(InterestRate/12,1,DurationOfLoan-ROWS($C$4:C331)+1,Amortization[[#This Row],[opening balance]]),IFERROR(-IPMT(InterestRate/12,1,Amortization[[#This Row],['# remaining]],D332),0)),0)</f>
        <v>133.75900299440323</v>
      </c>
      <c r="F331" s="15">
        <f ca="1">IFERROR(IF(AND(ValuesEntered,Amortization[[#This Row],[payment date]]&lt;&gt;""),-PPMT(InterestRate/12,1,DurationOfLoan-ROWS($C$4:C331)+1,Amortization[[#This Row],[opening balance]]),""),0)</f>
        <v>935.98430841149423</v>
      </c>
      <c r="G331" s="15">
        <f ca="1">IF(Amortization[[#This Row],[payment date]]="",0,PropertyTaxAmount)</f>
        <v>375</v>
      </c>
      <c r="H331" s="15">
        <f ca="1">IF(Amortization[[#This Row],[payment date]]="",0,Amortization[[#This Row],[interest]]+Amortization[[#This Row],[principal]]+Amortization[[#This Row],[property tax]])</f>
        <v>1444.7433114058974</v>
      </c>
      <c r="I331" s="15">
        <f ca="1">IF(Amortization[[#This Row],[payment date]]="",0,Amortization[[#This Row],[opening balance]]-Amortization[[#This Row],[principal]])</f>
        <v>32102.160718656774</v>
      </c>
      <c r="J331" s="16">
        <f ca="1">IF(Amortization[[#This Row],[closing balance]]&gt;0,LastRow-ROW(),0)</f>
        <v>32</v>
      </c>
    </row>
    <row r="332" spans="2:10" ht="15" customHeight="1" x14ac:dyDescent="0.2">
      <c r="B332" s="13">
        <f>ROWS($B$4:B332)</f>
        <v>329</v>
      </c>
      <c r="C332" s="14">
        <f ca="1">IF(ValuesEntered,IF(Amortization[[#This Row],['#]]&lt;=DurationOfLoan,IF(ROW()-ROW(Amortization[[#Headers],[payment date]])=1,LoanStart,IF(I331&gt;0,EDATE(C331,1),"")),""),"")</f>
        <v>55102</v>
      </c>
      <c r="D332" s="15">
        <f ca="1">IF(ROW()-ROW(Amortization[[#Headers],[opening balance]])=1,LoanAmount,IF(Amortization[[#This Row],[payment date]]="",0,INDEX(Amortization[], ROW()-4,8)))</f>
        <v>32102.160718656774</v>
      </c>
      <c r="E332" s="15">
        <f ca="1">IF(ValuesEntered,IF(ROW()-ROW(Amortization[[#Headers],[interest]])=1,-IPMT(InterestRate/12,1,DurationOfLoan-ROWS($C$4:C332)+1,Amortization[[#This Row],[opening balance]]),IFERROR(-IPMT(InterestRate/12,1,Amortization[[#This Row],['# remaining]],D333),0)),0)</f>
        <v>129.84281864844542</v>
      </c>
      <c r="F332" s="15">
        <f ca="1">IFERROR(IF(AND(ValuesEntered,Amortization[[#This Row],[payment date]]&lt;&gt;""),-PPMT(InterestRate/12,1,DurationOfLoan-ROWS($C$4:C332)+1,Amortization[[#This Row],[opening balance]]),""),0)</f>
        <v>939.88424302987539</v>
      </c>
      <c r="G332" s="15">
        <f ca="1">IF(Amortization[[#This Row],[payment date]]="",0,PropertyTaxAmount)</f>
        <v>375</v>
      </c>
      <c r="H332" s="15">
        <f ca="1">IF(Amortization[[#This Row],[payment date]]="",0,Amortization[[#This Row],[interest]]+Amortization[[#This Row],[principal]]+Amortization[[#This Row],[property tax]])</f>
        <v>1444.7270616783208</v>
      </c>
      <c r="I332" s="15">
        <f ca="1">IF(Amortization[[#This Row],[payment date]]="",0,Amortization[[#This Row],[opening balance]]-Amortization[[#This Row],[principal]])</f>
        <v>31162.276475626899</v>
      </c>
      <c r="J332" s="16">
        <f ca="1">IF(Amortization[[#This Row],[closing balance]]&gt;0,LastRow-ROW(),0)</f>
        <v>31</v>
      </c>
    </row>
    <row r="333" spans="2:10" ht="15" customHeight="1" x14ac:dyDescent="0.2">
      <c r="B333" s="13">
        <f>ROWS($B$4:B333)</f>
        <v>330</v>
      </c>
      <c r="C333" s="14">
        <f ca="1">IF(ValuesEntered,IF(Amortization[[#This Row],['#]]&lt;=DurationOfLoan,IF(ROW()-ROW(Amortization[[#Headers],[payment date]])=1,LoanStart,IF(I332&gt;0,EDATE(C332,1),"")),""),"")</f>
        <v>55132</v>
      </c>
      <c r="D333" s="15">
        <f ca="1">IF(ROW()-ROW(Amortization[[#Headers],[opening balance]])=1,LoanAmount,IF(Amortization[[#This Row],[payment date]]="",0,INDEX(Amortization[], ROW()-4,8)))</f>
        <v>31162.276475626899</v>
      </c>
      <c r="E333" s="15">
        <f ca="1">IF(ValuesEntered,IF(ROW()-ROW(Amortization[[#Headers],[interest]])=1,-IPMT(InterestRate/12,1,DurationOfLoan-ROWS($C$4:C333)+1,Amortization[[#This Row],[opening balance]]),IFERROR(-IPMT(InterestRate/12,1,Amortization[[#This Row],['# remaining]],D334),0)),0)</f>
        <v>125.91031686771277</v>
      </c>
      <c r="F333" s="15">
        <f ca="1">IFERROR(IF(AND(ValuesEntered,Amortization[[#This Row],[payment date]]&lt;&gt;""),-PPMT(InterestRate/12,1,DurationOfLoan-ROWS($C$4:C333)+1,Amortization[[#This Row],[opening balance]]),""),0)</f>
        <v>943.8004273758329</v>
      </c>
      <c r="G333" s="15">
        <f ca="1">IF(Amortization[[#This Row],[payment date]]="",0,PropertyTaxAmount)</f>
        <v>375</v>
      </c>
      <c r="H333" s="15">
        <f ca="1">IF(Amortization[[#This Row],[payment date]]="",0,Amortization[[#This Row],[interest]]+Amortization[[#This Row],[principal]]+Amortization[[#This Row],[property tax]])</f>
        <v>1444.7107442435456</v>
      </c>
      <c r="I333" s="15">
        <f ca="1">IF(Amortization[[#This Row],[payment date]]="",0,Amortization[[#This Row],[opening balance]]-Amortization[[#This Row],[principal]])</f>
        <v>30218.476048251065</v>
      </c>
      <c r="J333" s="16">
        <f ca="1">IF(Amortization[[#This Row],[closing balance]]&gt;0,LastRow-ROW(),0)</f>
        <v>30</v>
      </c>
    </row>
    <row r="334" spans="2:10" ht="15" customHeight="1" x14ac:dyDescent="0.2">
      <c r="B334" s="13">
        <f>ROWS($B$4:B334)</f>
        <v>331</v>
      </c>
      <c r="C334" s="14">
        <f ca="1">IF(ValuesEntered,IF(Amortization[[#This Row],['#]]&lt;=DurationOfLoan,IF(ROW()-ROW(Amortization[[#Headers],[payment date]])=1,LoanStart,IF(I333&gt;0,EDATE(C333,1),"")),""),"")</f>
        <v>55163</v>
      </c>
      <c r="D334" s="15">
        <f ca="1">IF(ROW()-ROW(Amortization[[#Headers],[opening balance]])=1,LoanAmount,IF(Amortization[[#This Row],[payment date]]="",0,INDEX(Amortization[], ROW()-4,8)))</f>
        <v>30218.476048251065</v>
      </c>
      <c r="E334" s="15">
        <f ca="1">IF(ValuesEntered,IF(ROW()-ROW(Amortization[[#Headers],[interest]])=1,-IPMT(InterestRate/12,1,DurationOfLoan-ROWS($C$4:C334)+1,Amortization[[#This Row],[opening balance]]),IFERROR(-IPMT(InterestRate/12,1,Amortization[[#This Row],['# remaining]],D335),0)),0)</f>
        <v>121.96142966289375</v>
      </c>
      <c r="F334" s="15">
        <f ca="1">IFERROR(IF(AND(ValuesEntered,Amortization[[#This Row],[payment date]]&lt;&gt;""),-PPMT(InterestRate/12,1,DurationOfLoan-ROWS($C$4:C334)+1,Amortization[[#This Row],[opening balance]]),""),0)</f>
        <v>947.73292915656555</v>
      </c>
      <c r="G334" s="15">
        <f ca="1">IF(Amortization[[#This Row],[payment date]]="",0,PropertyTaxAmount)</f>
        <v>375</v>
      </c>
      <c r="H334" s="15">
        <f ca="1">IF(Amortization[[#This Row],[payment date]]="",0,Amortization[[#This Row],[interest]]+Amortization[[#This Row],[principal]]+Amortization[[#This Row],[property tax]])</f>
        <v>1444.6943588194592</v>
      </c>
      <c r="I334" s="15">
        <f ca="1">IF(Amortization[[#This Row],[payment date]]="",0,Amortization[[#This Row],[opening balance]]-Amortization[[#This Row],[principal]])</f>
        <v>29270.743119094499</v>
      </c>
      <c r="J334" s="16">
        <f ca="1">IF(Amortization[[#This Row],[closing balance]]&gt;0,LastRow-ROW(),0)</f>
        <v>29</v>
      </c>
    </row>
    <row r="335" spans="2:10" ht="15" customHeight="1" x14ac:dyDescent="0.2">
      <c r="B335" s="13">
        <f>ROWS($B$4:B335)</f>
        <v>332</v>
      </c>
      <c r="C335" s="14">
        <f ca="1">IF(ValuesEntered,IF(Amortization[[#This Row],['#]]&lt;=DurationOfLoan,IF(ROW()-ROW(Amortization[[#Headers],[payment date]])=1,LoanStart,IF(I334&gt;0,EDATE(C334,1),"")),""),"")</f>
        <v>55194</v>
      </c>
      <c r="D335" s="15">
        <f ca="1">IF(ROW()-ROW(Amortization[[#Headers],[opening balance]])=1,LoanAmount,IF(Amortization[[#This Row],[payment date]]="",0,INDEX(Amortization[], ROW()-4,8)))</f>
        <v>29270.743119094499</v>
      </c>
      <c r="E335" s="15">
        <f ca="1">IF(ValuesEntered,IF(ROW()-ROW(Amortization[[#Headers],[interest]])=1,-IPMT(InterestRate/12,1,DurationOfLoan-ROWS($C$4:C335)+1,Amortization[[#This Row],[opening balance]]),IFERROR(-IPMT(InterestRate/12,1,Amortization[[#This Row],['# remaining]],D336),0)),0)</f>
        <v>117.99608876138797</v>
      </c>
      <c r="F335" s="15">
        <f ca="1">IFERROR(IF(AND(ValuesEntered,Amortization[[#This Row],[payment date]]&lt;&gt;""),-PPMT(InterestRate/12,1,DurationOfLoan-ROWS($C$4:C335)+1,Amortization[[#This Row],[opening balance]]),""),0)</f>
        <v>951.68181636138456</v>
      </c>
      <c r="G335" s="15">
        <f ca="1">IF(Amortization[[#This Row],[payment date]]="",0,PropertyTaxAmount)</f>
        <v>375</v>
      </c>
      <c r="H335" s="15">
        <f ca="1">IF(Amortization[[#This Row],[payment date]]="",0,Amortization[[#This Row],[interest]]+Amortization[[#This Row],[principal]]+Amortization[[#This Row],[property tax]])</f>
        <v>1444.6779051227725</v>
      </c>
      <c r="I335" s="15">
        <f ca="1">IF(Amortization[[#This Row],[payment date]]="",0,Amortization[[#This Row],[opening balance]]-Amortization[[#This Row],[principal]])</f>
        <v>28319.061302733113</v>
      </c>
      <c r="J335" s="16">
        <f ca="1">IF(Amortization[[#This Row],[closing balance]]&gt;0,LastRow-ROW(),0)</f>
        <v>28</v>
      </c>
    </row>
    <row r="336" spans="2:10" ht="15" customHeight="1" x14ac:dyDescent="0.2">
      <c r="B336" s="13">
        <f>ROWS($B$4:B336)</f>
        <v>333</v>
      </c>
      <c r="C336" s="14">
        <f ca="1">IF(ValuesEntered,IF(Amortization[[#This Row],['#]]&lt;=DurationOfLoan,IF(ROW()-ROW(Amortization[[#Headers],[payment date]])=1,LoanStart,IF(I335&gt;0,EDATE(C335,1),"")),""),"")</f>
        <v>55222</v>
      </c>
      <c r="D336" s="15">
        <f ca="1">IF(ROW()-ROW(Amortization[[#Headers],[opening balance]])=1,LoanAmount,IF(Amortization[[#This Row],[payment date]]="",0,INDEX(Amortization[], ROW()-4,8)))</f>
        <v>28319.061302733113</v>
      </c>
      <c r="E336" s="15">
        <f ca="1">IF(ValuesEntered,IF(ROW()-ROW(Amortization[[#Headers],[interest]])=1,-IPMT(InterestRate/12,1,DurationOfLoan-ROWS($C$4:C336)+1,Amortization[[#This Row],[opening balance]]),IFERROR(-IPMT(InterestRate/12,1,Amortization[[#This Row],['# remaining]],D337),0)),0)</f>
        <v>114.01422560612592</v>
      </c>
      <c r="F336" s="15">
        <f ca="1">IFERROR(IF(AND(ValuesEntered,Amortization[[#This Row],[payment date]]&lt;&gt;""),-PPMT(InterestRate/12,1,DurationOfLoan-ROWS($C$4:C336)+1,Amortization[[#This Row],[opening balance]]),""),0)</f>
        <v>955.64715726289023</v>
      </c>
      <c r="G336" s="15">
        <f ca="1">IF(Amortization[[#This Row],[payment date]]="",0,PropertyTaxAmount)</f>
        <v>375</v>
      </c>
      <c r="H336" s="15">
        <f ca="1">IF(Amortization[[#This Row],[payment date]]="",0,Amortization[[#This Row],[interest]]+Amortization[[#This Row],[principal]]+Amortization[[#This Row],[property tax]])</f>
        <v>1444.6613828690161</v>
      </c>
      <c r="I336" s="15">
        <f ca="1">IF(Amortization[[#This Row],[payment date]]="",0,Amortization[[#This Row],[opening balance]]-Amortization[[#This Row],[principal]])</f>
        <v>27363.414145470222</v>
      </c>
      <c r="J336" s="16">
        <f ca="1">IF(Amortization[[#This Row],[closing balance]]&gt;0,LastRow-ROW(),0)</f>
        <v>27</v>
      </c>
    </row>
    <row r="337" spans="2:10" ht="15" customHeight="1" x14ac:dyDescent="0.2">
      <c r="B337" s="13">
        <f>ROWS($B$4:B337)</f>
        <v>334</v>
      </c>
      <c r="C337" s="14">
        <f ca="1">IF(ValuesEntered,IF(Amortization[[#This Row],['#]]&lt;=DurationOfLoan,IF(ROW()-ROW(Amortization[[#Headers],[payment date]])=1,LoanStart,IF(I336&gt;0,EDATE(C336,1),"")),""),"")</f>
        <v>55253</v>
      </c>
      <c r="D337" s="15">
        <f ca="1">IF(ROW()-ROW(Amortization[[#Headers],[opening balance]])=1,LoanAmount,IF(Amortization[[#This Row],[payment date]]="",0,INDEX(Amortization[], ROW()-4,8)))</f>
        <v>27363.414145470222</v>
      </c>
      <c r="E337" s="15">
        <f ca="1">IF(ValuesEntered,IF(ROW()-ROW(Amortization[[#Headers],[interest]])=1,-IPMT(InterestRate/12,1,DurationOfLoan-ROWS($C$4:C337)+1,Amortization[[#This Row],[opening balance]]),IFERROR(-IPMT(InterestRate/12,1,Amortization[[#This Row],['# remaining]],D338),0)),0)</f>
        <v>110.01577135438362</v>
      </c>
      <c r="F337" s="15">
        <f ca="1">IFERROR(IF(AND(ValuesEntered,Amortization[[#This Row],[payment date]]&lt;&gt;""),-PPMT(InterestRate/12,1,DurationOfLoan-ROWS($C$4:C337)+1,Amortization[[#This Row],[opening balance]]),""),0)</f>
        <v>959.62902041815221</v>
      </c>
      <c r="G337" s="15">
        <f ca="1">IF(Amortization[[#This Row],[payment date]]="",0,PropertyTaxAmount)</f>
        <v>375</v>
      </c>
      <c r="H337" s="15">
        <f ca="1">IF(Amortization[[#This Row],[payment date]]="",0,Amortization[[#This Row],[interest]]+Amortization[[#This Row],[principal]]+Amortization[[#This Row],[property tax]])</f>
        <v>1444.6447917725359</v>
      </c>
      <c r="I337" s="15">
        <f ca="1">IF(Amortization[[#This Row],[payment date]]="",0,Amortization[[#This Row],[opening balance]]-Amortization[[#This Row],[principal]])</f>
        <v>26403.785125052069</v>
      </c>
      <c r="J337" s="16">
        <f ca="1">IF(Amortization[[#This Row],[closing balance]]&gt;0,LastRow-ROW(),0)</f>
        <v>26</v>
      </c>
    </row>
    <row r="338" spans="2:10" ht="15" customHeight="1" x14ac:dyDescent="0.2">
      <c r="B338" s="13">
        <f>ROWS($B$4:B338)</f>
        <v>335</v>
      </c>
      <c r="C338" s="14">
        <f ca="1">IF(ValuesEntered,IF(Amortization[[#This Row],['#]]&lt;=DurationOfLoan,IF(ROW()-ROW(Amortization[[#Headers],[payment date]])=1,LoanStart,IF(I337&gt;0,EDATE(C337,1),"")),""),"")</f>
        <v>55283</v>
      </c>
      <c r="D338" s="15">
        <f ca="1">IF(ROW()-ROW(Amortization[[#Headers],[opening balance]])=1,LoanAmount,IF(Amortization[[#This Row],[payment date]]="",0,INDEX(Amortization[], ROW()-4,8)))</f>
        <v>26403.785125052069</v>
      </c>
      <c r="E338" s="15">
        <f ca="1">IF(ValuesEntered,IF(ROW()-ROW(Amortization[[#Headers],[interest]])=1,-IPMT(InterestRate/12,1,DurationOfLoan-ROWS($C$4:C338)+1,Amortization[[#This Row],[opening balance]]),IFERROR(-IPMT(InterestRate/12,1,Amortization[[#This Row],['# remaining]],D339),0)),0)</f>
        <v>106.00065687659239</v>
      </c>
      <c r="F338" s="15">
        <f ca="1">IFERROR(IF(AND(ValuesEntered,Amortization[[#This Row],[payment date]]&lt;&gt;""),-PPMT(InterestRate/12,1,DurationOfLoan-ROWS($C$4:C338)+1,Amortization[[#This Row],[opening balance]]),""),0)</f>
        <v>963.6274746698947</v>
      </c>
      <c r="G338" s="15">
        <f ca="1">IF(Amortization[[#This Row],[payment date]]="",0,PropertyTaxAmount)</f>
        <v>375</v>
      </c>
      <c r="H338" s="15">
        <f ca="1">IF(Amortization[[#This Row],[payment date]]="",0,Amortization[[#This Row],[interest]]+Amortization[[#This Row],[principal]]+Amortization[[#This Row],[property tax]])</f>
        <v>1444.6281315464871</v>
      </c>
      <c r="I338" s="15">
        <f ca="1">IF(Amortization[[#This Row],[payment date]]="",0,Amortization[[#This Row],[opening balance]]-Amortization[[#This Row],[principal]])</f>
        <v>25440.157650382174</v>
      </c>
      <c r="J338" s="16">
        <f ca="1">IF(Amortization[[#This Row],[closing balance]]&gt;0,LastRow-ROW(),0)</f>
        <v>25</v>
      </c>
    </row>
    <row r="339" spans="2:10" ht="15" customHeight="1" x14ac:dyDescent="0.2">
      <c r="B339" s="13">
        <f>ROWS($B$4:B339)</f>
        <v>336</v>
      </c>
      <c r="C339" s="14">
        <f ca="1">IF(ValuesEntered,IF(Amortization[[#This Row],['#]]&lt;=DurationOfLoan,IF(ROW()-ROW(Amortization[[#Headers],[payment date]])=1,LoanStart,IF(I338&gt;0,EDATE(C338,1),"")),""),"")</f>
        <v>55314</v>
      </c>
      <c r="D339" s="15">
        <f ca="1">IF(ROW()-ROW(Amortization[[#Headers],[opening balance]])=1,LoanAmount,IF(Amortization[[#This Row],[payment date]]="",0,INDEX(Amortization[], ROW()-4,8)))</f>
        <v>25440.157650382174</v>
      </c>
      <c r="E339" s="15">
        <f ca="1">IF(ValuesEntered,IF(ROW()-ROW(Amortization[[#Headers],[interest]])=1,-IPMT(InterestRate/12,1,DurationOfLoan-ROWS($C$4:C339)+1,Amortization[[#This Row],[opening balance]]),IFERROR(-IPMT(InterestRate/12,1,Amortization[[#This Row],['# remaining]],D340),0)),0)</f>
        <v>101.9688127551437</v>
      </c>
      <c r="F339" s="15">
        <f ca="1">IFERROR(IF(AND(ValuesEntered,Amortization[[#This Row],[payment date]]&lt;&gt;""),-PPMT(InterestRate/12,1,DurationOfLoan-ROWS($C$4:C339)+1,Amortization[[#This Row],[opening balance]]),""),0)</f>
        <v>967.64258914768561</v>
      </c>
      <c r="G339" s="15">
        <f ca="1">IF(Amortization[[#This Row],[payment date]]="",0,PropertyTaxAmount)</f>
        <v>375</v>
      </c>
      <c r="H339" s="15">
        <f ca="1">IF(Amortization[[#This Row],[payment date]]="",0,Amortization[[#This Row],[interest]]+Amortization[[#This Row],[principal]]+Amortization[[#This Row],[property tax]])</f>
        <v>1444.6114019028294</v>
      </c>
      <c r="I339" s="15">
        <f ca="1">IF(Amortization[[#This Row],[payment date]]="",0,Amortization[[#This Row],[opening balance]]-Amortization[[#This Row],[principal]])</f>
        <v>24472.515061234488</v>
      </c>
      <c r="J339" s="16">
        <f ca="1">IF(Amortization[[#This Row],[closing balance]]&gt;0,LastRow-ROW(),0)</f>
        <v>24</v>
      </c>
    </row>
    <row r="340" spans="2:10" ht="15" customHeight="1" x14ac:dyDescent="0.2">
      <c r="B340" s="13">
        <f>ROWS($B$4:B340)</f>
        <v>337</v>
      </c>
      <c r="C340" s="14">
        <f ca="1">IF(ValuesEntered,IF(Amortization[[#This Row],['#]]&lt;=DurationOfLoan,IF(ROW()-ROW(Amortization[[#Headers],[payment date]])=1,LoanStart,IF(I339&gt;0,EDATE(C339,1),"")),""),"")</f>
        <v>55344</v>
      </c>
      <c r="D340" s="15">
        <f ca="1">IF(ROW()-ROW(Amortization[[#Headers],[opening balance]])=1,LoanAmount,IF(Amortization[[#This Row],[payment date]]="",0,INDEX(Amortization[], ROW()-4,8)))</f>
        <v>24472.515061234488</v>
      </c>
      <c r="E340" s="15">
        <f ca="1">IF(ValuesEntered,IF(ROW()-ROW(Amortization[[#Headers],[interest]])=1,-IPMT(InterestRate/12,1,DurationOfLoan-ROWS($C$4:C340)+1,Amortization[[#This Row],[opening balance]]),IFERROR(-IPMT(InterestRate/12,1,Amortization[[#This Row],['# remaining]],D341),0)),0)</f>
        <v>97.920169283188969</v>
      </c>
      <c r="F340" s="15">
        <f ca="1">IFERROR(IF(AND(ValuesEntered,Amortization[[#This Row],[payment date]]&lt;&gt;""),-PPMT(InterestRate/12,1,DurationOfLoan-ROWS($C$4:C340)+1,Amortization[[#This Row],[opening balance]]),""),0)</f>
        <v>971.67443326913451</v>
      </c>
      <c r="G340" s="15">
        <f ca="1">IF(Amortization[[#This Row],[payment date]]="",0,PropertyTaxAmount)</f>
        <v>375</v>
      </c>
      <c r="H340" s="15">
        <f ca="1">IF(Amortization[[#This Row],[payment date]]="",0,Amortization[[#This Row],[interest]]+Amortization[[#This Row],[principal]]+Amortization[[#This Row],[property tax]])</f>
        <v>1444.5946025523235</v>
      </c>
      <c r="I340" s="15">
        <f ca="1">IF(Amortization[[#This Row],[payment date]]="",0,Amortization[[#This Row],[opening balance]]-Amortization[[#This Row],[principal]])</f>
        <v>23500.840627965354</v>
      </c>
      <c r="J340" s="16">
        <f ca="1">IF(Amortization[[#This Row],[closing balance]]&gt;0,LastRow-ROW(),0)</f>
        <v>23</v>
      </c>
    </row>
    <row r="341" spans="2:10" ht="15" customHeight="1" x14ac:dyDescent="0.2">
      <c r="B341" s="13">
        <f>ROWS($B$4:B341)</f>
        <v>338</v>
      </c>
      <c r="C341" s="14">
        <f ca="1">IF(ValuesEntered,IF(Amortization[[#This Row],['#]]&lt;=DurationOfLoan,IF(ROW()-ROW(Amortization[[#Headers],[payment date]])=1,LoanStart,IF(I340&gt;0,EDATE(C340,1),"")),""),"")</f>
        <v>55375</v>
      </c>
      <c r="D341" s="15">
        <f ca="1">IF(ROW()-ROW(Amortization[[#Headers],[opening balance]])=1,LoanAmount,IF(Amortization[[#This Row],[payment date]]="",0,INDEX(Amortization[], ROW()-4,8)))</f>
        <v>23500.840627965354</v>
      </c>
      <c r="E341" s="15">
        <f ca="1">IF(ValuesEntered,IF(ROW()-ROW(Amortization[[#Headers],[interest]])=1,-IPMT(InterestRate/12,1,DurationOfLoan-ROWS($C$4:C341)+1,Amortization[[#This Row],[opening balance]]),IFERROR(-IPMT(InterestRate/12,1,Amortization[[#This Row],['# remaining]],D342),0)),0)</f>
        <v>93.854656463434438</v>
      </c>
      <c r="F341" s="15">
        <f ca="1">IFERROR(IF(AND(ValuesEntered,Amortization[[#This Row],[payment date]]&lt;&gt;""),-PPMT(InterestRate/12,1,DurationOfLoan-ROWS($C$4:C341)+1,Amortization[[#This Row],[opening balance]]),""),0)</f>
        <v>975.72307674108913</v>
      </c>
      <c r="G341" s="15">
        <f ca="1">IF(Amortization[[#This Row],[payment date]]="",0,PropertyTaxAmount)</f>
        <v>375</v>
      </c>
      <c r="H341" s="15">
        <f ca="1">IF(Amortization[[#This Row],[payment date]]="",0,Amortization[[#This Row],[interest]]+Amortization[[#This Row],[principal]]+Amortization[[#This Row],[property tax]])</f>
        <v>1444.5777332045236</v>
      </c>
      <c r="I341" s="15">
        <f ca="1">IF(Amortization[[#This Row],[payment date]]="",0,Amortization[[#This Row],[opening balance]]-Amortization[[#This Row],[principal]])</f>
        <v>22525.117551224266</v>
      </c>
      <c r="J341" s="16">
        <f ca="1">IF(Amortization[[#This Row],[closing balance]]&gt;0,LastRow-ROW(),0)</f>
        <v>22</v>
      </c>
    </row>
    <row r="342" spans="2:10" ht="15" customHeight="1" x14ac:dyDescent="0.2">
      <c r="B342" s="13">
        <f>ROWS($B$4:B342)</f>
        <v>339</v>
      </c>
      <c r="C342" s="14">
        <f ca="1">IF(ValuesEntered,IF(Amortization[[#This Row],['#]]&lt;=DurationOfLoan,IF(ROW()-ROW(Amortization[[#Headers],[payment date]])=1,LoanStart,IF(I341&gt;0,EDATE(C341,1),"")),""),"")</f>
        <v>55406</v>
      </c>
      <c r="D342" s="15">
        <f ca="1">IF(ROW()-ROW(Amortization[[#Headers],[opening balance]])=1,LoanAmount,IF(Amortization[[#This Row],[payment date]]="",0,INDEX(Amortization[], ROW()-4,8)))</f>
        <v>22525.117551224266</v>
      </c>
      <c r="E342" s="15">
        <f ca="1">IF(ValuesEntered,IF(ROW()-ROW(Amortization[[#Headers],[interest]])=1,-IPMT(InterestRate/12,1,DurationOfLoan-ROWS($C$4:C342)+1,Amortization[[#This Row],[opening balance]]),IFERROR(-IPMT(InterestRate/12,1,Amortization[[#This Row],['# remaining]],D343),0)),0)</f>
        <v>89.77220400693092</v>
      </c>
      <c r="F342" s="15">
        <f ca="1">IFERROR(IF(AND(ValuesEntered,Amortization[[#This Row],[payment date]]&lt;&gt;""),-PPMT(InterestRate/12,1,DurationOfLoan-ROWS($C$4:C342)+1,Amortization[[#This Row],[opening balance]]),""),0)</f>
        <v>979.78858956084377</v>
      </c>
      <c r="G342" s="15">
        <f ca="1">IF(Amortization[[#This Row],[payment date]]="",0,PropertyTaxAmount)</f>
        <v>375</v>
      </c>
      <c r="H342" s="15">
        <f ca="1">IF(Amortization[[#This Row],[payment date]]="",0,Amortization[[#This Row],[interest]]+Amortization[[#This Row],[principal]]+Amortization[[#This Row],[property tax]])</f>
        <v>1444.5607935677747</v>
      </c>
      <c r="I342" s="15">
        <f ca="1">IF(Amortization[[#This Row],[payment date]]="",0,Amortization[[#This Row],[opening balance]]-Amortization[[#This Row],[principal]])</f>
        <v>21545.328961663421</v>
      </c>
      <c r="J342" s="16">
        <f ca="1">IF(Amortization[[#This Row],[closing balance]]&gt;0,LastRow-ROW(),0)</f>
        <v>21</v>
      </c>
    </row>
    <row r="343" spans="2:10" ht="15" customHeight="1" x14ac:dyDescent="0.2">
      <c r="B343" s="13">
        <f>ROWS($B$4:B343)</f>
        <v>340</v>
      </c>
      <c r="C343" s="14">
        <f ca="1">IF(ValuesEntered,IF(Amortization[[#This Row],['#]]&lt;=DurationOfLoan,IF(ROW()-ROW(Amortization[[#Headers],[payment date]])=1,LoanStart,IF(I342&gt;0,EDATE(C342,1),"")),""),"")</f>
        <v>55436</v>
      </c>
      <c r="D343" s="15">
        <f ca="1">IF(ROW()-ROW(Amortization[[#Headers],[opening balance]])=1,LoanAmount,IF(Amortization[[#This Row],[payment date]]="",0,INDEX(Amortization[], ROW()-4,8)))</f>
        <v>21545.328961663421</v>
      </c>
      <c r="E343" s="15">
        <f ca="1">IF(ValuesEntered,IF(ROW()-ROW(Amortization[[#Headers],[interest]])=1,-IPMT(InterestRate/12,1,DurationOfLoan-ROWS($C$4:C343)+1,Amortization[[#This Row],[opening balance]]),IFERROR(-IPMT(InterestRate/12,1,Amortization[[#This Row],['# remaining]],D344),0)),0)</f>
        <v>85.672741331858631</v>
      </c>
      <c r="F343" s="15">
        <f ca="1">IFERROR(IF(AND(ValuesEntered,Amortization[[#This Row],[payment date]]&lt;&gt;""),-PPMT(InterestRate/12,1,DurationOfLoan-ROWS($C$4:C343)+1,Amortization[[#This Row],[opening balance]]),""),0)</f>
        <v>983.87104201734724</v>
      </c>
      <c r="G343" s="15">
        <f ca="1">IF(Amortization[[#This Row],[payment date]]="",0,PropertyTaxAmount)</f>
        <v>375</v>
      </c>
      <c r="H343" s="15">
        <f ca="1">IF(Amortization[[#This Row],[payment date]]="",0,Amortization[[#This Row],[interest]]+Amortization[[#This Row],[principal]]+Amortization[[#This Row],[property tax]])</f>
        <v>1444.5437833492058</v>
      </c>
      <c r="I343" s="15">
        <f ca="1">IF(Amortization[[#This Row],[payment date]]="",0,Amortization[[#This Row],[opening balance]]-Amortization[[#This Row],[principal]])</f>
        <v>20561.457919646073</v>
      </c>
      <c r="J343" s="16">
        <f ca="1">IF(Amortization[[#This Row],[closing balance]]&gt;0,LastRow-ROW(),0)</f>
        <v>20</v>
      </c>
    </row>
    <row r="344" spans="2:10" ht="15" customHeight="1" x14ac:dyDescent="0.2">
      <c r="B344" s="13">
        <f>ROWS($B$4:B344)</f>
        <v>341</v>
      </c>
      <c r="C344" s="14">
        <f ca="1">IF(ValuesEntered,IF(Amortization[[#This Row],['#]]&lt;=DurationOfLoan,IF(ROW()-ROW(Amortization[[#Headers],[payment date]])=1,LoanStart,IF(I343&gt;0,EDATE(C343,1),"")),""),"")</f>
        <v>55467</v>
      </c>
      <c r="D344" s="15">
        <f ca="1">IF(ROW()-ROW(Amortization[[#Headers],[opening balance]])=1,LoanAmount,IF(Amortization[[#This Row],[payment date]]="",0,INDEX(Amortization[], ROW()-4,8)))</f>
        <v>20561.457919646073</v>
      </c>
      <c r="E344" s="15">
        <f ca="1">IF(ValuesEntered,IF(ROW()-ROW(Amortization[[#Headers],[interest]])=1,-IPMT(InterestRate/12,1,DurationOfLoan-ROWS($C$4:C344)+1,Amortization[[#This Row],[opening balance]]),IFERROR(-IPMT(InterestRate/12,1,Amortization[[#This Row],['# remaining]],D345),0)),0)</f>
        <v>81.556197562306878</v>
      </c>
      <c r="F344" s="15">
        <f ca="1">IFERROR(IF(AND(ValuesEntered,Amortization[[#This Row],[payment date]]&lt;&gt;""),-PPMT(InterestRate/12,1,DurationOfLoan-ROWS($C$4:C344)+1,Amortization[[#This Row],[opening balance]]),""),0)</f>
        <v>987.97050469241947</v>
      </c>
      <c r="G344" s="15">
        <f ca="1">IF(Amortization[[#This Row],[payment date]]="",0,PropertyTaxAmount)</f>
        <v>375</v>
      </c>
      <c r="H344" s="15">
        <f ca="1">IF(Amortization[[#This Row],[payment date]]="",0,Amortization[[#This Row],[interest]]+Amortization[[#This Row],[principal]]+Amortization[[#This Row],[property tax]])</f>
        <v>1444.5267022547264</v>
      </c>
      <c r="I344" s="15">
        <f ca="1">IF(Amortization[[#This Row],[payment date]]="",0,Amortization[[#This Row],[opening balance]]-Amortization[[#This Row],[principal]])</f>
        <v>19573.487414953652</v>
      </c>
      <c r="J344" s="16">
        <f ca="1">IF(Amortization[[#This Row],[closing balance]]&gt;0,LastRow-ROW(),0)</f>
        <v>19</v>
      </c>
    </row>
    <row r="345" spans="2:10" ht="15" customHeight="1" x14ac:dyDescent="0.2">
      <c r="B345" s="13">
        <f>ROWS($B$4:B345)</f>
        <v>342</v>
      </c>
      <c r="C345" s="14">
        <f ca="1">IF(ValuesEntered,IF(Amortization[[#This Row],['#]]&lt;=DurationOfLoan,IF(ROW()-ROW(Amortization[[#Headers],[payment date]])=1,LoanStart,IF(I344&gt;0,EDATE(C344,1),"")),""),"")</f>
        <v>55497</v>
      </c>
      <c r="D345" s="15">
        <f ca="1">IF(ROW()-ROW(Amortization[[#Headers],[opening balance]])=1,LoanAmount,IF(Amortization[[#This Row],[payment date]]="",0,INDEX(Amortization[], ROW()-4,8)))</f>
        <v>19573.487414953652</v>
      </c>
      <c r="E345" s="15">
        <f ca="1">IF(ValuesEntered,IF(ROW()-ROW(Amortization[[#Headers],[interest]])=1,-IPMT(InterestRate/12,1,DurationOfLoan-ROWS($C$4:C345)+1,Amortization[[#This Row],[opening balance]]),IFERROR(-IPMT(InterestRate/12,1,Amortization[[#This Row],['# remaining]],D346),0)),0)</f>
        <v>77.422501527048667</v>
      </c>
      <c r="F345" s="15">
        <f ca="1">IFERROR(IF(AND(ValuesEntered,Amortization[[#This Row],[payment date]]&lt;&gt;""),-PPMT(InterestRate/12,1,DurationOfLoan-ROWS($C$4:C345)+1,Amortization[[#This Row],[opening balance]]),""),0)</f>
        <v>992.08704846197099</v>
      </c>
      <c r="G345" s="15">
        <f ca="1">IF(Amortization[[#This Row],[payment date]]="",0,PropertyTaxAmount)</f>
        <v>375</v>
      </c>
      <c r="H345" s="15">
        <f ca="1">IF(Amortization[[#This Row],[payment date]]="",0,Amortization[[#This Row],[interest]]+Amortization[[#This Row],[principal]]+Amortization[[#This Row],[property tax]])</f>
        <v>1444.5095499890197</v>
      </c>
      <c r="I345" s="15">
        <f ca="1">IF(Amortization[[#This Row],[payment date]]="",0,Amortization[[#This Row],[opening balance]]-Amortization[[#This Row],[principal]])</f>
        <v>18581.400366491682</v>
      </c>
      <c r="J345" s="16">
        <f ca="1">IF(Amortization[[#This Row],[closing balance]]&gt;0,LastRow-ROW(),0)</f>
        <v>18</v>
      </c>
    </row>
    <row r="346" spans="2:10" ht="15" customHeight="1" x14ac:dyDescent="0.2">
      <c r="B346" s="13">
        <f>ROWS($B$4:B346)</f>
        <v>343</v>
      </c>
      <c r="C346" s="14">
        <f ca="1">IF(ValuesEntered,IF(Amortization[[#This Row],['#]]&lt;=DurationOfLoan,IF(ROW()-ROW(Amortization[[#Headers],[payment date]])=1,LoanStart,IF(I345&gt;0,EDATE(C345,1),"")),""),"")</f>
        <v>55528</v>
      </c>
      <c r="D346" s="15">
        <f ca="1">IF(ROW()-ROW(Amortization[[#Headers],[opening balance]])=1,LoanAmount,IF(Amortization[[#This Row],[payment date]]="",0,INDEX(Amortization[], ROW()-4,8)))</f>
        <v>18581.400366491682</v>
      </c>
      <c r="E346" s="15">
        <f ca="1">IF(ValuesEntered,IF(ROW()-ROW(Amortization[[#Headers],[interest]])=1,-IPMT(InterestRate/12,1,DurationOfLoan-ROWS($C$4:C346)+1,Amortization[[#This Row],[opening balance]]),IFERROR(-IPMT(InterestRate/12,1,Amortization[[#This Row],['# remaining]],D347),0)),0)</f>
        <v>73.271581758310219</v>
      </c>
      <c r="F346" s="15">
        <f ca="1">IFERROR(IF(AND(ValuesEntered,Amortization[[#This Row],[payment date]]&lt;&gt;""),-PPMT(InterestRate/12,1,DurationOfLoan-ROWS($C$4:C346)+1,Amortization[[#This Row],[opening balance]]),""),0)</f>
        <v>996.22074449722959</v>
      </c>
      <c r="G346" s="15">
        <f ca="1">IF(Amortization[[#This Row],[payment date]]="",0,PropertyTaxAmount)</f>
        <v>375</v>
      </c>
      <c r="H346" s="15">
        <f ca="1">IF(Amortization[[#This Row],[payment date]]="",0,Amortization[[#This Row],[interest]]+Amortization[[#This Row],[principal]]+Amortization[[#This Row],[property tax]])</f>
        <v>1444.4923262555399</v>
      </c>
      <c r="I346" s="15">
        <f ca="1">IF(Amortization[[#This Row],[payment date]]="",0,Amortization[[#This Row],[opening balance]]-Amortization[[#This Row],[principal]])</f>
        <v>17585.179621994452</v>
      </c>
      <c r="J346" s="16">
        <f ca="1">IF(Amortization[[#This Row],[closing balance]]&gt;0,LastRow-ROW(),0)</f>
        <v>17</v>
      </c>
    </row>
    <row r="347" spans="2:10" ht="15" customHeight="1" x14ac:dyDescent="0.2">
      <c r="B347" s="13">
        <f>ROWS($B$4:B347)</f>
        <v>344</v>
      </c>
      <c r="C347" s="14">
        <f ca="1">IF(ValuesEntered,IF(Amortization[[#This Row],['#]]&lt;=DurationOfLoan,IF(ROW()-ROW(Amortization[[#Headers],[payment date]])=1,LoanStart,IF(I346&gt;0,EDATE(C346,1),"")),""),"")</f>
        <v>55559</v>
      </c>
      <c r="D347" s="15">
        <f ca="1">IF(ROW()-ROW(Amortization[[#Headers],[opening balance]])=1,LoanAmount,IF(Amortization[[#This Row],[payment date]]="",0,INDEX(Amortization[], ROW()-4,8)))</f>
        <v>17585.179621994452</v>
      </c>
      <c r="E347" s="15">
        <f ca="1">IF(ValuesEntered,IF(ROW()-ROW(Amortization[[#Headers],[interest]])=1,-IPMT(InterestRate/12,1,DurationOfLoan-ROWS($C$4:C347)+1,Amortization[[#This Row],[opening balance]]),IFERROR(-IPMT(InterestRate/12,1,Amortization[[#This Row],['# remaining]],D348),0)),0)</f>
        <v>69.10336649053535</v>
      </c>
      <c r="F347" s="15">
        <f ca="1">IFERROR(IF(AND(ValuesEntered,Amortization[[#This Row],[payment date]]&lt;&gt;""),-PPMT(InterestRate/12,1,DurationOfLoan-ROWS($C$4:C347)+1,Amortization[[#This Row],[opening balance]]),""),0)</f>
        <v>1000.3716642659678</v>
      </c>
      <c r="G347" s="15">
        <f ca="1">IF(Amortization[[#This Row],[payment date]]="",0,PropertyTaxAmount)</f>
        <v>375</v>
      </c>
      <c r="H347" s="15">
        <f ca="1">IF(Amortization[[#This Row],[payment date]]="",0,Amortization[[#This Row],[interest]]+Amortization[[#This Row],[principal]]+Amortization[[#This Row],[property tax]])</f>
        <v>1444.4750307565032</v>
      </c>
      <c r="I347" s="15">
        <f ca="1">IF(Amortization[[#This Row],[payment date]]="",0,Amortization[[#This Row],[opening balance]]-Amortization[[#This Row],[principal]])</f>
        <v>16584.807957728484</v>
      </c>
      <c r="J347" s="16">
        <f ca="1">IF(Amortization[[#This Row],[closing balance]]&gt;0,LastRow-ROW(),0)</f>
        <v>16</v>
      </c>
    </row>
    <row r="348" spans="2:10" ht="15" customHeight="1" x14ac:dyDescent="0.2">
      <c r="B348" s="13">
        <f>ROWS($B$4:B348)</f>
        <v>345</v>
      </c>
      <c r="C348" s="14">
        <f ca="1">IF(ValuesEntered,IF(Amortization[[#This Row],['#]]&lt;=DurationOfLoan,IF(ROW()-ROW(Amortization[[#Headers],[payment date]])=1,LoanStart,IF(I347&gt;0,EDATE(C347,1),"")),""),"")</f>
        <v>55588</v>
      </c>
      <c r="D348" s="15">
        <f ca="1">IF(ROW()-ROW(Amortization[[#Headers],[opening balance]])=1,LoanAmount,IF(Amortization[[#This Row],[payment date]]="",0,INDEX(Amortization[], ROW()-4,8)))</f>
        <v>16584.807957728484</v>
      </c>
      <c r="E348" s="15">
        <f ca="1">IF(ValuesEntered,IF(ROW()-ROW(Amortization[[#Headers],[interest]])=1,-IPMT(InterestRate/12,1,DurationOfLoan-ROWS($C$4:C348)+1,Amortization[[#This Row],[opening balance]]),IFERROR(-IPMT(InterestRate/12,1,Amortization[[#This Row],['# remaining]],D349),0)),0)</f>
        <v>64.91778365914476</v>
      </c>
      <c r="F348" s="15">
        <f ca="1">IFERROR(IF(AND(ValuesEntered,Amortization[[#This Row],[payment date]]&lt;&gt;""),-PPMT(InterestRate/12,1,DurationOfLoan-ROWS($C$4:C348)+1,Amortization[[#This Row],[opening balance]]),""),0)</f>
        <v>1004.5398795337426</v>
      </c>
      <c r="G348" s="15">
        <f ca="1">IF(Amortization[[#This Row],[payment date]]="",0,PropertyTaxAmount)</f>
        <v>375</v>
      </c>
      <c r="H348" s="15">
        <f ca="1">IF(Amortization[[#This Row],[payment date]]="",0,Amortization[[#This Row],[interest]]+Amortization[[#This Row],[principal]]+Amortization[[#This Row],[property tax]])</f>
        <v>1444.4576631928874</v>
      </c>
      <c r="I348" s="15">
        <f ca="1">IF(Amortization[[#This Row],[payment date]]="",0,Amortization[[#This Row],[opening balance]]-Amortization[[#This Row],[principal]])</f>
        <v>15580.268078194742</v>
      </c>
      <c r="J348" s="16">
        <f ca="1">IF(Amortization[[#This Row],[closing balance]]&gt;0,LastRow-ROW(),0)</f>
        <v>15</v>
      </c>
    </row>
    <row r="349" spans="2:10" ht="15" customHeight="1" x14ac:dyDescent="0.2">
      <c r="B349" s="13">
        <f>ROWS($B$4:B349)</f>
        <v>346</v>
      </c>
      <c r="C349" s="14">
        <f ca="1">IF(ValuesEntered,IF(Amortization[[#This Row],['#]]&lt;=DurationOfLoan,IF(ROW()-ROW(Amortization[[#Headers],[payment date]])=1,LoanStart,IF(I348&gt;0,EDATE(C348,1),"")),""),"")</f>
        <v>55619</v>
      </c>
      <c r="D349" s="15">
        <f ca="1">IF(ROW()-ROW(Amortization[[#Headers],[opening balance]])=1,LoanAmount,IF(Amortization[[#This Row],[payment date]]="",0,INDEX(Amortization[], ROW()-4,8)))</f>
        <v>15580.268078194742</v>
      </c>
      <c r="E349" s="15">
        <f ca="1">IF(ValuesEntered,IF(ROW()-ROW(Amortization[[#Headers],[interest]])=1,-IPMT(InterestRate/12,1,DurationOfLoan-ROWS($C$4:C349)+1,Amortization[[#This Row],[opening balance]]),IFERROR(-IPMT(InterestRate/12,1,Amortization[[#This Row],['# remaining]],D350),0)),0)</f>
        <v>60.714760899290035</v>
      </c>
      <c r="F349" s="15">
        <f ca="1">IFERROR(IF(AND(ValuesEntered,Amortization[[#This Row],[payment date]]&lt;&gt;""),-PPMT(InterestRate/12,1,DurationOfLoan-ROWS($C$4:C349)+1,Amortization[[#This Row],[opening balance]]),""),0)</f>
        <v>1008.7254623651334</v>
      </c>
      <c r="G349" s="15">
        <f ca="1">IF(Amortization[[#This Row],[payment date]]="",0,PropertyTaxAmount)</f>
        <v>375</v>
      </c>
      <c r="H349" s="15">
        <f ca="1">IF(Amortization[[#This Row],[payment date]]="",0,Amortization[[#This Row],[interest]]+Amortization[[#This Row],[principal]]+Amortization[[#This Row],[property tax]])</f>
        <v>1444.4402232644234</v>
      </c>
      <c r="I349" s="15">
        <f ca="1">IF(Amortization[[#This Row],[payment date]]="",0,Amortization[[#This Row],[opening balance]]-Amortization[[#This Row],[principal]])</f>
        <v>14571.542615829609</v>
      </c>
      <c r="J349" s="16">
        <f ca="1">IF(Amortization[[#This Row],[closing balance]]&gt;0,LastRow-ROW(),0)</f>
        <v>14</v>
      </c>
    </row>
    <row r="350" spans="2:10" ht="15" customHeight="1" x14ac:dyDescent="0.2">
      <c r="B350" s="13">
        <f>ROWS($B$4:B350)</f>
        <v>347</v>
      </c>
      <c r="C350" s="14">
        <f ca="1">IF(ValuesEntered,IF(Amortization[[#This Row],['#]]&lt;=DurationOfLoan,IF(ROW()-ROW(Amortization[[#Headers],[payment date]])=1,LoanStart,IF(I349&gt;0,EDATE(C349,1),"")),""),"")</f>
        <v>55649</v>
      </c>
      <c r="D350" s="15">
        <f ca="1">IF(ROW()-ROW(Amortization[[#Headers],[opening balance]])=1,LoanAmount,IF(Amortization[[#This Row],[payment date]]="",0,INDEX(Amortization[], ROW()-4,8)))</f>
        <v>14571.542615829609</v>
      </c>
      <c r="E350" s="15">
        <f ca="1">IF(ValuesEntered,IF(ROW()-ROW(Amortization[[#Headers],[interest]])=1,-IPMT(InterestRate/12,1,DurationOfLoan-ROWS($C$4:C350)+1,Amortization[[#This Row],[opening balance]]),IFERROR(-IPMT(InterestRate/12,1,Amortization[[#This Row],['# remaining]],D351),0)),0)</f>
        <v>56.494225544602585</v>
      </c>
      <c r="F350" s="15">
        <f ca="1">IFERROR(IF(AND(ValuesEntered,Amortization[[#This Row],[payment date]]&lt;&gt;""),-PPMT(InterestRate/12,1,DurationOfLoan-ROWS($C$4:C350)+1,Amortization[[#This Row],[opening balance]]),""),0)</f>
        <v>1012.9284851249878</v>
      </c>
      <c r="G350" s="15">
        <f ca="1">IF(Amortization[[#This Row],[payment date]]="",0,PropertyTaxAmount)</f>
        <v>375</v>
      </c>
      <c r="H350" s="15">
        <f ca="1">IF(Amortization[[#This Row],[payment date]]="",0,Amortization[[#This Row],[interest]]+Amortization[[#This Row],[principal]]+Amortization[[#This Row],[property tax]])</f>
        <v>1444.4227106695903</v>
      </c>
      <c r="I350" s="15">
        <f ca="1">IF(Amortization[[#This Row],[payment date]]="",0,Amortization[[#This Row],[opening balance]]-Amortization[[#This Row],[principal]])</f>
        <v>13558.61413070462</v>
      </c>
      <c r="J350" s="16">
        <f ca="1">IF(Amortization[[#This Row],[closing balance]]&gt;0,LastRow-ROW(),0)</f>
        <v>13</v>
      </c>
    </row>
    <row r="351" spans="2:10" ht="15" customHeight="1" x14ac:dyDescent="0.2">
      <c r="B351" s="13">
        <f>ROWS($B$4:B351)</f>
        <v>348</v>
      </c>
      <c r="C351" s="14">
        <f ca="1">IF(ValuesEntered,IF(Amortization[[#This Row],['#]]&lt;=DurationOfLoan,IF(ROW()-ROW(Amortization[[#Headers],[payment date]])=1,LoanStart,IF(I350&gt;0,EDATE(C350,1),"")),""),"")</f>
        <v>55680</v>
      </c>
      <c r="D351" s="15">
        <f ca="1">IF(ROW()-ROW(Amortization[[#Headers],[opening balance]])=1,LoanAmount,IF(Amortization[[#This Row],[payment date]]="",0,INDEX(Amortization[], ROW()-4,8)))</f>
        <v>13558.61413070462</v>
      </c>
      <c r="E351" s="15">
        <f ca="1">IF(ValuesEntered,IF(ROW()-ROW(Amortization[[#Headers],[interest]])=1,-IPMT(InterestRate/12,1,DurationOfLoan-ROWS($C$4:C351)+1,Amortization[[#This Row],[opening balance]]),IFERROR(-IPMT(InterestRate/12,1,Amortization[[#This Row],['# remaining]],D352),0)),0)</f>
        <v>52.256104625937269</v>
      </c>
      <c r="F351" s="15">
        <f ca="1">IFERROR(IF(AND(ValuesEntered,Amortization[[#This Row],[payment date]]&lt;&gt;""),-PPMT(InterestRate/12,1,DurationOfLoan-ROWS($C$4:C351)+1,Amortization[[#This Row],[opening balance]]),""),0)</f>
        <v>1017.1490204796754</v>
      </c>
      <c r="G351" s="15">
        <f ca="1">IF(Amortization[[#This Row],[payment date]]="",0,PropertyTaxAmount)</f>
        <v>375</v>
      </c>
      <c r="H351" s="15">
        <f ca="1">IF(Amortization[[#This Row],[payment date]]="",0,Amortization[[#This Row],[interest]]+Amortization[[#This Row],[principal]]+Amortization[[#This Row],[property tax]])</f>
        <v>1444.4051251056126</v>
      </c>
      <c r="I351" s="15">
        <f ca="1">IF(Amortization[[#This Row],[payment date]]="",0,Amortization[[#This Row],[opening balance]]-Amortization[[#This Row],[principal]])</f>
        <v>12541.465110224945</v>
      </c>
      <c r="J351" s="16">
        <f ca="1">IF(Amortization[[#This Row],[closing balance]]&gt;0,LastRow-ROW(),0)</f>
        <v>12</v>
      </c>
    </row>
    <row r="352" spans="2:10" ht="15" customHeight="1" x14ac:dyDescent="0.2">
      <c r="B352" s="13">
        <f>ROWS($B$4:B352)</f>
        <v>349</v>
      </c>
      <c r="C352" s="14">
        <f ca="1">IF(ValuesEntered,IF(Amortization[[#This Row],['#]]&lt;=DurationOfLoan,IF(ROW()-ROW(Amortization[[#Headers],[payment date]])=1,LoanStart,IF(I351&gt;0,EDATE(C351,1),"")),""),"")</f>
        <v>55710</v>
      </c>
      <c r="D352" s="15">
        <f ca="1">IF(ROW()-ROW(Amortization[[#Headers],[opening balance]])=1,LoanAmount,IF(Amortization[[#This Row],[payment date]]="",0,INDEX(Amortization[], ROW()-4,8)))</f>
        <v>12541.465110224945</v>
      </c>
      <c r="E352" s="15">
        <f ca="1">IF(ValuesEntered,IF(ROW()-ROW(Amortization[[#Headers],[interest]])=1,-IPMT(InterestRate/12,1,DurationOfLoan-ROWS($C$4:C352)+1,Amortization[[#This Row],[opening balance]]),IFERROR(-IPMT(InterestRate/12,1,Amortization[[#This Row],['# remaining]],D353),0)),0)</f>
        <v>48.000324870110852</v>
      </c>
      <c r="F352" s="15">
        <f ca="1">IFERROR(IF(AND(ValuesEntered,Amortization[[#This Row],[payment date]]&lt;&gt;""),-PPMT(InterestRate/12,1,DurationOfLoan-ROWS($C$4:C352)+1,Amortization[[#This Row],[opening balance]]),""),0)</f>
        <v>1021.3871413983405</v>
      </c>
      <c r="G352" s="15">
        <f ca="1">IF(Amortization[[#This Row],[payment date]]="",0,PropertyTaxAmount)</f>
        <v>375</v>
      </c>
      <c r="H352" s="15">
        <f ca="1">IF(Amortization[[#This Row],[payment date]]="",0,Amortization[[#This Row],[interest]]+Amortization[[#This Row],[principal]]+Amortization[[#This Row],[property tax]])</f>
        <v>1444.3874662684514</v>
      </c>
      <c r="I352" s="15">
        <f ca="1">IF(Amortization[[#This Row],[payment date]]="",0,Amortization[[#This Row],[opening balance]]-Amortization[[#This Row],[principal]])</f>
        <v>11520.077968826605</v>
      </c>
      <c r="J352" s="16">
        <f ca="1">IF(Amortization[[#This Row],[closing balance]]&gt;0,LastRow-ROW(),0)</f>
        <v>11</v>
      </c>
    </row>
    <row r="353" spans="2:10" ht="15" customHeight="1" x14ac:dyDescent="0.2">
      <c r="B353" s="13">
        <f>ROWS($B$4:B353)</f>
        <v>350</v>
      </c>
      <c r="C353" s="14">
        <f ca="1">IF(ValuesEntered,IF(Amortization[[#This Row],['#]]&lt;=DurationOfLoan,IF(ROW()-ROW(Amortization[[#Headers],[payment date]])=1,LoanStart,IF(I352&gt;0,EDATE(C352,1),"")),""),"")</f>
        <v>55741</v>
      </c>
      <c r="D353" s="15">
        <f ca="1">IF(ROW()-ROW(Amortization[[#Headers],[opening balance]])=1,LoanAmount,IF(Amortization[[#This Row],[payment date]]="",0,INDEX(Amortization[], ROW()-4,8)))</f>
        <v>11520.077968826605</v>
      </c>
      <c r="E353" s="15">
        <f ca="1">IF(ValuesEntered,IF(ROW()-ROW(Amortization[[#Headers],[interest]])=1,-IPMT(InterestRate/12,1,DurationOfLoan-ROWS($C$4:C353)+1,Amortization[[#This Row],[opening balance]]),IFERROR(-IPMT(InterestRate/12,1,Amortization[[#This Row],['# remaining]],D354),0)),0)</f>
        <v>43.726812698635158</v>
      </c>
      <c r="F353" s="15">
        <f ca="1">IFERROR(IF(AND(ValuesEntered,Amortization[[#This Row],[payment date]]&lt;&gt;""),-PPMT(InterestRate/12,1,DurationOfLoan-ROWS($C$4:C353)+1,Amortization[[#This Row],[opening balance]]),""),0)</f>
        <v>1025.642921154167</v>
      </c>
      <c r="G353" s="15">
        <f ca="1">IF(Amortization[[#This Row],[payment date]]="",0,PropertyTaxAmount)</f>
        <v>375</v>
      </c>
      <c r="H353" s="15">
        <f ca="1">IF(Amortization[[#This Row],[payment date]]="",0,Amortization[[#This Row],[interest]]+Amortization[[#This Row],[principal]]+Amortization[[#This Row],[property tax]])</f>
        <v>1444.369733852802</v>
      </c>
      <c r="I353" s="15">
        <f ca="1">IF(Amortization[[#This Row],[payment date]]="",0,Amortization[[#This Row],[opening balance]]-Amortization[[#This Row],[principal]])</f>
        <v>10494.435047672438</v>
      </c>
      <c r="J353" s="16">
        <f ca="1">IF(Amortization[[#This Row],[closing balance]]&gt;0,LastRow-ROW(),0)</f>
        <v>10</v>
      </c>
    </row>
    <row r="354" spans="2:10" ht="15" customHeight="1" x14ac:dyDescent="0.2">
      <c r="B354" s="13">
        <f>ROWS($B$4:B354)</f>
        <v>351</v>
      </c>
      <c r="C354" s="14">
        <f ca="1">IF(ValuesEntered,IF(Amortization[[#This Row],['#]]&lt;=DurationOfLoan,IF(ROW()-ROW(Amortization[[#Headers],[payment date]])=1,LoanStart,IF(I353&gt;0,EDATE(C353,1),"")),""),"")</f>
        <v>55772</v>
      </c>
      <c r="D354" s="15">
        <f ca="1">IF(ROW()-ROW(Amortization[[#Headers],[opening balance]])=1,LoanAmount,IF(Amortization[[#This Row],[payment date]]="",0,INDEX(Amortization[], ROW()-4,8)))</f>
        <v>10494.435047672438</v>
      </c>
      <c r="E354" s="15">
        <f ca="1">IF(ValuesEntered,IF(ROW()-ROW(Amortization[[#Headers],[interest]])=1,-IPMT(InterestRate/12,1,DurationOfLoan-ROWS($C$4:C354)+1,Amortization[[#This Row],[opening balance]]),IFERROR(-IPMT(InterestRate/12,1,Amortization[[#This Row],['# remaining]],D355),0)),0)</f>
        <v>39.435494226444973</v>
      </c>
      <c r="F354" s="15">
        <f ca="1">IFERROR(IF(AND(ValuesEntered,Amortization[[#This Row],[payment date]]&lt;&gt;""),-PPMT(InterestRate/12,1,DurationOfLoan-ROWS($C$4:C354)+1,Amortization[[#This Row],[opening balance]]),""),0)</f>
        <v>1029.9164333256426</v>
      </c>
      <c r="G354" s="15">
        <f ca="1">IF(Amortization[[#This Row],[payment date]]="",0,PropertyTaxAmount)</f>
        <v>375</v>
      </c>
      <c r="H354" s="15">
        <f ca="1">IF(Amortization[[#This Row],[payment date]]="",0,Amortization[[#This Row],[interest]]+Amortization[[#This Row],[principal]]+Amortization[[#This Row],[property tax]])</f>
        <v>1444.3519275520875</v>
      </c>
      <c r="I354" s="15">
        <f ca="1">IF(Amortization[[#This Row],[payment date]]="",0,Amortization[[#This Row],[opening balance]]-Amortization[[#This Row],[principal]])</f>
        <v>9464.5186143467945</v>
      </c>
      <c r="J354" s="16">
        <f ca="1">IF(Amortization[[#This Row],[closing balance]]&gt;0,LastRow-ROW(),0)</f>
        <v>9</v>
      </c>
    </row>
    <row r="355" spans="2:10" ht="15" customHeight="1" x14ac:dyDescent="0.2">
      <c r="B355" s="13">
        <f>ROWS($B$4:B355)</f>
        <v>352</v>
      </c>
      <c r="C355" s="14">
        <f ca="1">IF(ValuesEntered,IF(Amortization[[#This Row],['#]]&lt;=DurationOfLoan,IF(ROW()-ROW(Amortization[[#Headers],[payment date]])=1,LoanStart,IF(I354&gt;0,EDATE(C354,1),"")),""),"")</f>
        <v>55802</v>
      </c>
      <c r="D355" s="15">
        <f ca="1">IF(ROW()-ROW(Amortization[[#Headers],[opening balance]])=1,LoanAmount,IF(Amortization[[#This Row],[payment date]]="",0,INDEX(Amortization[], ROW()-4,8)))</f>
        <v>9464.5186143467945</v>
      </c>
      <c r="E355" s="15">
        <f ca="1">IF(ValuesEntered,IF(ROW()-ROW(Amortization[[#Headers],[interest]])=1,-IPMT(InterestRate/12,1,DurationOfLoan-ROWS($C$4:C355)+1,Amortization[[#This Row],[opening balance]]),IFERROR(-IPMT(InterestRate/12,1,Amortization[[#This Row],['# remaining]],D356),0)),0)</f>
        <v>35.126295260620672</v>
      </c>
      <c r="F355" s="15">
        <f ca="1">IFERROR(IF(AND(ValuesEntered,Amortization[[#This Row],[payment date]]&lt;&gt;""),-PPMT(InterestRate/12,1,DurationOfLoan-ROWS($C$4:C355)+1,Amortization[[#This Row],[opening balance]]),""),0)</f>
        <v>1034.207751797833</v>
      </c>
      <c r="G355" s="15">
        <f ca="1">IF(Amortization[[#This Row],[payment date]]="",0,PropertyTaxAmount)</f>
        <v>375</v>
      </c>
      <c r="H355" s="15">
        <f ca="1">IF(Amortization[[#This Row],[payment date]]="",0,Amortization[[#This Row],[interest]]+Amortization[[#This Row],[principal]]+Amortization[[#This Row],[property tax]])</f>
        <v>1444.3340470584537</v>
      </c>
      <c r="I355" s="15">
        <f ca="1">IF(Amortization[[#This Row],[payment date]]="",0,Amortization[[#This Row],[opening balance]]-Amortization[[#This Row],[principal]])</f>
        <v>8430.3108625489622</v>
      </c>
      <c r="J355" s="16">
        <f ca="1">IF(Amortization[[#This Row],[closing balance]]&gt;0,LastRow-ROW(),0)</f>
        <v>8</v>
      </c>
    </row>
    <row r="356" spans="2:10" ht="15" customHeight="1" x14ac:dyDescent="0.2">
      <c r="B356" s="13">
        <f>ROWS($B$4:B356)</f>
        <v>353</v>
      </c>
      <c r="C356" s="14">
        <f ca="1">IF(ValuesEntered,IF(Amortization[[#This Row],['#]]&lt;=DurationOfLoan,IF(ROW()-ROW(Amortization[[#Headers],[payment date]])=1,LoanStart,IF(I355&gt;0,EDATE(C355,1),"")),""),"")</f>
        <v>55833</v>
      </c>
      <c r="D356" s="15">
        <f ca="1">IF(ROW()-ROW(Amortization[[#Headers],[opening balance]])=1,LoanAmount,IF(Amortization[[#This Row],[payment date]]="",0,INDEX(Amortization[], ROW()-4,8)))</f>
        <v>8430.3108625489622</v>
      </c>
      <c r="E356" s="15">
        <f ca="1">IF(ValuesEntered,IF(ROW()-ROW(Amortization[[#Headers],[interest]])=1,-IPMT(InterestRate/12,1,DurationOfLoan-ROWS($C$4:C356)+1,Amortization[[#This Row],[opening balance]]),IFERROR(-IPMT(InterestRate/12,1,Amortization[[#This Row],['# remaining]],D357),0)),0)</f>
        <v>30.799141299105436</v>
      </c>
      <c r="F356" s="15">
        <f ca="1">IFERROR(IF(AND(ValuesEntered,Amortization[[#This Row],[payment date]]&lt;&gt;""),-PPMT(InterestRate/12,1,DurationOfLoan-ROWS($C$4:C356)+1,Amortization[[#This Row],[opening balance]]),""),0)</f>
        <v>1038.5169507636572</v>
      </c>
      <c r="G356" s="15">
        <f ca="1">IF(Amortization[[#This Row],[payment date]]="",0,PropertyTaxAmount)</f>
        <v>375</v>
      </c>
      <c r="H356" s="15">
        <f ca="1">IF(Amortization[[#This Row],[payment date]]="",0,Amortization[[#This Row],[interest]]+Amortization[[#This Row],[principal]]+Amortization[[#This Row],[property tax]])</f>
        <v>1444.3160920627627</v>
      </c>
      <c r="I356" s="15">
        <f ca="1">IF(Amortization[[#This Row],[payment date]]="",0,Amortization[[#This Row],[opening balance]]-Amortization[[#This Row],[principal]])</f>
        <v>7391.7939117853048</v>
      </c>
      <c r="J356" s="16">
        <f ca="1">IF(Amortization[[#This Row],[closing balance]]&gt;0,LastRow-ROW(),0)</f>
        <v>7</v>
      </c>
    </row>
    <row r="357" spans="2:10" ht="15" customHeight="1" x14ac:dyDescent="0.2">
      <c r="B357" s="13">
        <f>ROWS($B$4:B357)</f>
        <v>354</v>
      </c>
      <c r="C357" s="14">
        <f ca="1">IF(ValuesEntered,IF(Amortization[[#This Row],['#]]&lt;=DurationOfLoan,IF(ROW()-ROW(Amortization[[#Headers],[payment date]])=1,LoanStart,IF(I356&gt;0,EDATE(C356,1),"")),""),"")</f>
        <v>55863</v>
      </c>
      <c r="D357" s="15">
        <f ca="1">IF(ROW()-ROW(Amortization[[#Headers],[opening balance]])=1,LoanAmount,IF(Amortization[[#This Row],[payment date]]="",0,INDEX(Amortization[], ROW()-4,8)))</f>
        <v>7391.7939117853048</v>
      </c>
      <c r="E357" s="15">
        <f ca="1">IF(ValuesEntered,IF(ROW()-ROW(Amortization[[#Headers],[interest]])=1,-IPMT(InterestRate/12,1,DurationOfLoan-ROWS($C$4:C357)+1,Amortization[[#This Row],[opening balance]]),IFERROR(-IPMT(InterestRate/12,1,Amortization[[#This Row],['# remaining]],D358),0)),0)</f>
        <v>26.45395752941722</v>
      </c>
      <c r="F357" s="15">
        <f ca="1">IFERROR(IF(AND(ValuesEntered,Amortization[[#This Row],[payment date]]&lt;&gt;""),-PPMT(InterestRate/12,1,DurationOfLoan-ROWS($C$4:C357)+1,Amortization[[#This Row],[opening balance]]),""),0)</f>
        <v>1042.8441047251722</v>
      </c>
      <c r="G357" s="15">
        <f ca="1">IF(Amortization[[#This Row],[payment date]]="",0,PropertyTaxAmount)</f>
        <v>375</v>
      </c>
      <c r="H357" s="15">
        <f ca="1">IF(Amortization[[#This Row],[payment date]]="",0,Amortization[[#This Row],[interest]]+Amortization[[#This Row],[principal]]+Amortization[[#This Row],[property tax]])</f>
        <v>1444.2980622545895</v>
      </c>
      <c r="I357" s="15">
        <f ca="1">IF(Amortization[[#This Row],[payment date]]="",0,Amortization[[#This Row],[opening balance]]-Amortization[[#This Row],[principal]])</f>
        <v>6348.949807060133</v>
      </c>
      <c r="J357" s="16">
        <f ca="1">IF(Amortization[[#This Row],[closing balance]]&gt;0,LastRow-ROW(),0)</f>
        <v>6</v>
      </c>
    </row>
    <row r="358" spans="2:10" ht="15" customHeight="1" x14ac:dyDescent="0.2">
      <c r="B358" s="13">
        <f>ROWS($B$4:B358)</f>
        <v>355</v>
      </c>
      <c r="C358" s="14">
        <f ca="1">IF(ValuesEntered,IF(Amortization[[#This Row],['#]]&lt;=DurationOfLoan,IF(ROW()-ROW(Amortization[[#Headers],[payment date]])=1,LoanStart,IF(I357&gt;0,EDATE(C357,1),"")),""),"")</f>
        <v>55894</v>
      </c>
      <c r="D358" s="15">
        <f ca="1">IF(ROW()-ROW(Amortization[[#Headers],[opening balance]])=1,LoanAmount,IF(Amortization[[#This Row],[payment date]]="",0,INDEX(Amortization[], ROW()-4,8)))</f>
        <v>6348.949807060133</v>
      </c>
      <c r="E358" s="15">
        <f ca="1">IF(ValuesEntered,IF(ROW()-ROW(Amortization[[#Headers],[interest]])=1,-IPMT(InterestRate/12,1,DurationOfLoan-ROWS($C$4:C358)+1,Amortization[[#This Row],[opening balance]]),IFERROR(-IPMT(InterestRate/12,1,Amortization[[#This Row],['# remaining]],D359),0)),0)</f>
        <v>22.090668827355298</v>
      </c>
      <c r="F358" s="15">
        <f ca="1">IFERROR(IF(AND(ValuesEntered,Amortization[[#This Row],[payment date]]&lt;&gt;""),-PPMT(InterestRate/12,1,DurationOfLoan-ROWS($C$4:C358)+1,Amortization[[#This Row],[opening balance]]),""),0)</f>
        <v>1047.1892884948606</v>
      </c>
      <c r="G358" s="15">
        <f ca="1">IF(Amortization[[#This Row],[payment date]]="",0,PropertyTaxAmount)</f>
        <v>375</v>
      </c>
      <c r="H358" s="15">
        <f ca="1">IF(Amortization[[#This Row],[payment date]]="",0,Amortization[[#This Row],[interest]]+Amortization[[#This Row],[principal]]+Amortization[[#This Row],[property tax]])</f>
        <v>1444.279957322216</v>
      </c>
      <c r="I358" s="15">
        <f ca="1">IF(Amortization[[#This Row],[payment date]]="",0,Amortization[[#This Row],[opening balance]]-Amortization[[#This Row],[principal]])</f>
        <v>5301.7605185652719</v>
      </c>
      <c r="J358" s="16">
        <f ca="1">IF(Amortization[[#This Row],[closing balance]]&gt;0,LastRow-ROW(),0)</f>
        <v>5</v>
      </c>
    </row>
    <row r="359" spans="2:10" ht="15" customHeight="1" x14ac:dyDescent="0.2">
      <c r="B359" s="13">
        <f>ROWS($B$4:B359)</f>
        <v>356</v>
      </c>
      <c r="C359" s="14">
        <f ca="1">IF(ValuesEntered,IF(Amortization[[#This Row],['#]]&lt;=DurationOfLoan,IF(ROW()-ROW(Amortization[[#Headers],[payment date]])=1,LoanStart,IF(I358&gt;0,EDATE(C358,1),"")),""),"")</f>
        <v>55925</v>
      </c>
      <c r="D359" s="15">
        <f ca="1">IF(ROW()-ROW(Amortization[[#Headers],[opening balance]])=1,LoanAmount,IF(Amortization[[#This Row],[payment date]]="",0,INDEX(Amortization[], ROW()-4,8)))</f>
        <v>5301.7605185652719</v>
      </c>
      <c r="E359" s="15">
        <f ca="1">IF(ValuesEntered,IF(ROW()-ROW(Amortization[[#Headers],[interest]])=1,-IPMT(InterestRate/12,1,DurationOfLoan-ROWS($C$4:C359)+1,Amortization[[#This Row],[opening balance]]),IFERROR(-IPMT(InterestRate/12,1,Amortization[[#This Row],['# remaining]],D360),0)),0)</f>
        <v>17.709199755701455</v>
      </c>
      <c r="F359" s="15">
        <f ca="1">IFERROR(IF(AND(ValuesEntered,Amortization[[#This Row],[payment date]]&lt;&gt;""),-PPMT(InterestRate/12,1,DurationOfLoan-ROWS($C$4:C359)+1,Amortization[[#This Row],[opening balance]]),""),0)</f>
        <v>1051.5525771969224</v>
      </c>
      <c r="G359" s="15">
        <f ca="1">IF(Amortization[[#This Row],[payment date]]="",0,PropertyTaxAmount)</f>
        <v>375</v>
      </c>
      <c r="H359" s="15">
        <f ca="1">IF(Amortization[[#This Row],[payment date]]="",0,Amortization[[#This Row],[interest]]+Amortization[[#This Row],[principal]]+Amortization[[#This Row],[property tax]])</f>
        <v>1444.2617769526239</v>
      </c>
      <c r="I359" s="15">
        <f ca="1">IF(Amortization[[#This Row],[payment date]]="",0,Amortization[[#This Row],[opening balance]]-Amortization[[#This Row],[principal]])</f>
        <v>4250.2079413683496</v>
      </c>
      <c r="J359" s="16">
        <f ca="1">IF(Amortization[[#This Row],[closing balance]]&gt;0,LastRow-ROW(),0)</f>
        <v>4</v>
      </c>
    </row>
    <row r="360" spans="2:10" ht="15" customHeight="1" x14ac:dyDescent="0.2">
      <c r="B360" s="13">
        <f>ROWS($B$4:B360)</f>
        <v>357</v>
      </c>
      <c r="C360" s="14">
        <f ca="1">IF(ValuesEntered,IF(Amortization[[#This Row],['#]]&lt;=DurationOfLoan,IF(ROW()-ROW(Amortization[[#Headers],[payment date]])=1,LoanStart,IF(I359&gt;0,EDATE(C359,1),"")),""),"")</f>
        <v>55953</v>
      </c>
      <c r="D360" s="15">
        <f ca="1">IF(ROW()-ROW(Amortization[[#Headers],[opening balance]])=1,LoanAmount,IF(Amortization[[#This Row],[payment date]]="",0,INDEX(Amortization[], ROW()-4,8)))</f>
        <v>4250.2079413683496</v>
      </c>
      <c r="E360" s="15">
        <f ca="1">IF(ValuesEntered,IF(ROW()-ROW(Amortization[[#Headers],[interest]])=1,-IPMT(InterestRate/12,1,DurationOfLoan-ROWS($C$4:C360)+1,Amortization[[#This Row],[opening balance]]),IFERROR(-IPMT(InterestRate/12,1,Amortization[[#This Row],['# remaining]],D361),0)),0)</f>
        <v>13.309474562915721</v>
      </c>
      <c r="F360" s="15">
        <f ca="1">IFERROR(IF(AND(ValuesEntered,Amortization[[#This Row],[payment date]]&lt;&gt;""),-PPMT(InterestRate/12,1,DurationOfLoan-ROWS($C$4:C360)+1,Amortization[[#This Row],[opening balance]]),""),0)</f>
        <v>1055.9340462685764</v>
      </c>
      <c r="G360" s="15">
        <f ca="1">IF(Amortization[[#This Row],[payment date]]="",0,PropertyTaxAmount)</f>
        <v>375</v>
      </c>
      <c r="H360" s="15">
        <f ca="1">IF(Amortization[[#This Row],[payment date]]="",0,Amortization[[#This Row],[interest]]+Amortization[[#This Row],[principal]]+Amortization[[#This Row],[property tax]])</f>
        <v>1444.2435208314921</v>
      </c>
      <c r="I360" s="15">
        <f ca="1">IF(Amortization[[#This Row],[payment date]]="",0,Amortization[[#This Row],[opening balance]]-Amortization[[#This Row],[principal]])</f>
        <v>3194.2738950997732</v>
      </c>
      <c r="J360" s="16">
        <f ca="1">IF(Amortization[[#This Row],[closing balance]]&gt;0,LastRow-ROW(),0)</f>
        <v>3</v>
      </c>
    </row>
    <row r="361" spans="2:10" ht="15" customHeight="1" x14ac:dyDescent="0.2">
      <c r="B361" s="13">
        <f>ROWS($B$4:B361)</f>
        <v>358</v>
      </c>
      <c r="C361" s="14">
        <f ca="1">IF(ValuesEntered,IF(Amortization[[#This Row],['#]]&lt;=DurationOfLoan,IF(ROW()-ROW(Amortization[[#Headers],[payment date]])=1,LoanStart,IF(I360&gt;0,EDATE(C360,1),"")),""),"")</f>
        <v>55984</v>
      </c>
      <c r="D361" s="15">
        <f ca="1">IF(ROW()-ROW(Amortization[[#Headers],[opening balance]])=1,LoanAmount,IF(Amortization[[#This Row],[payment date]]="",0,INDEX(Amortization[], ROW()-4,8)))</f>
        <v>3194.2738950997732</v>
      </c>
      <c r="E361" s="15">
        <f ca="1">IF(ValuesEntered,IF(ROW()-ROW(Amortization[[#Headers],[interest]])=1,-IPMT(InterestRate/12,1,DurationOfLoan-ROWS($C$4:C361)+1,Amortization[[#This Row],[opening balance]]),IFERROR(-IPMT(InterestRate/12,1,Amortization[[#This Row],['# remaining]],D362),0)),0)</f>
        <v>8.8914171818267125</v>
      </c>
      <c r="F361" s="15">
        <f ca="1">IFERROR(IF(AND(ValuesEntered,Amortization[[#This Row],[payment date]]&lt;&gt;""),-PPMT(InterestRate/12,1,DurationOfLoan-ROWS($C$4:C361)+1,Amortization[[#This Row],[opening balance]]),""),0)</f>
        <v>1060.3337714613619</v>
      </c>
      <c r="G361" s="15">
        <f ca="1">IF(Amortization[[#This Row],[payment date]]="",0,PropertyTaxAmount)</f>
        <v>375</v>
      </c>
      <c r="H361" s="15">
        <f ca="1">IF(Amortization[[#This Row],[payment date]]="",0,Amortization[[#This Row],[interest]]+Amortization[[#This Row],[principal]]+Amortization[[#This Row],[property tax]])</f>
        <v>1444.2251886431886</v>
      </c>
      <c r="I361" s="15">
        <f ca="1">IF(Amortization[[#This Row],[payment date]]="",0,Amortization[[#This Row],[opening balance]]-Amortization[[#This Row],[principal]])</f>
        <v>2133.940123638411</v>
      </c>
      <c r="J361" s="16">
        <f ca="1">IF(Amortization[[#This Row],[closing balance]]&gt;0,LastRow-ROW(),0)</f>
        <v>2</v>
      </c>
    </row>
    <row r="362" spans="2:10" ht="15" customHeight="1" x14ac:dyDescent="0.2">
      <c r="B362" s="13">
        <f>ROWS($B$4:B362)</f>
        <v>359</v>
      </c>
      <c r="C362" s="14">
        <f ca="1">IF(ValuesEntered,IF(Amortization[[#This Row],['#]]&lt;=DurationOfLoan,IF(ROW()-ROW(Amortization[[#Headers],[payment date]])=1,LoanStart,IF(I361&gt;0,EDATE(C361,1),"")),""),"")</f>
        <v>56014</v>
      </c>
      <c r="D362" s="15">
        <f ca="1">IF(ROW()-ROW(Amortization[[#Headers],[opening balance]])=1,LoanAmount,IF(Amortization[[#This Row],[payment date]]="",0,INDEX(Amortization[], ROW()-4,8)))</f>
        <v>2133.940123638411</v>
      </c>
      <c r="E362" s="15">
        <f ca="1">IF(ValuesEntered,IF(ROW()-ROW(Amortization[[#Headers],[interest]])=1,-IPMT(InterestRate/12,1,DurationOfLoan-ROWS($C$4:C362)+1,Amortization[[#This Row],[opening balance]]),IFERROR(-IPMT(InterestRate/12,1,Amortization[[#This Row],['# remaining]],D363),0)),0)</f>
        <v>4.454951228316502</v>
      </c>
      <c r="F362" s="15">
        <f ca="1">IFERROR(IF(AND(ValuesEntered,Amortization[[#This Row],[payment date]]&lt;&gt;""),-PPMT(InterestRate/12,1,DurationOfLoan-ROWS($C$4:C362)+1,Amortization[[#This Row],[opening balance]]),""),0)</f>
        <v>1064.7518288424505</v>
      </c>
      <c r="G362" s="15">
        <f ca="1">IF(Amortization[[#This Row],[payment date]]="",0,PropertyTaxAmount)</f>
        <v>375</v>
      </c>
      <c r="H362" s="15">
        <f ca="1">IF(Amortization[[#This Row],[payment date]]="",0,Amortization[[#This Row],[interest]]+Amortization[[#This Row],[principal]]+Amortization[[#This Row],[property tax]])</f>
        <v>1444.2067800707671</v>
      </c>
      <c r="I362" s="15">
        <f ca="1">IF(Amortization[[#This Row],[payment date]]="",0,Amortization[[#This Row],[opening balance]]-Amortization[[#This Row],[principal]])</f>
        <v>1069.1882947959605</v>
      </c>
      <c r="J362" s="16">
        <f ca="1">IF(Amortization[[#This Row],[closing balance]]&gt;0,LastRow-ROW(),0)</f>
        <v>1</v>
      </c>
    </row>
    <row r="363" spans="2:10" ht="15" customHeight="1" x14ac:dyDescent="0.2">
      <c r="B363" s="13">
        <f>ROWS($B$4:B363)</f>
        <v>360</v>
      </c>
      <c r="C363" s="14">
        <f ca="1">IF(ValuesEntered,IF(Amortization[[#This Row],['#]]&lt;=DurationOfLoan,IF(ROW()-ROW(Amortization[[#Headers],[payment date]])=1,LoanStart,IF(I362&gt;0,EDATE(C362,1),"")),""),"")</f>
        <v>56045</v>
      </c>
      <c r="D363" s="15">
        <f ca="1">IF(ROW()-ROW(Amortization[[#Headers],[opening balance]])=1,LoanAmount,IF(Amortization[[#This Row],[payment date]]="",0,INDEX(Amortization[], ROW()-4,8)))</f>
        <v>1069.1882947959605</v>
      </c>
      <c r="E363" s="15">
        <f ca="1">IF(ValuesEntered,IF(ROW()-ROW(Amortization[[#Headers],[interest]])=1,-IPMT(InterestRate/12,1,DurationOfLoan-ROWS($C$4:C363)+1,Amortization[[#This Row],[opening balance]]),IFERROR(-IPMT(InterestRate/12,1,Amortization[[#This Row],['# remaining]],D364),0)),0)</f>
        <v>0</v>
      </c>
      <c r="F363" s="15">
        <f ca="1">IFERROR(IF(AND(ValuesEntered,Amortization[[#This Row],[payment date]]&lt;&gt;""),-PPMT(InterestRate/12,1,DurationOfLoan-ROWS($C$4:C363)+1,Amortization[[#This Row],[opening balance]]),""),0)</f>
        <v>1069.1882947959607</v>
      </c>
      <c r="G363" s="15">
        <f ca="1">IF(Amortization[[#This Row],[payment date]]="",0,PropertyTaxAmount)</f>
        <v>375</v>
      </c>
      <c r="H363" s="15">
        <f ca="1">IF(Amortization[[#This Row],[payment date]]="",0,Amortization[[#This Row],[interest]]+Amortization[[#This Row],[principal]]+Amortization[[#This Row],[property tax]])</f>
        <v>1444.1882947959607</v>
      </c>
      <c r="I363" s="15">
        <f ca="1">IF(Amortization[[#This Row],[payment date]]="",0,Amortization[[#This Row],[opening balance]]-Amortization[[#This Row],[principal]])</f>
        <v>-2.2737367544323206E-13</v>
      </c>
      <c r="J363" s="16">
        <f ca="1">IF(Amortization[[#This Row],[closing balance]]&gt;0,LastRow-ROW(),0)</f>
        <v>0</v>
      </c>
    </row>
  </sheetData>
  <sheetProtection selectLockedCells="1"/>
  <conditionalFormatting sqref="B4:J363">
    <cfRule type="expression" dxfId="3" priority="1">
      <formula>$C4=""</formula>
    </cfRule>
  </conditionalFormatting>
  <printOptions horizontalCentered="1"/>
  <pageMargins left="0.25" right="0.25" top="0.75" bottom="0.75" header="0.3" footer="0.3"/>
  <pageSetup scale="73"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emplate>TM10000070</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Mortgage Calculator</vt:lpstr>
      <vt:lpstr>Amortization Table</vt:lpstr>
      <vt:lpstr>DurationOfLoan</vt:lpstr>
      <vt:lpstr>interest</vt:lpstr>
      <vt:lpstr>InterestRate</vt:lpstr>
      <vt:lpstr>LoanAmount</vt:lpstr>
      <vt:lpstr>LoanStart</vt:lpstr>
      <vt:lpstr>MonthlyLoanPayment</vt:lpstr>
      <vt:lpstr>NoPaymentsRemaining</vt:lpstr>
      <vt:lpstr>'Amortization Table'!Print_Titles</vt:lpstr>
      <vt:lpstr>PropertyTaxAmount</vt:lpstr>
      <vt:lpstr>total_interest_paid</vt:lpstr>
      <vt:lpstr>total_loan_payment</vt:lpstr>
      <vt:lpstr>total_payments</vt:lpstr>
      <vt:lpstr>ValueOfHome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Microsoft Office User</dc:creator>
  <cp:keywords/>
  <cp:lastModifiedBy>Microsoft Office User</cp:lastModifiedBy>
  <dcterms:created xsi:type="dcterms:W3CDTF">2016-10-29T00:39:22Z</dcterms:created>
  <dcterms:modified xsi:type="dcterms:W3CDTF">2023-03-12T05:42:23Z</dcterms:modified>
  <cp:version/>
</cp:coreProperties>
</file>