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65" windowWidth="14355" windowHeight="7680" activeTab="2"/>
  </bookViews>
  <sheets>
    <sheet name="Cash Flow" sheetId="1" r:id="rId1"/>
    <sheet name="Revenue" sheetId="6" r:id="rId2"/>
    <sheet name="Production" sheetId="2" r:id="rId3"/>
    <sheet name="Tilapia" sheetId="3" r:id="rId4"/>
    <sheet name="Lettuce" sheetId="5" r:id="rId5"/>
    <sheet name="Notes" sheetId="4" r:id="rId6"/>
    <sheet name="Sheet7" sheetId="7" r:id="rId7"/>
  </sheets>
  <calcPr calcId="145621"/>
</workbook>
</file>

<file path=xl/calcChain.xml><?xml version="1.0" encoding="utf-8"?>
<calcChain xmlns="http://schemas.openxmlformats.org/spreadsheetml/2006/main">
  <c r="B3" i="2" l="1"/>
  <c r="B5" i="2" s="1"/>
  <c r="B6" i="2" s="1"/>
  <c r="B8" i="2" s="1"/>
  <c r="B9" i="2" s="1"/>
  <c r="C30" i="2" l="1"/>
  <c r="D30" i="2"/>
  <c r="B30" i="2"/>
  <c r="C28" i="2"/>
  <c r="D28" i="2"/>
  <c r="B28" i="2"/>
  <c r="B17" i="5"/>
  <c r="B16" i="5"/>
  <c r="B15" i="5"/>
  <c r="B14" i="5"/>
  <c r="B15" i="3"/>
  <c r="B16" i="3" s="1"/>
  <c r="D38" i="5"/>
  <c r="F38" i="5" s="1"/>
  <c r="D37" i="5"/>
  <c r="F37" i="5" s="1"/>
  <c r="D36" i="5"/>
  <c r="F36" i="5" s="1"/>
  <c r="D31" i="5"/>
  <c r="F31" i="5" s="1"/>
  <c r="D30" i="5"/>
  <c r="F30" i="5" s="1"/>
  <c r="B17" i="3" l="1"/>
  <c r="D34" i="5"/>
  <c r="F34" i="5" s="1"/>
  <c r="D35" i="5"/>
  <c r="F35" i="5" s="1"/>
  <c r="D33" i="5"/>
  <c r="F33" i="5" s="1"/>
  <c r="D32" i="5"/>
  <c r="F32" i="5" s="1"/>
  <c r="D39" i="3"/>
  <c r="F39" i="3" s="1"/>
  <c r="D40" i="3"/>
  <c r="F40" i="3" s="1"/>
  <c r="D41" i="3"/>
  <c r="F41" i="3" s="1"/>
  <c r="D42" i="3"/>
  <c r="F42" i="3" s="1"/>
  <c r="D43" i="3"/>
  <c r="F43" i="3" s="1"/>
  <c r="D44" i="3"/>
  <c r="F44" i="3" s="1"/>
  <c r="D45" i="3"/>
  <c r="F45" i="3" s="1"/>
  <c r="D46" i="3"/>
  <c r="F46" i="3" s="1"/>
  <c r="D33" i="3"/>
  <c r="F33" i="3" s="1"/>
  <c r="D34" i="3"/>
  <c r="F34" i="3" s="1"/>
  <c r="D35" i="3"/>
  <c r="F35" i="3" s="1"/>
  <c r="D36" i="3"/>
  <c r="F36" i="3" s="1"/>
  <c r="D37" i="3"/>
  <c r="F37" i="3" s="1"/>
  <c r="D38" i="3"/>
  <c r="F38" i="3" s="1"/>
  <c r="D29" i="3"/>
  <c r="F29" i="3" s="1"/>
  <c r="D30" i="3"/>
  <c r="F30" i="3" s="1"/>
  <c r="D31" i="3"/>
  <c r="F31" i="3" s="1"/>
  <c r="D32" i="3"/>
  <c r="F32" i="3" s="1"/>
  <c r="D28" i="3"/>
  <c r="F28" i="3" s="1"/>
  <c r="C19" i="2" l="1"/>
  <c r="C24" i="2" s="1"/>
  <c r="B18" i="3"/>
  <c r="D19" i="2"/>
  <c r="D24" i="2" s="1"/>
  <c r="B19" i="2"/>
  <c r="B24" i="2" s="1"/>
  <c r="F39" i="5"/>
  <c r="C14" i="2" s="1"/>
  <c r="D39" i="5"/>
  <c r="B14" i="2" s="1"/>
  <c r="F47" i="3"/>
  <c r="C13" i="2" s="1"/>
  <c r="D47" i="3"/>
  <c r="B13" i="2" s="1"/>
  <c r="C15" i="2" l="1"/>
  <c r="B15" i="2"/>
</calcChain>
</file>

<file path=xl/sharedStrings.xml><?xml version="1.0" encoding="utf-8"?>
<sst xmlns="http://schemas.openxmlformats.org/spreadsheetml/2006/main" count="154" uniqueCount="134">
  <si>
    <t>Projected Cash Flow</t>
  </si>
  <si>
    <t>Product</t>
  </si>
  <si>
    <t>Tilapia</t>
  </si>
  <si>
    <t>Annual Revenue</t>
  </si>
  <si>
    <t>Lettuce</t>
  </si>
  <si>
    <t>Survival Rate</t>
  </si>
  <si>
    <t>Tilapia Market Price</t>
  </si>
  <si>
    <t>$1.30 per pound</t>
  </si>
  <si>
    <t>Fry (one-inch) fish price = $0.08</t>
  </si>
  <si>
    <t>Feed prices</t>
  </si>
  <si>
    <t>Survival Rate - 72%</t>
  </si>
  <si>
    <t>Stocking Density</t>
  </si>
  <si>
    <t>Search for Tilapia growing stats for aquaponics</t>
  </si>
  <si>
    <t xml:space="preserve">Exzpenses </t>
  </si>
  <si>
    <t>Year</t>
  </si>
  <si>
    <t>Total Expenses</t>
  </si>
  <si>
    <t>Total Revenue</t>
  </si>
  <si>
    <t>Net Income</t>
  </si>
  <si>
    <t>Item</t>
  </si>
  <si>
    <t>Quantity</t>
  </si>
  <si>
    <t>Years of Life</t>
  </si>
  <si>
    <t>Annual Depreciation</t>
  </si>
  <si>
    <t>Price Ea. ($USD)</t>
  </si>
  <si>
    <t>Total Cost ($USD)</t>
  </si>
  <si>
    <t>Annual Depreciation ($USD)</t>
  </si>
  <si>
    <t>Rearing Tanks</t>
  </si>
  <si>
    <t>Clarifiers</t>
  </si>
  <si>
    <t>Net Tanks</t>
  </si>
  <si>
    <t>Cylindrical Tank</t>
  </si>
  <si>
    <t>Sump</t>
  </si>
  <si>
    <t>Piping - water (ft)</t>
  </si>
  <si>
    <t>Piping - air (ft)</t>
  </si>
  <si>
    <t>Shade Structure</t>
  </si>
  <si>
    <t>Valves</t>
  </si>
  <si>
    <t>Polyethylene Pipe</t>
  </si>
  <si>
    <t>Blower</t>
  </si>
  <si>
    <t>Filter Netting</t>
  </si>
  <si>
    <t>Circulating Pump</t>
  </si>
  <si>
    <t>Shade Roof</t>
  </si>
  <si>
    <t>Anti-Bird Netting</t>
  </si>
  <si>
    <t>Vertical-Lift Pump</t>
  </si>
  <si>
    <t>Belt Feeder</t>
  </si>
  <si>
    <t>Airstones</t>
  </si>
  <si>
    <t>Vinyl Tubing (ft)</t>
  </si>
  <si>
    <t>Total</t>
  </si>
  <si>
    <t>Hydroponic Tank</t>
  </si>
  <si>
    <t>LDPE Liner</t>
  </si>
  <si>
    <t>Polyethylene Pipe (ft)</t>
  </si>
  <si>
    <t>Polystyrene Sheets</t>
  </si>
  <si>
    <t>Paint</t>
  </si>
  <si>
    <t>New Cost</t>
  </si>
  <si>
    <t>Cost to Install New Production Unit</t>
  </si>
  <si>
    <t>Farm Size (Production Units)</t>
  </si>
  <si>
    <t>Tilapia (kg)</t>
  </si>
  <si>
    <t>Lettuce (cases)</t>
  </si>
  <si>
    <t>Weekly Farm Yield</t>
  </si>
  <si>
    <t>*need to break down lettuce/case</t>
  </si>
  <si>
    <t>Costs for One New Aquaponics Unit Installation</t>
  </si>
  <si>
    <t>Costs for One New Lettuce Production Unit Installation</t>
  </si>
  <si>
    <t>Variable Cost for Fish Production</t>
  </si>
  <si>
    <t>Cost</t>
  </si>
  <si>
    <t>Fingerlings</t>
  </si>
  <si>
    <t>Feed</t>
  </si>
  <si>
    <t>pH Balancing Chemicals</t>
  </si>
  <si>
    <t>Electricity</t>
  </si>
  <si>
    <t>Labor</t>
  </si>
  <si>
    <t>Variable Cost for Lettuce Production</t>
  </si>
  <si>
    <t>Seedlings</t>
  </si>
  <si>
    <t>Packing Boxes</t>
  </si>
  <si>
    <t>Fertilizer</t>
  </si>
  <si>
    <t>Revenue</t>
  </si>
  <si>
    <t>Basic Assumptions</t>
  </si>
  <si>
    <t>Harvest Frequency (weeks)</t>
  </si>
  <si>
    <t>Tilapia Production Model</t>
  </si>
  <si>
    <t>Fingerling Size (g)</t>
  </si>
  <si>
    <t>Fingerlings Stocked</t>
  </si>
  <si>
    <t>Mature Size per fish (g)</t>
  </si>
  <si>
    <t>Fish at Harvest</t>
  </si>
  <si>
    <t>Fish at Harvest (kg)</t>
  </si>
  <si>
    <t>Yield per Year (kg)</t>
  </si>
  <si>
    <t>Feed Conversion Ratio</t>
  </si>
  <si>
    <t>Feed per Yield (kg)</t>
  </si>
  <si>
    <t>Production Yield per Unit</t>
  </si>
  <si>
    <t>Lettuce Production Model</t>
  </si>
  <si>
    <t>Link these costs to the amount used…</t>
  </si>
  <si>
    <t>Growing Density (plants/m^2)</t>
  </si>
  <si>
    <t>Cases per Year</t>
  </si>
  <si>
    <t>Cases per Week</t>
  </si>
  <si>
    <t>Heads per Case</t>
  </si>
  <si>
    <t>Growth Area (m^2)</t>
  </si>
  <si>
    <t>…property size?</t>
  </si>
  <si>
    <t>Heads per Harvest</t>
  </si>
  <si>
    <t>Cases per Harvest</t>
  </si>
  <si>
    <t>Our Land:</t>
  </si>
  <si>
    <t>865 North Ave</t>
  </si>
  <si>
    <t>1.6 Acres</t>
  </si>
  <si>
    <t>600000 Land value</t>
  </si>
  <si>
    <t>$1.2M total value</t>
  </si>
  <si>
    <t>581 Oliver St</t>
  </si>
  <si>
    <t>.37 Acres</t>
  </si>
  <si>
    <t>Total Building Square Feet: 20,000</t>
  </si>
  <si>
    <t>Total Building Square Feet: 3,800</t>
  </si>
  <si>
    <t>Total Squre Feet: 16,400</t>
  </si>
  <si>
    <t xml:space="preserve"> </t>
  </si>
  <si>
    <t>Total Square Feet: 71,000</t>
  </si>
  <si>
    <t>300 gal stock tank: $240</t>
  </si>
  <si>
    <t>http://www.globalindustrial.com/product/itemKey/30880271?utm_source=google_pr&amp;utm_medium=cpc&amp;utm_campaign=Tanks-Stock-google_pr&amp;infoParam.campaignId=T9F&amp;gclid=CNKi2svon7YCFUGrPAod028ARw</t>
  </si>
  <si>
    <t>Lettuce (cases per year)</t>
  </si>
  <si>
    <t>Price per case</t>
  </si>
  <si>
    <t>Tilapia (kg per year)</t>
  </si>
  <si>
    <t>System Design Notes</t>
  </si>
  <si>
    <t>1 acre</t>
  </si>
  <si>
    <t>43560 sq ft</t>
  </si>
  <si>
    <t xml:space="preserve">1lb of fish for every 1 sq ft of grow bed area (assumes 12 in deep bed) </t>
  </si>
  <si>
    <t>1lb of fish for 5-10 gallons of fish tank volume</t>
  </si>
  <si>
    <t>Depth of tank?</t>
  </si>
  <si>
    <t xml:space="preserve">Area of tank? </t>
  </si>
  <si>
    <t>1 gal = .133681 cubic feet</t>
  </si>
  <si>
    <t>Financing resources:</t>
  </si>
  <si>
    <t>Land Trusts?</t>
  </si>
  <si>
    <t>Extension Services</t>
  </si>
  <si>
    <t>2:1 Grow bed volume to fish tank volume</t>
  </si>
  <si>
    <t>Land Size (sq ft)</t>
  </si>
  <si>
    <t>Depth of Grow Bed (ft)</t>
  </si>
  <si>
    <t>Grow Bed Area (sq ft)</t>
  </si>
  <si>
    <t>Grow Bed Volume (cubic ft)</t>
  </si>
  <si>
    <t>PLANT SPACING!!!</t>
  </si>
  <si>
    <t>Grow Bed to Fish Tank Vol. Ratio</t>
  </si>
  <si>
    <t>Municipal price of water???</t>
  </si>
  <si>
    <t>Price of pumping water???</t>
  </si>
  <si>
    <t>Wattage of pump required??</t>
  </si>
  <si>
    <t>Fish Tank Volume (cubic ft)</t>
  </si>
  <si>
    <t>Fish Tank Volume (gallons)</t>
  </si>
  <si>
    <t>Growing Land Available (acre)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</si>
</sst>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9" xfId="0" applyFont="1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0" fillId="0" borderId="9" xfId="0" applyBorder="1"/>
    <xf numFmtId="0" fontId="1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1" fillId="2" borderId="1" xfId="0" applyFont="1" applyFill="1" applyBorder="1"/>
    <xf numFmtId="0" fontId="0" fillId="2" borderId="3" xfId="0" applyFill="1" applyBorder="1"/>
    <xf numFmtId="0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6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workbookViewId="0">
      <selection activeCell="B7" sqref="B7"/>
    </sheetView>
  </sheetViews>
  <sheetFormatPr defaultRowHeight="15" x14ac:dyDescent="0.25"/>
  <cols>
    <col min="2" max="2" width="15.85546875" customWidth="1"/>
    <col min="3" max="3" width="15.42578125" customWidth="1"/>
    <col min="4" max="4" width="18" customWidth="1"/>
  </cols>
  <sheetData>
    <row r="1" spans="1:4" x14ac:dyDescent="0.25">
      <c r="A1" t="s">
        <v>0</v>
      </c>
    </row>
    <row r="4" spans="1:4" x14ac:dyDescent="0.25">
      <c r="A4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>
        <v>0</v>
      </c>
    </row>
    <row r="8" spans="1:4" x14ac:dyDescent="0.25">
      <c r="A8">
        <v>1</v>
      </c>
    </row>
    <row r="9" spans="1:4" x14ac:dyDescent="0.25">
      <c r="A9">
        <v>2</v>
      </c>
    </row>
    <row r="10" spans="1:4" x14ac:dyDescent="0.25">
      <c r="A10">
        <v>3</v>
      </c>
    </row>
    <row r="11" spans="1:4" x14ac:dyDescent="0.25">
      <c r="A11">
        <v>4</v>
      </c>
    </row>
    <row r="12" spans="1:4" x14ac:dyDescent="0.25">
      <c r="A12">
        <v>5</v>
      </c>
    </row>
    <row r="13" spans="1:4" x14ac:dyDescent="0.25">
      <c r="A13">
        <v>6</v>
      </c>
    </row>
    <row r="14" spans="1:4" x14ac:dyDescent="0.25">
      <c r="A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1:D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M30"/>
  <sheetViews>
    <sheetView tabSelected="1" workbookViewId="0">
      <selection activeCell="A3" sqref="A3"/>
    </sheetView>
  </sheetViews>
  <sheetFormatPr defaultRowHeight="15" x14ac:dyDescent="0.25"/>
  <cols>
    <col min="1" max="1" width="30.42578125" customWidth="1"/>
    <col min="2" max="2" width="23.42578125" customWidth="1"/>
    <col min="3" max="3" width="21.42578125" customWidth="1"/>
    <col min="4" max="5" width="21.140625" customWidth="1"/>
    <col min="6" max="6" width="17" customWidth="1"/>
    <col min="7" max="7" width="18.85546875" customWidth="1"/>
  </cols>
  <sheetData>
    <row r="2" spans="1:13" x14ac:dyDescent="0.25">
      <c r="A2" s="41" t="s">
        <v>133</v>
      </c>
      <c r="B2" s="41">
        <v>1</v>
      </c>
    </row>
    <row r="3" spans="1:13" x14ac:dyDescent="0.25">
      <c r="A3" t="s">
        <v>122</v>
      </c>
      <c r="B3">
        <f>B2*43560</f>
        <v>43560</v>
      </c>
      <c r="D3" t="s">
        <v>126</v>
      </c>
    </row>
    <row r="4" spans="1:13" x14ac:dyDescent="0.25">
      <c r="A4" s="41" t="s">
        <v>123</v>
      </c>
      <c r="B4" s="41">
        <v>1</v>
      </c>
    </row>
    <row r="5" spans="1:13" x14ac:dyDescent="0.25">
      <c r="A5" t="s">
        <v>124</v>
      </c>
      <c r="B5">
        <f>B3</f>
        <v>43560</v>
      </c>
      <c r="D5" t="s">
        <v>128</v>
      </c>
    </row>
    <row r="6" spans="1:13" x14ac:dyDescent="0.25">
      <c r="A6" t="s">
        <v>125</v>
      </c>
      <c r="B6">
        <f>B5/B4</f>
        <v>43560</v>
      </c>
      <c r="D6" t="s">
        <v>129</v>
      </c>
    </row>
    <row r="7" spans="1:13" x14ac:dyDescent="0.25">
      <c r="A7" s="41" t="s">
        <v>127</v>
      </c>
      <c r="B7" s="41">
        <v>2</v>
      </c>
      <c r="D7" t="s">
        <v>130</v>
      </c>
    </row>
    <row r="8" spans="1:13" x14ac:dyDescent="0.25">
      <c r="A8" t="s">
        <v>131</v>
      </c>
      <c r="B8">
        <f>B6/B7</f>
        <v>21780</v>
      </c>
      <c r="K8" t="s">
        <v>93</v>
      </c>
    </row>
    <row r="9" spans="1:13" x14ac:dyDescent="0.25">
      <c r="A9" t="s">
        <v>132</v>
      </c>
      <c r="B9" s="40">
        <f>B8/7.48052</f>
        <v>2911.5622978081738</v>
      </c>
      <c r="K9" t="s">
        <v>94</v>
      </c>
    </row>
    <row r="10" spans="1:13" x14ac:dyDescent="0.25">
      <c r="K10" t="s">
        <v>95</v>
      </c>
    </row>
    <row r="11" spans="1:13" ht="19.5" thickBot="1" x14ac:dyDescent="0.35">
      <c r="A11" s="3" t="s">
        <v>51</v>
      </c>
      <c r="K11" s="36" t="s">
        <v>96</v>
      </c>
      <c r="M11" t="s">
        <v>100</v>
      </c>
    </row>
    <row r="12" spans="1:13" ht="15.75" thickBot="1" x14ac:dyDescent="0.3">
      <c r="A12" s="18" t="s">
        <v>1</v>
      </c>
      <c r="B12" s="19" t="s">
        <v>50</v>
      </c>
      <c r="C12" s="25" t="s">
        <v>21</v>
      </c>
      <c r="K12" t="s">
        <v>97</v>
      </c>
      <c r="M12" t="s">
        <v>104</v>
      </c>
    </row>
    <row r="13" spans="1:13" x14ac:dyDescent="0.25">
      <c r="A13" s="7" t="s">
        <v>2</v>
      </c>
      <c r="B13" s="9">
        <f>Tilapia!D47</f>
        <v>20485.8</v>
      </c>
      <c r="C13" s="10">
        <f>Tilapia!F47</f>
        <v>2552.3000000000002</v>
      </c>
      <c r="M13" t="s">
        <v>103</v>
      </c>
    </row>
    <row r="14" spans="1:13" ht="15.75" thickBot="1" x14ac:dyDescent="0.3">
      <c r="A14" s="24" t="s">
        <v>4</v>
      </c>
      <c r="B14" s="13">
        <f>Lettuce!D39</f>
        <v>8503</v>
      </c>
      <c r="C14" s="14">
        <f>Lettuce!F39</f>
        <v>1718.5</v>
      </c>
      <c r="K14" t="s">
        <v>98</v>
      </c>
    </row>
    <row r="15" spans="1:13" ht="15.75" thickBot="1" x14ac:dyDescent="0.3">
      <c r="A15" s="20" t="s">
        <v>44</v>
      </c>
      <c r="B15" s="22">
        <f>SUM(B13:B14)</f>
        <v>28988.799999999999</v>
      </c>
      <c r="C15" s="23">
        <f>SUM(C13:C14)</f>
        <v>4270.8</v>
      </c>
      <c r="K15" t="s">
        <v>99</v>
      </c>
      <c r="M15" t="s">
        <v>101</v>
      </c>
    </row>
    <row r="16" spans="1:13" x14ac:dyDescent="0.25">
      <c r="K16" s="36">
        <v>120000</v>
      </c>
      <c r="M16" t="s">
        <v>102</v>
      </c>
    </row>
    <row r="17" spans="1:6" ht="19.5" thickBot="1" x14ac:dyDescent="0.35">
      <c r="A17" s="3" t="s">
        <v>55</v>
      </c>
    </row>
    <row r="18" spans="1:6" ht="15.75" thickBot="1" x14ac:dyDescent="0.3">
      <c r="A18" s="18" t="s">
        <v>52</v>
      </c>
      <c r="B18" s="19">
        <v>6</v>
      </c>
      <c r="C18" s="19">
        <v>12</v>
      </c>
      <c r="D18" s="25">
        <v>24</v>
      </c>
    </row>
    <row r="19" spans="1:6" x14ac:dyDescent="0.25">
      <c r="A19" s="7" t="s">
        <v>53</v>
      </c>
      <c r="B19" s="33">
        <f>B18*Tilapia!$B$17/Tilapia!$B$4</f>
        <v>358.43200000000002</v>
      </c>
      <c r="C19" s="33">
        <f>C18*Tilapia!$B$17/Tilapia!$B$4</f>
        <v>716.86400000000003</v>
      </c>
      <c r="D19" s="34">
        <f>D18*Tilapia!$B$17/Tilapia!$B$4</f>
        <v>1433.7280000000001</v>
      </c>
    </row>
    <row r="20" spans="1:6" ht="15.75" thickBot="1" x14ac:dyDescent="0.3">
      <c r="A20" s="24" t="s">
        <v>54</v>
      </c>
      <c r="B20" s="12">
        <v>210</v>
      </c>
      <c r="C20" s="12">
        <v>420</v>
      </c>
      <c r="D20" s="27">
        <v>840</v>
      </c>
      <c r="F20" t="s">
        <v>56</v>
      </c>
    </row>
    <row r="22" spans="1:6" ht="19.5" thickBot="1" x14ac:dyDescent="0.35">
      <c r="A22" s="3" t="s">
        <v>70</v>
      </c>
    </row>
    <row r="23" spans="1:6" ht="15.75" thickBot="1" x14ac:dyDescent="0.3">
      <c r="A23" s="18" t="s">
        <v>52</v>
      </c>
      <c r="B23" s="19">
        <v>6</v>
      </c>
      <c r="C23" s="19">
        <v>12</v>
      </c>
      <c r="D23" s="25">
        <v>24</v>
      </c>
    </row>
    <row r="24" spans="1:6" x14ac:dyDescent="0.25">
      <c r="A24" s="7" t="s">
        <v>109</v>
      </c>
      <c r="B24" s="33">
        <f>B19*52</f>
        <v>18638.464</v>
      </c>
      <c r="C24" s="33">
        <f t="shared" ref="C24:D24" si="0">C19*52</f>
        <v>37276.928</v>
      </c>
      <c r="D24" s="33">
        <f t="shared" si="0"/>
        <v>74553.856</v>
      </c>
    </row>
    <row r="25" spans="1:6" x14ac:dyDescent="0.25">
      <c r="A25" s="7"/>
      <c r="B25" s="33"/>
      <c r="C25" s="33"/>
      <c r="D25" s="34"/>
    </row>
    <row r="26" spans="1:6" x14ac:dyDescent="0.25">
      <c r="A26" s="7"/>
      <c r="B26" s="33"/>
      <c r="C26" s="33"/>
      <c r="D26" s="34"/>
    </row>
    <row r="27" spans="1:6" x14ac:dyDescent="0.25">
      <c r="A27" s="7"/>
      <c r="B27" s="33"/>
      <c r="C27" s="33"/>
      <c r="D27" s="34"/>
    </row>
    <row r="28" spans="1:6" x14ac:dyDescent="0.25">
      <c r="A28" s="7" t="s">
        <v>107</v>
      </c>
      <c r="B28" s="33">
        <f>B20*52</f>
        <v>10920</v>
      </c>
      <c r="C28" s="33">
        <f t="shared" ref="C28:D28" si="1">C20*52</f>
        <v>21840</v>
      </c>
      <c r="D28" s="33">
        <f t="shared" si="1"/>
        <v>43680</v>
      </c>
    </row>
    <row r="29" spans="1:6" x14ac:dyDescent="0.25">
      <c r="A29" s="7" t="s">
        <v>108</v>
      </c>
      <c r="B29" s="37">
        <v>20</v>
      </c>
      <c r="C29" s="37"/>
      <c r="D29" s="38"/>
    </row>
    <row r="30" spans="1:6" ht="15.75" thickBot="1" x14ac:dyDescent="0.3">
      <c r="A30" s="24" t="s">
        <v>3</v>
      </c>
      <c r="B30" s="39">
        <f>B28*$B$29</f>
        <v>218400</v>
      </c>
      <c r="C30" s="39">
        <f t="shared" ref="C30:D30" si="2">C28*$B$29</f>
        <v>436800</v>
      </c>
      <c r="D30" s="39">
        <f t="shared" si="2"/>
        <v>873600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5"/>
  <sheetViews>
    <sheetView workbookViewId="0">
      <selection activeCell="D4" sqref="D4"/>
    </sheetView>
  </sheetViews>
  <sheetFormatPr defaultRowHeight="15" x14ac:dyDescent="0.25"/>
  <cols>
    <col min="1" max="1" width="36.140625" bestFit="1" customWidth="1"/>
    <col min="2" max="2" width="23.42578125" style="5" customWidth="1"/>
    <col min="3" max="3" width="25.140625" style="5" customWidth="1"/>
    <col min="4" max="4" width="38" style="5" bestFit="1" customWidth="1"/>
    <col min="5" max="5" width="16.7109375" style="5" customWidth="1"/>
    <col min="6" max="6" width="31.42578125" style="5" customWidth="1"/>
    <col min="8" max="8" width="21.85546875" bestFit="1" customWidth="1"/>
    <col min="11" max="11" width="49" bestFit="1" customWidth="1"/>
  </cols>
  <sheetData>
    <row r="1" spans="1:9" ht="23.25" x14ac:dyDescent="0.35">
      <c r="A1" s="28" t="s">
        <v>73</v>
      </c>
      <c r="B1"/>
      <c r="C1"/>
      <c r="D1"/>
      <c r="E1"/>
      <c r="F1"/>
    </row>
    <row r="2" spans="1:9" ht="15.75" thickBot="1" x14ac:dyDescent="0.3">
      <c r="B2"/>
      <c r="C2"/>
      <c r="D2"/>
      <c r="E2"/>
      <c r="F2"/>
    </row>
    <row r="3" spans="1:9" ht="15.75" thickBot="1" x14ac:dyDescent="0.3">
      <c r="A3" s="29" t="s">
        <v>71</v>
      </c>
      <c r="B3" s="30"/>
      <c r="C3"/>
      <c r="D3"/>
      <c r="E3"/>
      <c r="F3"/>
    </row>
    <row r="4" spans="1:9" x14ac:dyDescent="0.25">
      <c r="A4" s="7" t="s">
        <v>72</v>
      </c>
      <c r="B4" s="26">
        <v>6</v>
      </c>
      <c r="C4"/>
      <c r="D4"/>
      <c r="E4"/>
      <c r="F4"/>
      <c r="I4" s="1"/>
    </row>
    <row r="5" spans="1:9" x14ac:dyDescent="0.25">
      <c r="A5" s="7" t="s">
        <v>5</v>
      </c>
      <c r="B5" s="26">
        <v>0.92</v>
      </c>
      <c r="C5"/>
      <c r="D5"/>
      <c r="E5"/>
      <c r="F5"/>
    </row>
    <row r="6" spans="1:9" x14ac:dyDescent="0.25">
      <c r="A6" s="7" t="s">
        <v>74</v>
      </c>
      <c r="B6" s="26">
        <v>40</v>
      </c>
      <c r="C6"/>
      <c r="D6" t="s">
        <v>105</v>
      </c>
      <c r="E6" t="s">
        <v>106</v>
      </c>
      <c r="F6"/>
    </row>
    <row r="7" spans="1:9" x14ac:dyDescent="0.25">
      <c r="A7" s="7" t="s">
        <v>76</v>
      </c>
      <c r="B7" s="26">
        <v>487</v>
      </c>
      <c r="C7"/>
      <c r="D7"/>
      <c r="E7"/>
      <c r="F7"/>
    </row>
    <row r="8" spans="1:9" x14ac:dyDescent="0.25">
      <c r="A8" s="7" t="s">
        <v>80</v>
      </c>
      <c r="B8" s="26">
        <v>1.56</v>
      </c>
      <c r="C8"/>
      <c r="D8"/>
      <c r="E8"/>
      <c r="F8"/>
    </row>
    <row r="9" spans="1:9" x14ac:dyDescent="0.25">
      <c r="A9" s="7"/>
      <c r="B9" s="26"/>
      <c r="C9"/>
      <c r="D9"/>
      <c r="E9"/>
      <c r="F9"/>
    </row>
    <row r="10" spans="1:9" ht="15.75" thickBot="1" x14ac:dyDescent="0.3">
      <c r="A10" s="24"/>
      <c r="B10" s="31"/>
      <c r="C10"/>
      <c r="D10"/>
      <c r="E10"/>
      <c r="F10"/>
    </row>
    <row r="11" spans="1:9" x14ac:dyDescent="0.25">
      <c r="C11"/>
      <c r="D11"/>
      <c r="E11"/>
      <c r="F11"/>
    </row>
    <row r="12" spans="1:9" ht="15.75" thickBot="1" x14ac:dyDescent="0.3">
      <c r="B12"/>
      <c r="C12"/>
      <c r="D12"/>
      <c r="E12"/>
      <c r="F12"/>
    </row>
    <row r="13" spans="1:9" ht="15.75" thickBot="1" x14ac:dyDescent="0.3">
      <c r="A13" s="29" t="s">
        <v>82</v>
      </c>
      <c r="B13" s="30"/>
      <c r="C13"/>
      <c r="D13"/>
      <c r="E13"/>
      <c r="F13"/>
    </row>
    <row r="14" spans="1:9" x14ac:dyDescent="0.25">
      <c r="A14" s="7" t="s">
        <v>75</v>
      </c>
      <c r="B14" s="26">
        <v>800</v>
      </c>
      <c r="C14"/>
      <c r="D14"/>
      <c r="E14"/>
      <c r="F14"/>
    </row>
    <row r="15" spans="1:9" x14ac:dyDescent="0.25">
      <c r="A15" s="7" t="s">
        <v>77</v>
      </c>
      <c r="B15" s="26">
        <f>B14*B5</f>
        <v>736</v>
      </c>
      <c r="C15"/>
      <c r="D15"/>
      <c r="E15"/>
      <c r="F15"/>
    </row>
    <row r="16" spans="1:9" x14ac:dyDescent="0.25">
      <c r="A16" s="7" t="s">
        <v>81</v>
      </c>
      <c r="B16" s="34">
        <f>B15*(B7/1000)*B8</f>
        <v>559.15392000000008</v>
      </c>
      <c r="C16"/>
      <c r="D16"/>
      <c r="E16"/>
      <c r="F16"/>
    </row>
    <row r="17" spans="1:6" x14ac:dyDescent="0.25">
      <c r="A17" s="7" t="s">
        <v>78</v>
      </c>
      <c r="B17" s="34">
        <f>B15*B7/1000</f>
        <v>358.43200000000002</v>
      </c>
      <c r="C17"/>
      <c r="D17"/>
      <c r="E17"/>
      <c r="F17"/>
    </row>
    <row r="18" spans="1:6" ht="15.75" thickBot="1" x14ac:dyDescent="0.3">
      <c r="A18" s="11" t="s">
        <v>79</v>
      </c>
      <c r="B18" s="35">
        <f>B17*52/B4</f>
        <v>3106.4106666666667</v>
      </c>
      <c r="C18"/>
      <c r="D18"/>
      <c r="E18"/>
      <c r="F18"/>
    </row>
    <row r="19" spans="1:6" x14ac:dyDescent="0.25">
      <c r="C19"/>
      <c r="D19"/>
      <c r="E19"/>
      <c r="F19"/>
    </row>
    <row r="20" spans="1:6" x14ac:dyDescent="0.25">
      <c r="C20"/>
      <c r="D20"/>
      <c r="E20"/>
      <c r="F20"/>
    </row>
    <row r="21" spans="1:6" x14ac:dyDescent="0.25">
      <c r="C21"/>
      <c r="D21"/>
      <c r="E21"/>
      <c r="F21"/>
    </row>
    <row r="22" spans="1:6" x14ac:dyDescent="0.25">
      <c r="C22"/>
      <c r="D22"/>
      <c r="E22"/>
      <c r="F22"/>
    </row>
    <row r="23" spans="1:6" x14ac:dyDescent="0.25">
      <c r="B23"/>
      <c r="C23"/>
      <c r="D23"/>
      <c r="E23"/>
      <c r="F23"/>
    </row>
    <row r="24" spans="1:6" x14ac:dyDescent="0.25">
      <c r="B24"/>
      <c r="C24"/>
      <c r="D24"/>
      <c r="E24"/>
      <c r="F24"/>
    </row>
    <row r="25" spans="1:6" x14ac:dyDescent="0.25">
      <c r="B25"/>
      <c r="C25"/>
      <c r="D25"/>
      <c r="E25"/>
      <c r="F25"/>
    </row>
    <row r="26" spans="1:6" ht="21.75" thickBot="1" x14ac:dyDescent="0.4">
      <c r="A26" s="4" t="s">
        <v>57</v>
      </c>
      <c r="B26"/>
      <c r="C26"/>
      <c r="D26"/>
      <c r="E26"/>
      <c r="F26"/>
    </row>
    <row r="27" spans="1:6" ht="15.75" thickBot="1" x14ac:dyDescent="0.3">
      <c r="A27" s="15" t="s">
        <v>18</v>
      </c>
      <c r="B27" s="16" t="s">
        <v>19</v>
      </c>
      <c r="C27" s="16" t="s">
        <v>22</v>
      </c>
      <c r="D27" s="16" t="s">
        <v>23</v>
      </c>
      <c r="E27" s="16" t="s">
        <v>20</v>
      </c>
      <c r="F27" s="17" t="s">
        <v>24</v>
      </c>
    </row>
    <row r="28" spans="1:6" x14ac:dyDescent="0.25">
      <c r="A28" s="7" t="s">
        <v>25</v>
      </c>
      <c r="B28" s="8">
        <v>4</v>
      </c>
      <c r="C28" s="9">
        <v>1200</v>
      </c>
      <c r="D28" s="9">
        <f t="shared" ref="D28:D46" si="0">B28*C28</f>
        <v>4800</v>
      </c>
      <c r="E28" s="8">
        <v>20</v>
      </c>
      <c r="F28" s="10">
        <f>D28/E28</f>
        <v>240</v>
      </c>
    </row>
    <row r="29" spans="1:6" x14ac:dyDescent="0.25">
      <c r="A29" s="7" t="s">
        <v>26</v>
      </c>
      <c r="B29" s="8">
        <v>2</v>
      </c>
      <c r="C29" s="9">
        <v>700</v>
      </c>
      <c r="D29" s="9">
        <f t="shared" si="0"/>
        <v>1400</v>
      </c>
      <c r="E29" s="8">
        <v>20</v>
      </c>
      <c r="F29" s="10">
        <f t="shared" ref="F29:F46" si="1">D29/E29</f>
        <v>70</v>
      </c>
    </row>
    <row r="30" spans="1:6" x14ac:dyDescent="0.25">
      <c r="A30" s="7" t="s">
        <v>27</v>
      </c>
      <c r="B30" s="8">
        <v>4</v>
      </c>
      <c r="C30" s="9">
        <v>420</v>
      </c>
      <c r="D30" s="9">
        <f t="shared" si="0"/>
        <v>1680</v>
      </c>
      <c r="E30" s="8">
        <v>20</v>
      </c>
      <c r="F30" s="10">
        <f t="shared" si="1"/>
        <v>84</v>
      </c>
    </row>
    <row r="31" spans="1:6" x14ac:dyDescent="0.25">
      <c r="A31" s="7" t="s">
        <v>28</v>
      </c>
      <c r="B31" s="8">
        <v>1</v>
      </c>
      <c r="C31" s="9">
        <v>112</v>
      </c>
      <c r="D31" s="9">
        <f t="shared" si="0"/>
        <v>112</v>
      </c>
      <c r="E31" s="8">
        <v>20</v>
      </c>
      <c r="F31" s="10">
        <f t="shared" si="1"/>
        <v>5.6</v>
      </c>
    </row>
    <row r="32" spans="1:6" x14ac:dyDescent="0.25">
      <c r="A32" s="7" t="s">
        <v>29</v>
      </c>
      <c r="B32" s="8">
        <v>1</v>
      </c>
      <c r="C32" s="9">
        <v>280</v>
      </c>
      <c r="D32" s="9">
        <f t="shared" si="0"/>
        <v>280</v>
      </c>
      <c r="E32" s="8">
        <v>20</v>
      </c>
      <c r="F32" s="10">
        <f t="shared" si="1"/>
        <v>14</v>
      </c>
    </row>
    <row r="33" spans="1:6" x14ac:dyDescent="0.25">
      <c r="A33" s="7" t="s">
        <v>30</v>
      </c>
      <c r="B33" s="8">
        <v>40</v>
      </c>
      <c r="C33" s="9">
        <v>1.5</v>
      </c>
      <c r="D33" s="9">
        <f t="shared" si="0"/>
        <v>60</v>
      </c>
      <c r="E33" s="8">
        <v>20</v>
      </c>
      <c r="F33" s="10">
        <f t="shared" si="1"/>
        <v>3</v>
      </c>
    </row>
    <row r="34" spans="1:6" x14ac:dyDescent="0.25">
      <c r="A34" s="7" t="s">
        <v>31</v>
      </c>
      <c r="B34" s="8">
        <v>40</v>
      </c>
      <c r="C34" s="9">
        <v>1.5</v>
      </c>
      <c r="D34" s="9">
        <f t="shared" si="0"/>
        <v>60</v>
      </c>
      <c r="E34" s="8">
        <v>20</v>
      </c>
      <c r="F34" s="10">
        <f t="shared" si="1"/>
        <v>3</v>
      </c>
    </row>
    <row r="35" spans="1:6" x14ac:dyDescent="0.25">
      <c r="A35" s="7" t="s">
        <v>32</v>
      </c>
      <c r="B35" s="8">
        <v>1</v>
      </c>
      <c r="C35" s="9">
        <v>600</v>
      </c>
      <c r="D35" s="9">
        <f t="shared" si="0"/>
        <v>600</v>
      </c>
      <c r="E35" s="8">
        <v>20</v>
      </c>
      <c r="F35" s="10">
        <f t="shared" si="1"/>
        <v>30</v>
      </c>
    </row>
    <row r="36" spans="1:6" x14ac:dyDescent="0.25">
      <c r="A36" s="7" t="s">
        <v>33</v>
      </c>
      <c r="B36" s="8">
        <v>4</v>
      </c>
      <c r="C36" s="9">
        <v>11</v>
      </c>
      <c r="D36" s="9">
        <f t="shared" si="0"/>
        <v>44</v>
      </c>
      <c r="E36" s="8">
        <v>10</v>
      </c>
      <c r="F36" s="10">
        <f t="shared" si="1"/>
        <v>4.4000000000000004</v>
      </c>
    </row>
    <row r="37" spans="1:6" x14ac:dyDescent="0.25">
      <c r="A37" s="7" t="s">
        <v>34</v>
      </c>
      <c r="B37" s="8">
        <v>100</v>
      </c>
      <c r="C37" s="9">
        <v>0.2</v>
      </c>
      <c r="D37" s="9">
        <f t="shared" si="0"/>
        <v>20</v>
      </c>
      <c r="E37" s="8">
        <v>10</v>
      </c>
      <c r="F37" s="10">
        <f t="shared" si="1"/>
        <v>2</v>
      </c>
    </row>
    <row r="38" spans="1:6" x14ac:dyDescent="0.25">
      <c r="A38" s="7" t="s">
        <v>35</v>
      </c>
      <c r="B38" s="8">
        <v>1</v>
      </c>
      <c r="C38" s="9">
        <v>665</v>
      </c>
      <c r="D38" s="9">
        <f t="shared" si="0"/>
        <v>665</v>
      </c>
      <c r="E38" s="8">
        <v>10</v>
      </c>
      <c r="F38" s="10">
        <f t="shared" si="1"/>
        <v>66.5</v>
      </c>
    </row>
    <row r="39" spans="1:6" x14ac:dyDescent="0.25">
      <c r="A39" s="7" t="s">
        <v>36</v>
      </c>
      <c r="B39" s="8">
        <v>400</v>
      </c>
      <c r="C39" s="9">
        <v>17</v>
      </c>
      <c r="D39" s="9">
        <f t="shared" si="0"/>
        <v>6800</v>
      </c>
      <c r="E39" s="8">
        <v>10</v>
      </c>
      <c r="F39" s="10">
        <f t="shared" si="1"/>
        <v>680</v>
      </c>
    </row>
    <row r="40" spans="1:6" x14ac:dyDescent="0.25">
      <c r="A40" s="7" t="s">
        <v>37</v>
      </c>
      <c r="B40" s="8">
        <v>1</v>
      </c>
      <c r="C40" s="9">
        <v>820</v>
      </c>
      <c r="D40" s="9">
        <f t="shared" si="0"/>
        <v>820</v>
      </c>
      <c r="E40" s="8">
        <v>5</v>
      </c>
      <c r="F40" s="10">
        <f t="shared" si="1"/>
        <v>164</v>
      </c>
    </row>
    <row r="41" spans="1:6" x14ac:dyDescent="0.25">
      <c r="A41" s="7" t="s">
        <v>38</v>
      </c>
      <c r="B41" s="8">
        <v>1</v>
      </c>
      <c r="C41" s="9">
        <v>800</v>
      </c>
      <c r="D41" s="9">
        <f t="shared" si="0"/>
        <v>800</v>
      </c>
      <c r="E41" s="8">
        <v>5</v>
      </c>
      <c r="F41" s="10">
        <f t="shared" si="1"/>
        <v>160</v>
      </c>
    </row>
    <row r="42" spans="1:6" x14ac:dyDescent="0.25">
      <c r="A42" s="7" t="s">
        <v>39</v>
      </c>
      <c r="B42" s="8">
        <v>4</v>
      </c>
      <c r="C42" s="9">
        <v>20</v>
      </c>
      <c r="D42" s="9">
        <f t="shared" si="0"/>
        <v>80</v>
      </c>
      <c r="E42" s="8">
        <v>80</v>
      </c>
      <c r="F42" s="10">
        <f t="shared" si="1"/>
        <v>1</v>
      </c>
    </row>
    <row r="43" spans="1:6" x14ac:dyDescent="0.25">
      <c r="A43" s="7" t="s">
        <v>40</v>
      </c>
      <c r="B43" s="8">
        <v>4</v>
      </c>
      <c r="C43" s="9">
        <v>280</v>
      </c>
      <c r="D43" s="9">
        <f t="shared" si="0"/>
        <v>1120</v>
      </c>
      <c r="E43" s="8">
        <v>3</v>
      </c>
      <c r="F43" s="10">
        <f t="shared" si="1"/>
        <v>373.33333333333331</v>
      </c>
    </row>
    <row r="44" spans="1:6" x14ac:dyDescent="0.25">
      <c r="A44" s="7" t="s">
        <v>41</v>
      </c>
      <c r="B44" s="8">
        <v>4</v>
      </c>
      <c r="C44" s="9">
        <v>185</v>
      </c>
      <c r="D44" s="9">
        <f t="shared" si="0"/>
        <v>740</v>
      </c>
      <c r="E44" s="8">
        <v>3</v>
      </c>
      <c r="F44" s="10">
        <f t="shared" si="1"/>
        <v>246.66666666666666</v>
      </c>
    </row>
    <row r="45" spans="1:6" x14ac:dyDescent="0.25">
      <c r="A45" s="7" t="s">
        <v>42</v>
      </c>
      <c r="B45" s="8">
        <v>40</v>
      </c>
      <c r="C45" s="9">
        <v>9.4</v>
      </c>
      <c r="D45" s="9">
        <f t="shared" si="0"/>
        <v>376</v>
      </c>
      <c r="E45" s="8">
        <v>1</v>
      </c>
      <c r="F45" s="10">
        <f t="shared" si="1"/>
        <v>376</v>
      </c>
    </row>
    <row r="46" spans="1:6" ht="15.75" thickBot="1" x14ac:dyDescent="0.3">
      <c r="A46" s="7" t="s">
        <v>43</v>
      </c>
      <c r="B46" s="8">
        <v>160</v>
      </c>
      <c r="C46" s="9">
        <v>0.18</v>
      </c>
      <c r="D46" s="9">
        <f t="shared" si="0"/>
        <v>28.799999999999997</v>
      </c>
      <c r="E46" s="8">
        <v>1</v>
      </c>
      <c r="F46" s="10">
        <f t="shared" si="1"/>
        <v>28.799999999999997</v>
      </c>
    </row>
    <row r="47" spans="1:6" ht="15.75" thickBot="1" x14ac:dyDescent="0.3">
      <c r="A47" s="20" t="s">
        <v>44</v>
      </c>
      <c r="B47" s="21"/>
      <c r="C47" s="22"/>
      <c r="D47" s="22">
        <f>SUM(D28:D46)</f>
        <v>20485.8</v>
      </c>
      <c r="E47" s="21"/>
      <c r="F47" s="23">
        <f>SUM(F28:F46)</f>
        <v>2552.3000000000002</v>
      </c>
    </row>
    <row r="48" spans="1:6" x14ac:dyDescent="0.25">
      <c r="C48" s="6"/>
      <c r="D48" s="6"/>
      <c r="F48" s="6"/>
    </row>
    <row r="49" spans="1:6" ht="18.75" x14ac:dyDescent="0.3">
      <c r="A49" s="3" t="s">
        <v>59</v>
      </c>
      <c r="C49" s="6"/>
      <c r="D49" s="6"/>
      <c r="F49" s="6"/>
    </row>
    <row r="50" spans="1:6" x14ac:dyDescent="0.25">
      <c r="A50" t="s">
        <v>18</v>
      </c>
      <c r="B50" s="5" t="s">
        <v>60</v>
      </c>
      <c r="C50" s="6"/>
      <c r="D50" s="6"/>
      <c r="F50" s="6"/>
    </row>
    <row r="51" spans="1:6" x14ac:dyDescent="0.25">
      <c r="A51" t="s">
        <v>61</v>
      </c>
      <c r="D51" s="6"/>
      <c r="F51" s="6"/>
    </row>
    <row r="52" spans="1:6" x14ac:dyDescent="0.25">
      <c r="A52" t="s">
        <v>62</v>
      </c>
      <c r="C52" s="5" t="s">
        <v>84</v>
      </c>
    </row>
    <row r="53" spans="1:6" x14ac:dyDescent="0.25">
      <c r="A53" t="s">
        <v>63</v>
      </c>
    </row>
    <row r="54" spans="1:6" x14ac:dyDescent="0.25">
      <c r="A54" t="s">
        <v>64</v>
      </c>
    </row>
    <row r="55" spans="1:6" x14ac:dyDescent="0.25">
      <c r="A55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9"/>
  <sheetViews>
    <sheetView topLeftCell="A13" workbookViewId="0">
      <selection activeCell="J20" sqref="J20"/>
    </sheetView>
  </sheetViews>
  <sheetFormatPr defaultRowHeight="15" x14ac:dyDescent="0.25"/>
  <cols>
    <col min="1" max="1" width="27.140625" customWidth="1"/>
    <col min="2" max="2" width="19.140625" customWidth="1"/>
    <col min="3" max="3" width="23.85546875" customWidth="1"/>
    <col min="4" max="4" width="25.140625" customWidth="1"/>
    <col min="5" max="5" width="27.85546875" bestFit="1" customWidth="1"/>
    <col min="6" max="6" width="28.140625" customWidth="1"/>
  </cols>
  <sheetData>
    <row r="1" spans="1:3" ht="23.25" x14ac:dyDescent="0.35">
      <c r="A1" s="28" t="s">
        <v>83</v>
      </c>
    </row>
    <row r="2" spans="1:3" ht="15.75" thickBot="1" x14ac:dyDescent="0.3"/>
    <row r="3" spans="1:3" ht="15.75" thickBot="1" x14ac:dyDescent="0.3">
      <c r="A3" s="29" t="s">
        <v>71</v>
      </c>
      <c r="B3" s="30"/>
    </row>
    <row r="4" spans="1:3" x14ac:dyDescent="0.25">
      <c r="A4" s="7" t="s">
        <v>72</v>
      </c>
      <c r="B4" s="26">
        <v>4</v>
      </c>
    </row>
    <row r="5" spans="1:3" x14ac:dyDescent="0.25">
      <c r="A5" s="7" t="s">
        <v>85</v>
      </c>
      <c r="B5" s="26">
        <v>55</v>
      </c>
    </row>
    <row r="6" spans="1:3" x14ac:dyDescent="0.25">
      <c r="A6" s="7" t="s">
        <v>88</v>
      </c>
      <c r="B6" s="26">
        <v>24</v>
      </c>
    </row>
    <row r="7" spans="1:3" x14ac:dyDescent="0.25">
      <c r="A7" s="7" t="s">
        <v>89</v>
      </c>
      <c r="B7" s="26">
        <v>220</v>
      </c>
      <c r="C7" t="s">
        <v>90</v>
      </c>
    </row>
    <row r="8" spans="1:3" x14ac:dyDescent="0.25">
      <c r="A8" s="7"/>
      <c r="B8" s="26"/>
    </row>
    <row r="9" spans="1:3" x14ac:dyDescent="0.25">
      <c r="A9" s="7"/>
      <c r="B9" s="26"/>
    </row>
    <row r="10" spans="1:3" ht="15.75" thickBot="1" x14ac:dyDescent="0.3">
      <c r="A10" s="24"/>
      <c r="B10" s="31"/>
    </row>
    <row r="11" spans="1:3" x14ac:dyDescent="0.25">
      <c r="B11" s="5"/>
    </row>
    <row r="13" spans="1:3" x14ac:dyDescent="0.25">
      <c r="A13" s="2" t="s">
        <v>82</v>
      </c>
    </row>
    <row r="14" spans="1:3" x14ac:dyDescent="0.25">
      <c r="A14" t="s">
        <v>91</v>
      </c>
      <c r="B14" s="5">
        <f>B7*B5</f>
        <v>12100</v>
      </c>
    </row>
    <row r="15" spans="1:3" x14ac:dyDescent="0.25">
      <c r="A15" t="s">
        <v>92</v>
      </c>
      <c r="B15" s="32">
        <f>B14/B6</f>
        <v>504.16666666666669</v>
      </c>
    </row>
    <row r="16" spans="1:3" x14ac:dyDescent="0.25">
      <c r="A16" t="s">
        <v>87</v>
      </c>
      <c r="B16" s="32">
        <f>B15/B4</f>
        <v>126.04166666666667</v>
      </c>
    </row>
    <row r="17" spans="1:6" x14ac:dyDescent="0.25">
      <c r="A17" t="s">
        <v>86</v>
      </c>
      <c r="B17" s="32">
        <f>B16*52</f>
        <v>6554.166666666667</v>
      </c>
    </row>
    <row r="28" spans="1:6" ht="21.75" thickBot="1" x14ac:dyDescent="0.4">
      <c r="A28" s="4" t="s">
        <v>58</v>
      </c>
    </row>
    <row r="29" spans="1:6" ht="15.75" thickBot="1" x14ac:dyDescent="0.3">
      <c r="A29" s="15" t="s">
        <v>18</v>
      </c>
      <c r="B29" s="16" t="s">
        <v>19</v>
      </c>
      <c r="C29" s="16" t="s">
        <v>22</v>
      </c>
      <c r="D29" s="16" t="s">
        <v>23</v>
      </c>
      <c r="E29" s="16" t="s">
        <v>20</v>
      </c>
      <c r="F29" s="17" t="s">
        <v>24</v>
      </c>
    </row>
    <row r="30" spans="1:6" x14ac:dyDescent="0.25">
      <c r="A30" s="7" t="s">
        <v>45</v>
      </c>
      <c r="B30" s="8">
        <v>2</v>
      </c>
      <c r="C30" s="9">
        <v>2500</v>
      </c>
      <c r="D30" s="9">
        <f t="shared" ref="D30:D38" si="0">B30*C30</f>
        <v>5000</v>
      </c>
      <c r="E30" s="8">
        <v>20</v>
      </c>
      <c r="F30" s="10">
        <f>D30/E30</f>
        <v>250</v>
      </c>
    </row>
    <row r="31" spans="1:6" x14ac:dyDescent="0.25">
      <c r="A31" s="7" t="s">
        <v>31</v>
      </c>
      <c r="B31" s="8">
        <v>40</v>
      </c>
      <c r="C31" s="9">
        <v>1.5</v>
      </c>
      <c r="D31" s="9">
        <f t="shared" si="0"/>
        <v>60</v>
      </c>
      <c r="E31" s="8">
        <v>20</v>
      </c>
      <c r="F31" s="10">
        <f t="shared" ref="F31:F38" si="1">D31/E31</f>
        <v>3</v>
      </c>
    </row>
    <row r="32" spans="1:6" x14ac:dyDescent="0.25">
      <c r="A32" s="7" t="s">
        <v>46</v>
      </c>
      <c r="B32" s="8">
        <v>2</v>
      </c>
      <c r="C32" s="9">
        <v>200</v>
      </c>
      <c r="D32" s="9">
        <f t="shared" si="0"/>
        <v>400</v>
      </c>
      <c r="E32" s="8">
        <v>400</v>
      </c>
      <c r="F32" s="10">
        <f t="shared" si="1"/>
        <v>1</v>
      </c>
    </row>
    <row r="33" spans="1:6" x14ac:dyDescent="0.25">
      <c r="A33" s="7" t="s">
        <v>47</v>
      </c>
      <c r="B33" s="8">
        <v>200</v>
      </c>
      <c r="C33" s="9">
        <v>0.2</v>
      </c>
      <c r="D33" s="9">
        <f t="shared" si="0"/>
        <v>40</v>
      </c>
      <c r="E33" s="8">
        <v>10</v>
      </c>
      <c r="F33" s="10">
        <f t="shared" si="1"/>
        <v>4</v>
      </c>
    </row>
    <row r="34" spans="1:6" x14ac:dyDescent="0.25">
      <c r="A34" s="7" t="s">
        <v>35</v>
      </c>
      <c r="B34" s="8">
        <v>1</v>
      </c>
      <c r="C34" s="9">
        <v>665</v>
      </c>
      <c r="D34" s="9">
        <f t="shared" si="0"/>
        <v>665</v>
      </c>
      <c r="E34" s="8">
        <v>10</v>
      </c>
      <c r="F34" s="10">
        <f t="shared" si="1"/>
        <v>66.5</v>
      </c>
    </row>
    <row r="35" spans="1:6" x14ac:dyDescent="0.25">
      <c r="A35" s="7" t="s">
        <v>48</v>
      </c>
      <c r="B35" s="8">
        <v>72</v>
      </c>
      <c r="C35" s="9">
        <v>15</v>
      </c>
      <c r="D35" s="9">
        <f t="shared" si="0"/>
        <v>1080</v>
      </c>
      <c r="E35" s="8">
        <v>5</v>
      </c>
      <c r="F35" s="10">
        <f t="shared" si="1"/>
        <v>216</v>
      </c>
    </row>
    <row r="36" spans="1:6" x14ac:dyDescent="0.25">
      <c r="A36" s="7" t="s">
        <v>49</v>
      </c>
      <c r="B36" s="8">
        <v>5</v>
      </c>
      <c r="C36" s="9">
        <v>20</v>
      </c>
      <c r="D36" s="9">
        <f t="shared" si="0"/>
        <v>100</v>
      </c>
      <c r="E36" s="8">
        <v>5</v>
      </c>
      <c r="F36" s="10">
        <f t="shared" si="1"/>
        <v>20</v>
      </c>
    </row>
    <row r="37" spans="1:6" x14ac:dyDescent="0.25">
      <c r="A37" s="7" t="s">
        <v>42</v>
      </c>
      <c r="B37" s="8">
        <v>300</v>
      </c>
      <c r="C37" s="9">
        <v>3.5</v>
      </c>
      <c r="D37" s="9">
        <f t="shared" si="0"/>
        <v>1050</v>
      </c>
      <c r="E37" s="8">
        <v>1</v>
      </c>
      <c r="F37" s="10">
        <f t="shared" si="1"/>
        <v>1050</v>
      </c>
    </row>
    <row r="38" spans="1:6" ht="15.75" thickBot="1" x14ac:dyDescent="0.3">
      <c r="A38" s="7" t="s">
        <v>43</v>
      </c>
      <c r="B38" s="8">
        <v>600</v>
      </c>
      <c r="C38" s="9">
        <v>0.18</v>
      </c>
      <c r="D38" s="9">
        <f t="shared" si="0"/>
        <v>108</v>
      </c>
      <c r="E38" s="8">
        <v>1</v>
      </c>
      <c r="F38" s="10">
        <f t="shared" si="1"/>
        <v>108</v>
      </c>
    </row>
    <row r="39" spans="1:6" ht="15.75" thickBot="1" x14ac:dyDescent="0.3">
      <c r="A39" s="20" t="s">
        <v>44</v>
      </c>
      <c r="B39" s="21"/>
      <c r="C39" s="22"/>
      <c r="D39" s="22">
        <f>SUM(D30:D38)</f>
        <v>8503</v>
      </c>
      <c r="E39" s="21"/>
      <c r="F39" s="23">
        <f>SUM(F30:F38)</f>
        <v>1718.5</v>
      </c>
    </row>
    <row r="43" spans="1:6" ht="18.75" x14ac:dyDescent="0.3">
      <c r="A43" s="3" t="s">
        <v>66</v>
      </c>
      <c r="B43" s="5"/>
    </row>
    <row r="44" spans="1:6" x14ac:dyDescent="0.25">
      <c r="A44" t="s">
        <v>18</v>
      </c>
      <c r="B44" s="5" t="s">
        <v>60</v>
      </c>
    </row>
    <row r="45" spans="1:6" x14ac:dyDescent="0.25">
      <c r="A45" t="s">
        <v>67</v>
      </c>
      <c r="B45" s="5"/>
    </row>
    <row r="46" spans="1:6" x14ac:dyDescent="0.25">
      <c r="A46" t="s">
        <v>68</v>
      </c>
      <c r="B46" s="5"/>
    </row>
    <row r="47" spans="1:6" x14ac:dyDescent="0.25">
      <c r="A47" t="s">
        <v>69</v>
      </c>
      <c r="B47" s="5"/>
    </row>
    <row r="48" spans="1:6" x14ac:dyDescent="0.25">
      <c r="A48" t="s">
        <v>65</v>
      </c>
      <c r="B48" s="5"/>
    </row>
    <row r="49" spans="2:2" x14ac:dyDescent="0.25">
      <c r="B4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P24"/>
  <sheetViews>
    <sheetView workbookViewId="0">
      <selection activeCell="B21" sqref="B21"/>
    </sheetView>
  </sheetViews>
  <sheetFormatPr defaultRowHeight="15" x14ac:dyDescent="0.25"/>
  <sheetData>
    <row r="4" spans="2:16" x14ac:dyDescent="0.25">
      <c r="B4" t="s">
        <v>6</v>
      </c>
      <c r="F4" t="s">
        <v>12</v>
      </c>
    </row>
    <row r="5" spans="2:16" x14ac:dyDescent="0.25">
      <c r="B5" t="s">
        <v>7</v>
      </c>
      <c r="P5" t="s">
        <v>118</v>
      </c>
    </row>
    <row r="6" spans="2:16" x14ac:dyDescent="0.25">
      <c r="P6" t="s">
        <v>119</v>
      </c>
    </row>
    <row r="7" spans="2:16" x14ac:dyDescent="0.25">
      <c r="B7" t="s">
        <v>8</v>
      </c>
      <c r="P7" t="s">
        <v>120</v>
      </c>
    </row>
    <row r="9" spans="2:16" x14ac:dyDescent="0.25">
      <c r="B9" t="s">
        <v>9</v>
      </c>
    </row>
    <row r="11" spans="2:16" x14ac:dyDescent="0.25">
      <c r="B11" t="s">
        <v>10</v>
      </c>
    </row>
    <row r="13" spans="2:16" x14ac:dyDescent="0.25">
      <c r="B13" t="s">
        <v>11</v>
      </c>
    </row>
    <row r="18" spans="2:11" x14ac:dyDescent="0.25">
      <c r="B18" t="s">
        <v>110</v>
      </c>
      <c r="J18" t="s">
        <v>111</v>
      </c>
      <c r="K18" t="s">
        <v>112</v>
      </c>
    </row>
    <row r="19" spans="2:11" x14ac:dyDescent="0.25">
      <c r="B19" t="s">
        <v>113</v>
      </c>
    </row>
    <row r="20" spans="2:11" x14ac:dyDescent="0.25">
      <c r="B20" t="s">
        <v>114</v>
      </c>
    </row>
    <row r="21" spans="2:11" x14ac:dyDescent="0.25">
      <c r="B21" t="s">
        <v>121</v>
      </c>
    </row>
    <row r="23" spans="2:11" x14ac:dyDescent="0.25">
      <c r="B23" t="s">
        <v>115</v>
      </c>
      <c r="J23" t="s">
        <v>117</v>
      </c>
    </row>
    <row r="24" spans="2:11" x14ac:dyDescent="0.25">
      <c r="B2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Cash Flow</vt:lpstr>
      <vt:lpstr>Revenue</vt:lpstr>
      <vt:lpstr>Production</vt:lpstr>
      <vt:lpstr>Tilapia</vt:lpstr>
      <vt:lpstr>Lettuce</vt:lpstr>
      <vt:lpstr>Notes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</dc:creator>
  <cp:lastModifiedBy>Corbin</cp:lastModifiedBy>
  <dcterms:created xsi:type="dcterms:W3CDTF">2013-03-19T22:16:10Z</dcterms:created>
  <dcterms:modified xsi:type="dcterms:W3CDTF">2013-04-03T12:28:38Z</dcterms:modified>
</cp:coreProperties>
</file>