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codeName="ThisWorkbook"/>
  <mc:AlternateContent xmlns:mc="http://schemas.openxmlformats.org/markup-compatibility/2006">
    <mc:Choice Requires="x15">
      <x15ac:absPath xmlns:x15ac="http://schemas.microsoft.com/office/spreadsheetml/2010/11/ac" url="C:\Users\mlwat\Dropbox (Personal)\Client Folders\Microsoft\Microsoft Office Template Project\02_Template Sent for MS Review\Rapid Refresh Batch B78\"/>
    </mc:Choice>
  </mc:AlternateContent>
  <xr:revisionPtr revIDLastSave="0" documentId="8_{17068454-6C79-456D-A41F-14676960C79C}" xr6:coauthVersionLast="47" xr6:coauthVersionMax="47" xr10:uidLastSave="{00000000-0000-0000-0000-000000000000}"/>
  <bookViews>
    <workbookView xWindow="-108" yWindow="-108" windowWidth="23256" windowHeight="1272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7" i="11" l="1"/>
  <c r="E27" i="11"/>
  <c r="F26" i="11"/>
  <c r="E26" i="11"/>
  <c r="F25" i="11"/>
  <c r="E25" i="11"/>
  <c r="E24" i="11"/>
  <c r="F24" i="11"/>
  <c r="F23" i="11"/>
  <c r="E23" i="11"/>
  <c r="F22" i="11"/>
  <c r="E22" i="11"/>
  <c r="F19" i="11"/>
  <c r="F32" i="11"/>
  <c r="E32" i="11"/>
  <c r="F31" i="11"/>
  <c r="E31" i="11"/>
  <c r="F30" i="11"/>
  <c r="E30" i="11"/>
  <c r="E13" i="11"/>
  <c r="E12" i="11"/>
  <c r="H40" i="11"/>
  <c r="H39" i="11"/>
  <c r="H38" i="11"/>
  <c r="H37" i="11"/>
  <c r="H35" i="11"/>
  <c r="F18" i="11"/>
  <c r="E19" i="11"/>
  <c r="F17" i="11"/>
  <c r="E18" i="11" s="1"/>
  <c r="F16" i="11"/>
  <c r="E17" i="11" s="1"/>
  <c r="E16" i="11"/>
  <c r="F21" i="11"/>
  <c r="E21" i="11"/>
  <c r="E15" i="11"/>
  <c r="F15" i="11"/>
  <c r="F12" i="11"/>
  <c r="F13" i="11"/>
  <c r="F11" i="11"/>
  <c r="F10" i="11"/>
  <c r="Q1" i="11"/>
  <c r="H36" i="11" s="1"/>
  <c r="F9" i="11"/>
  <c r="AI1" i="11"/>
  <c r="E11" i="11"/>
  <c r="H41" i="11"/>
  <c r="BB1" i="11"/>
  <c r="H7" i="11"/>
  <c r="H25" i="11" l="1"/>
  <c r="H26" i="11"/>
  <c r="AI2" i="11"/>
  <c r="E9" i="11"/>
  <c r="E10" i="11" l="1"/>
  <c r="I5" i="11"/>
  <c r="H29" i="11"/>
  <c r="H20" i="11"/>
  <c r="H14" i="11"/>
  <c r="H8" i="11"/>
  <c r="H21" i="11" l="1"/>
  <c r="H22" i="11"/>
  <c r="H9" i="11"/>
  <c r="I6" i="11"/>
  <c r="H27" i="11" l="1"/>
  <c r="H34" i="11"/>
  <c r="H31" i="11"/>
  <c r="H33" i="11"/>
  <c r="H30" i="11"/>
  <c r="H28" i="11"/>
  <c r="H10" i="11"/>
  <c r="H23" i="11"/>
  <c r="H15" i="11"/>
  <c r="H13" i="11"/>
  <c r="J5" i="11"/>
  <c r="K5" i="11" s="1"/>
  <c r="L5" i="11" s="1"/>
  <c r="M5" i="11" s="1"/>
  <c r="N5" i="11" s="1"/>
  <c r="O5" i="11" s="1"/>
  <c r="P5" i="11" s="1"/>
  <c r="I4" i="11"/>
  <c r="H32" i="11" l="1"/>
  <c r="H24" i="11"/>
  <c r="H16" i="11"/>
  <c r="H11" i="11"/>
  <c r="H12" i="11"/>
  <c r="P4" i="11"/>
  <c r="Q5" i="11"/>
  <c r="R5" i="11" s="1"/>
  <c r="S5" i="11" s="1"/>
  <c r="T5" i="11" s="1"/>
  <c r="U5" i="11" s="1"/>
  <c r="V5" i="11" s="1"/>
  <c r="W5" i="11" s="1"/>
  <c r="J6" i="11"/>
  <c r="H19" i="11" l="1"/>
  <c r="H18" i="11"/>
  <c r="H17"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<sst xmlns="http://schemas.openxmlformats.org/spreadsheetml/2006/main" count="76" uniqueCount="62">
  <si>
    <t>"Get Fit" Workout Tracker</t>
  </si>
  <si>
    <t>Milestone Start:</t>
  </si>
  <si>
    <t>Current Day:</t>
  </si>
  <si>
    <t>Next Presentation:</t>
  </si>
  <si>
    <t>by HAT Trick</t>
  </si>
  <si>
    <t>Progress/Remaining Tasks</t>
  </si>
  <si>
    <t>Display week:</t>
  </si>
  <si>
    <t>Time Left:</t>
  </si>
  <si>
    <t>SIMPLE GANTT CHART by Vertex42.com</t>
  </si>
  <si>
    <t>https://www.vertex42.com/ExcelTemplates/simple-gantt-chart.html</t>
  </si>
  <si>
    <t>TASK</t>
  </si>
  <si>
    <t>ASSIGNED TO</t>
  </si>
  <si>
    <t>PROGRESS</t>
  </si>
  <si>
    <t>START</t>
  </si>
  <si>
    <t>END</t>
  </si>
  <si>
    <t xml:space="preserve">Do not delete this row. This row is hidden to preserve a formula that is used to highlight the current day within the project schedule. </t>
  </si>
  <si>
    <t>Milestone 4 Objectives</t>
  </si>
  <si>
    <t>Establish Milestone 4 Plan</t>
  </si>
  <si>
    <t>Hunter, Tucker</t>
  </si>
  <si>
    <t>Delegate Tasks</t>
  </si>
  <si>
    <t>Hunter</t>
  </si>
  <si>
    <t>Create Gantt Chart</t>
  </si>
  <si>
    <t>Tucker</t>
  </si>
  <si>
    <t>Additonal Milestone Ideas</t>
  </si>
  <si>
    <t>Andy, Hunter</t>
  </si>
  <si>
    <t>Group Meeting</t>
  </si>
  <si>
    <t>All</t>
  </si>
  <si>
    <t>JFrame/Display Milestone</t>
  </si>
  <si>
    <t>JFrame Design Brainstorming</t>
  </si>
  <si>
    <t>Andy</t>
  </si>
  <si>
    <t>UI Design Setup</t>
  </si>
  <si>
    <t>Individual Components (Buttons, Text, Labels, Etc.)</t>
  </si>
  <si>
    <t>Component Integration</t>
  </si>
  <si>
    <t>Testing (Components and JFrame)</t>
  </si>
  <si>
    <t>Major Component Developement</t>
  </si>
  <si>
    <t>Brainstorming Desired Applications</t>
  </si>
  <si>
    <t>CSV Files to Make and Store Workouts and Exercises</t>
  </si>
  <si>
    <t>Implement Workout Figure</t>
  </si>
  <si>
    <t>Create Tracker of Total Pounds Lifted</t>
  </si>
  <si>
    <t>Backend of Individual Screens to Implement Major Components</t>
  </si>
  <si>
    <t>Create Program Description</t>
  </si>
  <si>
    <t>Implements Cobber Logo to Home Screen and Other Aesthetic Touches</t>
  </si>
  <si>
    <t>Andy, Tucker</t>
  </si>
  <si>
    <t>Project Evaluation</t>
  </si>
  <si>
    <t>Monitor progress</t>
  </si>
  <si>
    <t>Deadline monitoring</t>
  </si>
  <si>
    <t>Testing Major Components</t>
  </si>
  <si>
    <t xml:space="preserve"> </t>
  </si>
  <si>
    <t>Additional Objectives (For Future)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</si>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</sst>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4"/>
      <color theme="9"/>
      <name val="Arial Black"/>
      <family val="2"/>
      <scheme val="maj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1">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29" fillId="0" borderId="0" xfId="0" applyFont="1" applyAlignment="1">
      <alignment horizontal="left" vertical="top" wrapText="1" indent="1"/>
    </xf>
    <xf numFmtId="0" fontId="0" fillId="0" borderId="0" xfId="0" applyAlignment="1">
      <alignment horizontal="left" vertical="top" wrapText="1" indent="1"/>
    </xf>
    <xf numFmtId="0" fontId="30" fillId="0" borderId="0" xfId="1" applyFont="1" applyAlignment="1" applyProtection="1">
      <alignment horizontal="left" vertical="top" indent="1"/>
    </xf>
    <xf numFmtId="0" fontId="1" fillId="0" borderId="0" xfId="0" applyFont="1" applyAlignment="1">
      <alignment horizontal="left" vertical="top" indent="1"/>
    </xf>
    <xf numFmtId="0" fontId="31" fillId="0" borderId="0" xfId="5" applyFont="1" applyAlignment="1">
      <alignment horizontal="left"/>
    </xf>
    <xf numFmtId="0" fontId="19" fillId="4" borderId="5" xfId="12" applyFont="1" applyFill="1" applyBorder="1" applyAlignment="1">
      <alignment horizontal="left" vertical="center" wrapText="1" indent="2"/>
    </xf>
    <xf numFmtId="0" fontId="19" fillId="5" borderId="8" xfId="12" applyFont="1" applyFill="1" applyBorder="1" applyAlignment="1">
      <alignment horizontal="left" vertical="center" wrapText="1" indent="2"/>
    </xf>
    <xf numFmtId="0" fontId="13" fillId="0" borderId="0" xfId="3" applyAlignment="1">
      <alignment wrapText="1"/>
    </xf>
    <xf numFmtId="0" fontId="20" fillId="11" borderId="16" xfId="0" applyFont="1" applyFill="1" applyBorder="1" applyAlignment="1">
      <alignment horizontal="left" vertical="center" indent="1"/>
    </xf>
    <xf numFmtId="0" fontId="20" fillId="11" borderId="21" xfId="0" applyFont="1" applyFill="1" applyBorder="1" applyAlignment="1">
      <alignment horizontal="left" vertical="center" indent="1"/>
    </xf>
    <xf numFmtId="0" fontId="20" fillId="11" borderId="16" xfId="0" applyFont="1" applyFill="1" applyBorder="1" applyAlignment="1">
      <alignment vertical="center"/>
    </xf>
    <xf numFmtId="0" fontId="20" fillId="11" borderId="16" xfId="0" applyFont="1" applyFill="1" applyBorder="1" applyAlignment="1">
      <alignment horizontal="center" vertical="center"/>
    </xf>
    <xf numFmtId="0" fontId="27" fillId="0" borderId="0" xfId="0" applyFont="1" applyAlignment="1">
      <alignment horizontal="left"/>
    </xf>
    <xf numFmtId="165" fontId="27" fillId="0" borderId="0" xfId="9" applyFont="1" applyBorder="1" applyAlignment="1">
      <alignment horizontal="left"/>
    </xf>
    <xf numFmtId="0" fontId="26" fillId="0" borderId="0" xfId="8" applyFont="1" applyAlignment="1">
      <alignment horizontal="left"/>
    </xf>
    <xf numFmtId="166" fontId="19" fillId="2" borderId="18" xfId="0" applyNumberFormat="1" applyFont="1" applyFill="1" applyBorder="1" applyAlignment="1">
      <alignment horizontal="center" vertical="center" wrapText="1"/>
    </xf>
    <xf numFmtId="166" fontId="19" fillId="2" borderId="13" xfId="0" applyNumberFormat="1" applyFont="1" applyFill="1" applyBorder="1" applyAlignment="1">
      <alignment horizontal="center" vertical="center" wrapText="1"/>
    </xf>
    <xf numFmtId="0" fontId="26" fillId="0" borderId="0" xfId="8" applyFont="1" applyAlignment="1">
      <alignment horizontal="left" wrapText="1"/>
    </xf>
    <xf numFmtId="0" fontId="4" fillId="0" borderId="0" xfId="0" applyFont="1" applyAlignment="1">
      <alignment wrapText="1"/>
    </xf>
    <xf numFmtId="0" fontId="27" fillId="0" borderId="0" xfId="9" applyNumberFormat="1" applyFont="1" applyBorder="1" applyAlignment="1">
      <alignment horizontal="left"/>
    </xf>
    <xf numFmtId="166" fontId="19" fillId="2" borderId="19" xfId="0" applyNumberFormat="1" applyFont="1" applyFill="1" applyBorder="1" applyAlignment="1">
      <alignment horizontal="center" vertical="center" wrapText="1"/>
    </xf>
    <xf numFmtId="0" fontId="4" fillId="0" borderId="0" xfId="0" applyFont="1" applyAlignment="1"/>
    <xf numFmtId="0" fontId="28" fillId="0" borderId="0" xfId="0" applyFont="1" applyAlignment="1"/>
    <xf numFmtId="0" fontId="4" fillId="2" borderId="21" xfId="0" applyFont="1" applyFill="1" applyBorder="1" applyAlignme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1">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D78C"/>
      <color rgb="FFF7A711"/>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url" TargetMode="External"/><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4"/>
  <sheetViews>
    <sheetView showGridLines="0" tabSelected="1" showRuler="0" topLeftCell="A14" zoomScaleNormal="100" zoomScalePageLayoutView="70" workbookViewId="0">
      <selection activeCell="E25" sqref="E25"/>
    </sheetView>
  </sheetViews>
  <sheetFormatPr defaultColWidth="8.75" defaultRowHeight="30" customHeight="1"/>
  <cols>
    <col min="1" max="1" width="2.75" style="13" customWidth="1"/>
    <col min="2" max="2" width="30.625"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c r="A1" s="14"/>
      <c r="B1" s="101" t="s">
        <v>0</v>
      </c>
      <c r="C1" s="18"/>
      <c r="D1" s="19"/>
      <c r="E1" s="20"/>
      <c r="F1" s="21"/>
      <c r="H1" s="1"/>
      <c r="I1" s="111" t="s">
        <v>1</v>
      </c>
      <c r="J1" s="118"/>
      <c r="K1" s="118"/>
      <c r="L1" s="118"/>
      <c r="M1" s="118"/>
      <c r="N1" s="118"/>
      <c r="O1" s="118"/>
      <c r="P1" s="24"/>
      <c r="Q1" s="110">
        <f>DATE(2024,3,19)</f>
        <v>45370</v>
      </c>
      <c r="R1" s="119"/>
      <c r="S1" s="119"/>
      <c r="T1" s="119"/>
      <c r="U1" s="119"/>
      <c r="V1" s="119"/>
      <c r="W1" s="119"/>
      <c r="X1" s="119"/>
      <c r="Y1" s="119"/>
      <c r="Z1" s="119"/>
      <c r="AA1" s="114" t="s">
        <v>2</v>
      </c>
      <c r="AB1" s="114"/>
      <c r="AC1" s="114"/>
      <c r="AD1" s="114"/>
      <c r="AE1" s="114"/>
      <c r="AF1" s="114"/>
      <c r="AG1" s="114"/>
      <c r="AI1" s="110">
        <f ca="1">TODAY()</f>
        <v>45376</v>
      </c>
      <c r="AJ1" s="110"/>
      <c r="AK1" s="110"/>
      <c r="AL1" s="110"/>
      <c r="AM1" s="110"/>
      <c r="AN1" s="110"/>
      <c r="AO1" s="110"/>
      <c r="AP1" s="110"/>
      <c r="AQ1" s="110"/>
      <c r="AR1" s="110"/>
      <c r="AT1" s="114" t="s">
        <v>3</v>
      </c>
      <c r="AU1" s="115"/>
      <c r="AV1" s="115"/>
      <c r="AW1" s="115"/>
      <c r="AX1" s="115"/>
      <c r="AY1" s="115"/>
      <c r="AZ1" s="115"/>
      <c r="BB1" s="110">
        <f>DATE(2024,4,18)</f>
        <v>45400</v>
      </c>
      <c r="BC1" s="119"/>
      <c r="BD1" s="119"/>
      <c r="BE1" s="119"/>
      <c r="BF1" s="119"/>
      <c r="BG1" s="119"/>
      <c r="BH1" s="119"/>
      <c r="BI1" s="119"/>
      <c r="BJ1" s="119"/>
      <c r="BK1" s="119"/>
    </row>
    <row r="2" spans="1:64" ht="30" customHeight="1">
      <c r="B2" s="92" t="s">
        <v>4</v>
      </c>
      <c r="C2" s="93" t="s">
        <v>5</v>
      </c>
      <c r="D2" s="22"/>
      <c r="E2" s="23"/>
      <c r="F2" s="22"/>
      <c r="I2" s="111" t="s">
        <v>6</v>
      </c>
      <c r="J2" s="118"/>
      <c r="K2" s="118"/>
      <c r="L2" s="118"/>
      <c r="M2" s="118"/>
      <c r="N2" s="118"/>
      <c r="O2" s="118"/>
      <c r="P2" s="24"/>
      <c r="Q2" s="109">
        <v>1</v>
      </c>
      <c r="R2" s="119"/>
      <c r="S2" s="119"/>
      <c r="T2" s="119"/>
      <c r="U2" s="119"/>
      <c r="V2" s="119"/>
      <c r="W2" s="119"/>
      <c r="X2" s="119"/>
      <c r="Y2" s="119"/>
      <c r="Z2" s="119"/>
      <c r="AA2" s="114" t="s">
        <v>7</v>
      </c>
      <c r="AB2" s="115"/>
      <c r="AC2" s="115"/>
      <c r="AD2" s="115"/>
      <c r="AE2" s="115"/>
      <c r="AF2" s="115"/>
      <c r="AG2" s="115"/>
      <c r="AI2" s="116" t="str">
        <f ca="1">-(AI1-BB1) &amp; " Days"</f>
        <v>24 Days</v>
      </c>
      <c r="AJ2" s="119"/>
      <c r="AK2" s="119"/>
      <c r="AL2" s="119"/>
      <c r="AM2" s="119"/>
      <c r="AN2" s="119"/>
      <c r="AO2" s="119"/>
      <c r="AP2" s="119"/>
      <c r="AQ2" s="119"/>
      <c r="AR2" s="119"/>
    </row>
    <row r="3" spans="1:64" s="26" customFormat="1" ht="30" customHeight="1">
      <c r="A3" s="13"/>
      <c r="B3" s="25" t="s">
        <v>8</v>
      </c>
      <c r="D3" s="27"/>
      <c r="E3" s="28"/>
    </row>
    <row r="4" spans="1:64" s="26" customFormat="1" ht="30" customHeight="1">
      <c r="A4" s="14"/>
      <c r="B4" s="29" t="s">
        <v>9</v>
      </c>
      <c r="E4" s="30"/>
      <c r="I4" s="112">
        <f>I5</f>
        <v>45369</v>
      </c>
      <c r="J4" s="113"/>
      <c r="K4" s="113"/>
      <c r="L4" s="113"/>
      <c r="M4" s="113"/>
      <c r="N4" s="113"/>
      <c r="O4" s="113"/>
      <c r="P4" s="113">
        <f>P5</f>
        <v>45376</v>
      </c>
      <c r="Q4" s="113"/>
      <c r="R4" s="113"/>
      <c r="S4" s="113"/>
      <c r="T4" s="113"/>
      <c r="U4" s="113"/>
      <c r="V4" s="113"/>
      <c r="W4" s="113">
        <f>W5</f>
        <v>45383</v>
      </c>
      <c r="X4" s="113"/>
      <c r="Y4" s="113"/>
      <c r="Z4" s="113"/>
      <c r="AA4" s="113"/>
      <c r="AB4" s="113"/>
      <c r="AC4" s="113"/>
      <c r="AD4" s="113">
        <f>AD5</f>
        <v>45390</v>
      </c>
      <c r="AE4" s="113"/>
      <c r="AF4" s="113"/>
      <c r="AG4" s="113"/>
      <c r="AH4" s="113"/>
      <c r="AI4" s="113"/>
      <c r="AJ4" s="113"/>
      <c r="AK4" s="113">
        <f>AK5</f>
        <v>45397</v>
      </c>
      <c r="AL4" s="113"/>
      <c r="AM4" s="113"/>
      <c r="AN4" s="113"/>
      <c r="AO4" s="113"/>
      <c r="AP4" s="113"/>
      <c r="AQ4" s="113"/>
      <c r="AR4" s="113">
        <f>AR5</f>
        <v>45404</v>
      </c>
      <c r="AS4" s="113"/>
      <c r="AT4" s="113"/>
      <c r="AU4" s="113"/>
      <c r="AV4" s="113"/>
      <c r="AW4" s="113"/>
      <c r="AX4" s="113"/>
      <c r="AY4" s="113">
        <f>AY5</f>
        <v>45411</v>
      </c>
      <c r="AZ4" s="113"/>
      <c r="BA4" s="113"/>
      <c r="BB4" s="113"/>
      <c r="BC4" s="113"/>
      <c r="BD4" s="113"/>
      <c r="BE4" s="113"/>
      <c r="BF4" s="113">
        <f>BF5</f>
        <v>45418</v>
      </c>
      <c r="BG4" s="113"/>
      <c r="BH4" s="113"/>
      <c r="BI4" s="113"/>
      <c r="BJ4" s="113"/>
      <c r="BK4" s="113"/>
      <c r="BL4" s="117"/>
    </row>
    <row r="5" spans="1:64" s="26" customFormat="1" ht="15" customHeight="1">
      <c r="A5" s="104"/>
      <c r="B5" s="105" t="s">
        <v>10</v>
      </c>
      <c r="C5" s="107" t="s">
        <v>11</v>
      </c>
      <c r="D5" s="108" t="s">
        <v>12</v>
      </c>
      <c r="E5" s="108" t="s">
        <v>13</v>
      </c>
      <c r="F5" s="108" t="s">
        <v>14</v>
      </c>
      <c r="I5" s="31">
        <f>Project_Start-WEEKDAY(Project_Start,1)+2+7*(Display_Week-1)</f>
        <v>45369</v>
      </c>
      <c r="J5" s="31">
        <f>I5+1</f>
        <v>45370</v>
      </c>
      <c r="K5" s="31">
        <f t="shared" ref="K5:AX5" si="0">J5+1</f>
        <v>45371</v>
      </c>
      <c r="L5" s="31">
        <f t="shared" si="0"/>
        <v>45372</v>
      </c>
      <c r="M5" s="31">
        <f t="shared" si="0"/>
        <v>45373</v>
      </c>
      <c r="N5" s="31">
        <f t="shared" si="0"/>
        <v>45374</v>
      </c>
      <c r="O5" s="32">
        <f t="shared" si="0"/>
        <v>45375</v>
      </c>
      <c r="P5" s="33">
        <f>O5+1</f>
        <v>45376</v>
      </c>
      <c r="Q5" s="31">
        <f>P5+1</f>
        <v>45377</v>
      </c>
      <c r="R5" s="31">
        <f t="shared" si="0"/>
        <v>45378</v>
      </c>
      <c r="S5" s="31">
        <f t="shared" si="0"/>
        <v>45379</v>
      </c>
      <c r="T5" s="31">
        <f t="shared" si="0"/>
        <v>45380</v>
      </c>
      <c r="U5" s="31">
        <f t="shared" si="0"/>
        <v>45381</v>
      </c>
      <c r="V5" s="32">
        <f t="shared" si="0"/>
        <v>45382</v>
      </c>
      <c r="W5" s="33">
        <f>V5+1</f>
        <v>45383</v>
      </c>
      <c r="X5" s="31">
        <f>W5+1</f>
        <v>45384</v>
      </c>
      <c r="Y5" s="31">
        <f t="shared" si="0"/>
        <v>45385</v>
      </c>
      <c r="Z5" s="31">
        <f t="shared" si="0"/>
        <v>45386</v>
      </c>
      <c r="AA5" s="31">
        <f t="shared" si="0"/>
        <v>45387</v>
      </c>
      <c r="AB5" s="31">
        <f t="shared" si="0"/>
        <v>45388</v>
      </c>
      <c r="AC5" s="32">
        <f t="shared" si="0"/>
        <v>45389</v>
      </c>
      <c r="AD5" s="33">
        <f>AC5+1</f>
        <v>45390</v>
      </c>
      <c r="AE5" s="31">
        <f>AD5+1</f>
        <v>45391</v>
      </c>
      <c r="AF5" s="31">
        <f t="shared" si="0"/>
        <v>45392</v>
      </c>
      <c r="AG5" s="31">
        <f t="shared" si="0"/>
        <v>45393</v>
      </c>
      <c r="AH5" s="31">
        <f t="shared" si="0"/>
        <v>45394</v>
      </c>
      <c r="AI5" s="31">
        <f t="shared" si="0"/>
        <v>45395</v>
      </c>
      <c r="AJ5" s="32">
        <f t="shared" si="0"/>
        <v>45396</v>
      </c>
      <c r="AK5" s="33">
        <f>AJ5+1</f>
        <v>45397</v>
      </c>
      <c r="AL5" s="31">
        <f>AK5+1</f>
        <v>45398</v>
      </c>
      <c r="AM5" s="31">
        <f t="shared" si="0"/>
        <v>45399</v>
      </c>
      <c r="AN5" s="31">
        <f t="shared" si="0"/>
        <v>45400</v>
      </c>
      <c r="AO5" s="31">
        <f t="shared" si="0"/>
        <v>45401</v>
      </c>
      <c r="AP5" s="31">
        <f t="shared" si="0"/>
        <v>45402</v>
      </c>
      <c r="AQ5" s="32">
        <f t="shared" si="0"/>
        <v>45403</v>
      </c>
      <c r="AR5" s="33">
        <f>AQ5+1</f>
        <v>45404</v>
      </c>
      <c r="AS5" s="31">
        <f>AR5+1</f>
        <v>45405</v>
      </c>
      <c r="AT5" s="31">
        <f t="shared" si="0"/>
        <v>45406</v>
      </c>
      <c r="AU5" s="31">
        <f t="shared" si="0"/>
        <v>45407</v>
      </c>
      <c r="AV5" s="31">
        <f t="shared" si="0"/>
        <v>45408</v>
      </c>
      <c r="AW5" s="31">
        <f t="shared" si="0"/>
        <v>45409</v>
      </c>
      <c r="AX5" s="32">
        <f t="shared" si="0"/>
        <v>45410</v>
      </c>
      <c r="AY5" s="33">
        <f>AX5+1</f>
        <v>45411</v>
      </c>
      <c r="AZ5" s="31">
        <f>AY5+1</f>
        <v>45412</v>
      </c>
      <c r="BA5" s="31">
        <f t="shared" ref="BA5:BE5" si="1">AZ5+1</f>
        <v>45413</v>
      </c>
      <c r="BB5" s="31">
        <f t="shared" si="1"/>
        <v>45414</v>
      </c>
      <c r="BC5" s="31">
        <f t="shared" si="1"/>
        <v>45415</v>
      </c>
      <c r="BD5" s="31">
        <f t="shared" si="1"/>
        <v>45416</v>
      </c>
      <c r="BE5" s="32">
        <f t="shared" si="1"/>
        <v>45417</v>
      </c>
      <c r="BF5" s="33">
        <f>BE5+1</f>
        <v>45418</v>
      </c>
      <c r="BG5" s="31">
        <f>BF5+1</f>
        <v>45419</v>
      </c>
      <c r="BH5" s="31">
        <f t="shared" ref="BH5:BL5" si="2">BG5+1</f>
        <v>45420</v>
      </c>
      <c r="BI5" s="31">
        <f t="shared" si="2"/>
        <v>45421</v>
      </c>
      <c r="BJ5" s="31">
        <f t="shared" si="2"/>
        <v>45422</v>
      </c>
      <c r="BK5" s="31">
        <f t="shared" si="2"/>
        <v>45423</v>
      </c>
      <c r="BL5" s="31">
        <f t="shared" si="2"/>
        <v>45424</v>
      </c>
    </row>
    <row r="6" spans="1:64" s="26" customFormat="1" ht="15" customHeight="1">
      <c r="A6" s="104"/>
      <c r="B6" s="106"/>
      <c r="C6" s="120"/>
      <c r="D6" s="120"/>
      <c r="E6" s="120"/>
      <c r="F6" s="120"/>
      <c r="I6" s="34" t="str">
        <f t="shared" ref="I6:AN6" si="3">LEFT(TEXT(I5,"ddd"),1)</f>
        <v>M</v>
      </c>
      <c r="J6" s="35" t="str">
        <f t="shared" si="3"/>
        <v>T</v>
      </c>
      <c r="K6" s="35" t="str">
        <f t="shared" si="3"/>
        <v>W</v>
      </c>
      <c r="L6" s="35" t="str">
        <f t="shared" si="3"/>
        <v>T</v>
      </c>
      <c r="M6" s="35" t="str">
        <f t="shared" si="3"/>
        <v>F</v>
      </c>
      <c r="N6" s="35" t="str">
        <f t="shared" si="3"/>
        <v>S</v>
      </c>
      <c r="O6" s="35" t="str">
        <f t="shared" si="3"/>
        <v>S</v>
      </c>
      <c r="P6" s="35" t="str">
        <f t="shared" si="3"/>
        <v>M</v>
      </c>
      <c r="Q6" s="35" t="str">
        <f t="shared" si="3"/>
        <v>T</v>
      </c>
      <c r="R6" s="35" t="str">
        <f t="shared" si="3"/>
        <v>W</v>
      </c>
      <c r="S6" s="35" t="str">
        <f t="shared" si="3"/>
        <v>T</v>
      </c>
      <c r="T6" s="35" t="str">
        <f t="shared" si="3"/>
        <v>F</v>
      </c>
      <c r="U6" s="35" t="str">
        <f t="shared" si="3"/>
        <v>S</v>
      </c>
      <c r="V6" s="35" t="str">
        <f t="shared" si="3"/>
        <v>S</v>
      </c>
      <c r="W6" s="35" t="str">
        <f t="shared" si="3"/>
        <v>M</v>
      </c>
      <c r="X6" s="35" t="str">
        <f t="shared" si="3"/>
        <v>T</v>
      </c>
      <c r="Y6" s="35" t="str">
        <f t="shared" si="3"/>
        <v>W</v>
      </c>
      <c r="Z6" s="35" t="str">
        <f t="shared" si="3"/>
        <v>T</v>
      </c>
      <c r="AA6" s="35" t="str">
        <f t="shared" si="3"/>
        <v>F</v>
      </c>
      <c r="AB6" s="35" t="str">
        <f t="shared" si="3"/>
        <v>S</v>
      </c>
      <c r="AC6" s="35" t="str">
        <f t="shared" si="3"/>
        <v>S</v>
      </c>
      <c r="AD6" s="35" t="str">
        <f t="shared" si="3"/>
        <v>M</v>
      </c>
      <c r="AE6" s="35" t="str">
        <f t="shared" si="3"/>
        <v>T</v>
      </c>
      <c r="AF6" s="35" t="str">
        <f t="shared" si="3"/>
        <v>W</v>
      </c>
      <c r="AG6" s="35" t="str">
        <f t="shared" si="3"/>
        <v>T</v>
      </c>
      <c r="AH6" s="35" t="str">
        <f t="shared" si="3"/>
        <v>F</v>
      </c>
      <c r="AI6" s="35" t="str">
        <f t="shared" si="3"/>
        <v>S</v>
      </c>
      <c r="AJ6" s="35" t="str">
        <f t="shared" si="3"/>
        <v>S</v>
      </c>
      <c r="AK6" s="35" t="str">
        <f t="shared" si="3"/>
        <v>M</v>
      </c>
      <c r="AL6" s="35" t="str">
        <f t="shared" si="3"/>
        <v>T</v>
      </c>
      <c r="AM6" s="35" t="str">
        <f t="shared" si="3"/>
        <v>W</v>
      </c>
      <c r="AN6" s="35" t="str">
        <f t="shared" si="3"/>
        <v>T</v>
      </c>
      <c r="AO6" s="35" t="str">
        <f t="shared" ref="AO6:BL6" si="4">LEFT(TEXT(AO5,"ddd"),1)</f>
        <v>F</v>
      </c>
      <c r="AP6" s="35" t="str">
        <f t="shared" si="4"/>
        <v>S</v>
      </c>
      <c r="AQ6" s="35" t="str">
        <f t="shared" si="4"/>
        <v>S</v>
      </c>
      <c r="AR6" s="35" t="str">
        <f t="shared" si="4"/>
        <v>M</v>
      </c>
      <c r="AS6" s="35" t="str">
        <f t="shared" si="4"/>
        <v>T</v>
      </c>
      <c r="AT6" s="35" t="str">
        <f t="shared" si="4"/>
        <v>W</v>
      </c>
      <c r="AU6" s="35" t="str">
        <f t="shared" si="4"/>
        <v>T</v>
      </c>
      <c r="AV6" s="35" t="str">
        <f t="shared" si="4"/>
        <v>F</v>
      </c>
      <c r="AW6" s="35" t="str">
        <f t="shared" si="4"/>
        <v>S</v>
      </c>
      <c r="AX6" s="35" t="str">
        <f t="shared" si="4"/>
        <v>S</v>
      </c>
      <c r="AY6" s="35" t="str">
        <f t="shared" si="4"/>
        <v>M</v>
      </c>
      <c r="AZ6" s="35" t="str">
        <f t="shared" si="4"/>
        <v>T</v>
      </c>
      <c r="BA6" s="35" t="str">
        <f t="shared" si="4"/>
        <v>W</v>
      </c>
      <c r="BB6" s="35" t="str">
        <f t="shared" si="4"/>
        <v>T</v>
      </c>
      <c r="BC6" s="35" t="str">
        <f t="shared" si="4"/>
        <v>F</v>
      </c>
      <c r="BD6" s="35" t="str">
        <f t="shared" si="4"/>
        <v>S</v>
      </c>
      <c r="BE6" s="35" t="str">
        <f t="shared" si="4"/>
        <v>S</v>
      </c>
      <c r="BF6" s="35" t="str">
        <f t="shared" si="4"/>
        <v>M</v>
      </c>
      <c r="BG6" s="35" t="str">
        <f t="shared" si="4"/>
        <v>T</v>
      </c>
      <c r="BH6" s="35" t="str">
        <f t="shared" si="4"/>
        <v>W</v>
      </c>
      <c r="BI6" s="35" t="str">
        <f t="shared" si="4"/>
        <v>T</v>
      </c>
      <c r="BJ6" s="35" t="str">
        <f t="shared" si="4"/>
        <v>F</v>
      </c>
      <c r="BK6" s="35" t="str">
        <f t="shared" si="4"/>
        <v>S</v>
      </c>
      <c r="BL6" s="36" t="str">
        <f t="shared" si="4"/>
        <v>S</v>
      </c>
    </row>
    <row r="7" spans="1:64" s="26" customFormat="1" ht="30" hidden="1" customHeight="1">
      <c r="A7" s="13" t="s">
        <v>15</v>
      </c>
      <c r="B7" s="37"/>
      <c r="C7" s="38"/>
      <c r="D7" s="37"/>
      <c r="E7" s="37"/>
      <c r="F7" s="37"/>
      <c r="H7" s="26" t="str">
        <f ca="1">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c r="A8" s="14"/>
      <c r="B8" s="40" t="s">
        <v>16</v>
      </c>
      <c r="C8" s="41"/>
      <c r="D8" s="42"/>
      <c r="E8" s="43"/>
      <c r="F8" s="44"/>
      <c r="G8" s="17"/>
      <c r="H8" s="5" t="str">
        <f t="shared" ref="H8:H41" ca="1"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c r="A9" s="14"/>
      <c r="B9" s="47" t="s">
        <v>17</v>
      </c>
      <c r="C9" s="48" t="s">
        <v>18</v>
      </c>
      <c r="D9" s="49">
        <v>0.85</v>
      </c>
      <c r="E9" s="50">
        <f>Project_Start</f>
        <v>45370</v>
      </c>
      <c r="F9" s="50">
        <f>DATE(2024,3,22)</f>
        <v>45373</v>
      </c>
      <c r="G9" s="17"/>
      <c r="H9" s="5">
        <f t="shared" ca="1" si="5"/>
        <v>4</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c r="A10" s="14"/>
      <c r="B10" s="52" t="s">
        <v>19</v>
      </c>
      <c r="C10" s="53" t="s">
        <v>20</v>
      </c>
      <c r="D10" s="54">
        <v>1</v>
      </c>
      <c r="E10" s="55">
        <f>F9</f>
        <v>45373</v>
      </c>
      <c r="F10" s="55">
        <f>DATE(2024,3,25)</f>
        <v>45376</v>
      </c>
      <c r="G10" s="17"/>
      <c r="H10" s="5">
        <f t="shared" ca="1" si="5"/>
        <v>4</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c r="A11" s="13"/>
      <c r="B11" s="52" t="s">
        <v>21</v>
      </c>
      <c r="C11" s="53" t="s">
        <v>22</v>
      </c>
      <c r="D11" s="54">
        <v>1</v>
      </c>
      <c r="E11" s="55">
        <f>DATE(2024,3,22)</f>
        <v>45373</v>
      </c>
      <c r="F11" s="55">
        <f>DATE(2024,3,25)</f>
        <v>45376</v>
      </c>
      <c r="G11" s="17"/>
      <c r="H11" s="5">
        <f t="shared" ca="1" si="5"/>
        <v>4</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c r="A12" s="13"/>
      <c r="B12" s="52" t="s">
        <v>23</v>
      </c>
      <c r="C12" s="53" t="s">
        <v>24</v>
      </c>
      <c r="D12" s="54">
        <v>1</v>
      </c>
      <c r="E12" s="55">
        <f>DATE(2024,3,22)</f>
        <v>45373</v>
      </c>
      <c r="F12" s="55">
        <f t="shared" ref="E12:F13" si="6">DATE(2024,3,25)</f>
        <v>45376</v>
      </c>
      <c r="G12" s="17"/>
      <c r="H12" s="5">
        <f t="shared" ca="1" si="5"/>
        <v>4</v>
      </c>
      <c r="I12" s="51"/>
      <c r="J12" s="51"/>
      <c r="K12" s="51"/>
      <c r="L12" s="51"/>
      <c r="M12" s="51"/>
      <c r="N12" s="51"/>
      <c r="O12" s="51"/>
      <c r="P12" s="51"/>
      <c r="Q12" s="51"/>
      <c r="R12" s="51"/>
      <c r="S12" s="51"/>
      <c r="T12" s="51"/>
      <c r="U12" s="51"/>
      <c r="V12" s="51"/>
      <c r="W12" s="51"/>
      <c r="X12" s="51"/>
      <c r="Y12" s="56"/>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c r="A13" s="13"/>
      <c r="B13" s="52" t="s">
        <v>25</v>
      </c>
      <c r="C13" s="53" t="s">
        <v>26</v>
      </c>
      <c r="D13" s="54">
        <v>1</v>
      </c>
      <c r="E13" s="55">
        <f t="shared" si="6"/>
        <v>45376</v>
      </c>
      <c r="F13" s="55">
        <f t="shared" si="6"/>
        <v>45376</v>
      </c>
      <c r="G13" s="17"/>
      <c r="H13" s="5">
        <f t="shared" ca="1" si="5"/>
        <v>1</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c r="A14" s="14"/>
      <c r="B14" s="57" t="s">
        <v>27</v>
      </c>
      <c r="C14" s="58"/>
      <c r="D14" s="59"/>
      <c r="E14" s="60"/>
      <c r="F14" s="61"/>
      <c r="G14" s="17"/>
      <c r="H14" s="5" t="str">
        <f t="shared" ca="1" si="5"/>
        <v/>
      </c>
    </row>
    <row r="15" spans="1:64" s="46" customFormat="1" ht="30" customHeight="1">
      <c r="A15" s="14"/>
      <c r="B15" s="62" t="s">
        <v>28</v>
      </c>
      <c r="C15" s="63" t="s">
        <v>29</v>
      </c>
      <c r="D15" s="64">
        <v>1</v>
      </c>
      <c r="E15" s="65">
        <f>DATE(2024,2,22)</f>
        <v>45344</v>
      </c>
      <c r="F15" s="65">
        <f>DATE(2024,2,29)</f>
        <v>45351</v>
      </c>
      <c r="G15" s="17"/>
      <c r="H15" s="5">
        <f t="shared" ca="1" si="5"/>
        <v>8</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c r="A16" s="13"/>
      <c r="B16" s="62" t="s">
        <v>30</v>
      </c>
      <c r="C16" s="63" t="s">
        <v>20</v>
      </c>
      <c r="D16" s="64">
        <v>0.1</v>
      </c>
      <c r="E16" s="65">
        <f>DATE(2024,3,28)</f>
        <v>45379</v>
      </c>
      <c r="F16" s="65">
        <f>DATE(2024,4,2)</f>
        <v>45384</v>
      </c>
      <c r="G16" s="17"/>
      <c r="H16" s="5">
        <f t="shared" ca="1" si="5"/>
        <v>6</v>
      </c>
      <c r="I16" s="51"/>
      <c r="J16" s="51"/>
      <c r="K16" s="51"/>
      <c r="L16" s="51"/>
      <c r="M16" s="51"/>
      <c r="N16" s="51"/>
      <c r="O16" s="51"/>
      <c r="P16" s="51"/>
      <c r="Q16" s="51"/>
      <c r="R16" s="51"/>
      <c r="S16" s="51"/>
      <c r="T16" s="51"/>
      <c r="U16" s="56"/>
      <c r="V16" s="56"/>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c r="A17" s="13"/>
      <c r="B17" s="102" t="s">
        <v>31</v>
      </c>
      <c r="C17" s="63" t="s">
        <v>22</v>
      </c>
      <c r="D17" s="64">
        <v>1.4999999999999999E-2</v>
      </c>
      <c r="E17" s="65">
        <f>F16</f>
        <v>45384</v>
      </c>
      <c r="F17" s="65">
        <f>DATE(2024,4,7)</f>
        <v>45389</v>
      </c>
      <c r="G17" s="17"/>
      <c r="H17" s="5">
        <f t="shared" ca="1" si="5"/>
        <v>6</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c r="A18" s="13"/>
      <c r="B18" s="62" t="s">
        <v>32</v>
      </c>
      <c r="C18" s="63" t="s">
        <v>29</v>
      </c>
      <c r="D18" s="64">
        <v>0</v>
      </c>
      <c r="E18" s="65">
        <f>F17</f>
        <v>45389</v>
      </c>
      <c r="F18" s="65">
        <f>DATE(2024,4,11)</f>
        <v>45393</v>
      </c>
      <c r="G18" s="17"/>
      <c r="H18" s="5">
        <f t="shared" ca="1" si="5"/>
        <v>5</v>
      </c>
      <c r="I18" s="51"/>
      <c r="J18" s="51"/>
      <c r="K18" s="51"/>
      <c r="L18" s="51"/>
      <c r="M18" s="51"/>
      <c r="N18" s="51"/>
      <c r="O18" s="51"/>
      <c r="P18" s="51"/>
      <c r="Q18" s="51"/>
      <c r="R18" s="51"/>
      <c r="S18" s="51"/>
      <c r="T18" s="51"/>
      <c r="U18" s="51"/>
      <c r="V18" s="51"/>
      <c r="W18" s="51"/>
      <c r="X18" s="51"/>
      <c r="Y18" s="56"/>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c r="A19" s="13"/>
      <c r="B19" s="62" t="s">
        <v>33</v>
      </c>
      <c r="C19" s="63" t="s">
        <v>18</v>
      </c>
      <c r="D19" s="64">
        <v>0</v>
      </c>
      <c r="E19" s="65">
        <f>F18</f>
        <v>45393</v>
      </c>
      <c r="F19" s="65">
        <f>DATE(2024,4,16)</f>
        <v>45398</v>
      </c>
      <c r="G19" s="17"/>
      <c r="H19" s="5">
        <f t="shared" ca="1" si="5"/>
        <v>6</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c r="A20" s="13"/>
      <c r="B20" s="66" t="s">
        <v>34</v>
      </c>
      <c r="C20" s="67"/>
      <c r="D20" s="68"/>
      <c r="E20" s="69"/>
      <c r="F20" s="70"/>
      <c r="G20" s="17"/>
      <c r="H20" s="5" t="str">
        <f t="shared" ca="1" si="5"/>
        <v/>
      </c>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row>
    <row r="21" spans="1:64" s="46" customFormat="1" ht="30" customHeight="1">
      <c r="A21" s="13"/>
      <c r="B21" s="103" t="s">
        <v>35</v>
      </c>
      <c r="C21" s="73" t="s">
        <v>18</v>
      </c>
      <c r="D21" s="74">
        <v>1</v>
      </c>
      <c r="E21" s="75">
        <f>DATE(2024,2,22)</f>
        <v>45344</v>
      </c>
      <c r="F21" s="75">
        <f>DATE(2024,2,29)</f>
        <v>45351</v>
      </c>
      <c r="G21" s="17"/>
      <c r="H21" s="5">
        <f t="shared" ca="1" si="5"/>
        <v>8</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c r="A22" s="13"/>
      <c r="B22" s="103" t="s">
        <v>36</v>
      </c>
      <c r="C22" s="73" t="s">
        <v>20</v>
      </c>
      <c r="D22" s="74">
        <v>0.05</v>
      </c>
      <c r="E22" s="75">
        <f>DATE(2024,3,26)</f>
        <v>45377</v>
      </c>
      <c r="F22" s="75">
        <f>DATE(2024,4,2)</f>
        <v>45384</v>
      </c>
      <c r="G22" s="17"/>
      <c r="H22" s="5">
        <f t="shared" ca="1" si="5"/>
        <v>8</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c r="A23" s="13"/>
      <c r="B23" s="72" t="s">
        <v>37</v>
      </c>
      <c r="C23" s="73" t="s">
        <v>22</v>
      </c>
      <c r="D23" s="74">
        <v>0</v>
      </c>
      <c r="E23" s="75">
        <f>DATE(2024,3,26)</f>
        <v>45377</v>
      </c>
      <c r="F23" s="75">
        <f>DATE(2024,4,2)</f>
        <v>45384</v>
      </c>
      <c r="G23" s="17"/>
      <c r="H23" s="5">
        <f t="shared" ca="1" si="5"/>
        <v>8</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c r="A24" s="13"/>
      <c r="B24" s="72" t="s">
        <v>38</v>
      </c>
      <c r="C24" s="73" t="s">
        <v>29</v>
      </c>
      <c r="D24" s="74">
        <v>0</v>
      </c>
      <c r="E24" s="75">
        <f>DATE(2024,3,26)</f>
        <v>45377</v>
      </c>
      <c r="F24" s="75">
        <f>DATE(2024,4,2)</f>
        <v>45384</v>
      </c>
      <c r="G24" s="17"/>
      <c r="H24" s="5">
        <f t="shared" ca="1" si="5"/>
        <v>8</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c r="A25" s="13"/>
      <c r="B25" s="103" t="s">
        <v>39</v>
      </c>
      <c r="C25" s="73" t="s">
        <v>20</v>
      </c>
      <c r="D25" s="74">
        <v>0</v>
      </c>
      <c r="E25" s="75">
        <f>DATE(2024,4,4)</f>
        <v>45386</v>
      </c>
      <c r="F25" s="75">
        <f>DATE(2024,4,15)</f>
        <v>45397</v>
      </c>
      <c r="G25" s="17"/>
      <c r="H25" s="5">
        <f ca="1">IF(OR(ISBLANK(task_start),ISBLANK(task_end)),"",task_end-task_start+1)</f>
        <v>12</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c r="A26" s="13"/>
      <c r="B26" s="72" t="s">
        <v>40</v>
      </c>
      <c r="C26" s="73" t="s">
        <v>29</v>
      </c>
      <c r="D26" s="74">
        <v>0</v>
      </c>
      <c r="E26" s="75">
        <f>DATE(2024,4,9)</f>
        <v>45391</v>
      </c>
      <c r="F26" s="75">
        <f>DATE(2024,4,11)</f>
        <v>45393</v>
      </c>
      <c r="G26" s="17"/>
      <c r="H26" s="5">
        <f ca="1">IF(OR(ISBLANK(task_start),ISBLANK(task_end)),"",task_end-task_start+1)</f>
        <v>3</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c r="A27" s="13"/>
      <c r="B27" s="103" t="s">
        <v>41</v>
      </c>
      <c r="C27" s="73" t="s">
        <v>42</v>
      </c>
      <c r="D27" s="74">
        <v>0</v>
      </c>
      <c r="E27" s="75">
        <f>DATE(2024,4,11)</f>
        <v>45393</v>
      </c>
      <c r="F27" s="75">
        <f>DATE(2024,4,18)</f>
        <v>45400</v>
      </c>
      <c r="G27" s="17"/>
      <c r="H27" s="5">
        <f ca="1">IF(OR(ISBLANK(task_start),ISBLANK(task_end)),"",task_end-task_start+1)</f>
        <v>8</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c r="A28" s="13"/>
      <c r="B28" s="72"/>
      <c r="C28" s="73"/>
      <c r="D28" s="74"/>
      <c r="E28" s="75"/>
      <c r="F28" s="75"/>
      <c r="G28" s="17"/>
      <c r="H28" s="5" t="str">
        <f t="shared" ca="1" si="5"/>
        <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c r="A29" s="13"/>
      <c r="B29" s="76" t="s">
        <v>43</v>
      </c>
      <c r="C29" s="77"/>
      <c r="D29" s="78"/>
      <c r="E29" s="79"/>
      <c r="F29" s="80"/>
      <c r="G29" s="17"/>
      <c r="H29" s="5" t="str">
        <f t="shared" ca="1" si="5"/>
        <v/>
      </c>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1"/>
      <c r="BA29" s="81"/>
      <c r="BB29" s="81"/>
      <c r="BC29" s="81"/>
      <c r="BD29" s="81"/>
      <c r="BE29" s="81"/>
      <c r="BF29" s="81"/>
      <c r="BG29" s="81"/>
      <c r="BH29" s="81"/>
      <c r="BI29" s="81"/>
      <c r="BJ29" s="81"/>
      <c r="BK29" s="81"/>
      <c r="BL29" s="81"/>
    </row>
    <row r="30" spans="1:64" s="46" customFormat="1" ht="30" customHeight="1">
      <c r="A30" s="13"/>
      <c r="B30" s="82" t="s">
        <v>44</v>
      </c>
      <c r="C30" s="83" t="s">
        <v>29</v>
      </c>
      <c r="D30" s="84">
        <v>0.25</v>
      </c>
      <c r="E30" s="85">
        <f>DATE(2024,1,23)</f>
        <v>45314</v>
      </c>
      <c r="F30" s="85">
        <f>DATE(2024,5,3)</f>
        <v>45415</v>
      </c>
      <c r="G30" s="17"/>
      <c r="H30" s="5">
        <f t="shared" ca="1" si="5"/>
        <v>102</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c r="A31" s="13"/>
      <c r="B31" s="82" t="s">
        <v>45</v>
      </c>
      <c r="C31" s="83" t="s">
        <v>22</v>
      </c>
      <c r="D31" s="84">
        <v>0.5</v>
      </c>
      <c r="E31" s="85">
        <f>DATE(2024,1,23)</f>
        <v>45314</v>
      </c>
      <c r="F31" s="85">
        <f>DATE(2024,5,3)</f>
        <v>45415</v>
      </c>
      <c r="G31" s="17"/>
      <c r="H31" s="5">
        <f t="shared" ca="1" si="5"/>
        <v>102</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c r="A32" s="13"/>
      <c r="B32" s="82" t="s">
        <v>46</v>
      </c>
      <c r="C32" s="83" t="s">
        <v>42</v>
      </c>
      <c r="D32" s="84">
        <v>0</v>
      </c>
      <c r="E32" s="85">
        <f>DATE(2024,3,25)</f>
        <v>45376</v>
      </c>
      <c r="F32" s="85">
        <f>DATE(2024,5,3)</f>
        <v>45415</v>
      </c>
      <c r="G32" s="17"/>
      <c r="H32" s="5">
        <f t="shared" ca="1" si="5"/>
        <v>40</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46" customFormat="1" ht="30" customHeight="1">
      <c r="A33" s="13"/>
      <c r="B33" s="82"/>
      <c r="C33" s="83"/>
      <c r="D33" s="84"/>
      <c r="E33" s="85"/>
      <c r="F33" s="85"/>
      <c r="G33" s="17"/>
      <c r="H33" s="5" t="str">
        <f t="shared" ca="1" si="5"/>
        <v/>
      </c>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46" customFormat="1" ht="30" customHeight="1">
      <c r="A34" s="13"/>
      <c r="B34" s="82"/>
      <c r="C34" s="83"/>
      <c r="D34" s="84"/>
      <c r="E34" s="85"/>
      <c r="F34" s="85"/>
      <c r="G34" s="17"/>
      <c r="H34" s="5" t="str">
        <f t="shared" ca="1" si="5"/>
        <v/>
      </c>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4" s="46" customFormat="1" ht="30" customHeight="1">
      <c r="A35" s="14" t="s">
        <v>47</v>
      </c>
      <c r="B35" s="40" t="s">
        <v>48</v>
      </c>
      <c r="C35" s="41"/>
      <c r="D35" s="42"/>
      <c r="E35" s="43"/>
      <c r="F35" s="44"/>
      <c r="G35" s="17"/>
      <c r="H35" s="5" t="str">
        <f t="shared" ca="1" si="5"/>
        <v/>
      </c>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row>
    <row r="36" spans="1:64" s="46" customFormat="1" ht="30" customHeight="1">
      <c r="A36" s="14"/>
      <c r="B36" s="47"/>
      <c r="C36" s="48"/>
      <c r="D36" s="49"/>
      <c r="E36" s="50"/>
      <c r="F36" s="50"/>
      <c r="G36" s="17"/>
      <c r="H36" s="5" t="str">
        <f t="shared" ca="1" si="5"/>
        <v/>
      </c>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row>
    <row r="37" spans="1:64" s="46" customFormat="1" ht="30" customHeight="1">
      <c r="A37" s="14"/>
      <c r="B37" s="52"/>
      <c r="C37" s="53"/>
      <c r="D37" s="54"/>
      <c r="E37" s="55"/>
      <c r="F37" s="55"/>
      <c r="G37" s="17"/>
      <c r="H37" s="5" t="str">
        <f t="shared" ca="1" si="5"/>
        <v/>
      </c>
      <c r="I37" s="51"/>
      <c r="J37" s="51"/>
      <c r="K37" s="51"/>
      <c r="L37" s="51"/>
      <c r="M37" s="51"/>
      <c r="N37" s="51"/>
      <c r="O37" s="51"/>
      <c r="P37" s="51"/>
      <c r="Q37" s="51"/>
      <c r="R37" s="51"/>
      <c r="S37" s="51"/>
      <c r="T37" s="51"/>
      <c r="U37" s="56"/>
      <c r="V37" s="56"/>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row>
    <row r="38" spans="1:64" s="46" customFormat="1" ht="30" customHeight="1">
      <c r="A38" s="13"/>
      <c r="B38" s="52"/>
      <c r="C38" s="53"/>
      <c r="D38" s="54"/>
      <c r="E38" s="55"/>
      <c r="F38" s="55"/>
      <c r="G38" s="17"/>
      <c r="H38" s="5" t="str">
        <f t="shared" ca="1" si="5"/>
        <v/>
      </c>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row>
    <row r="39" spans="1:64" s="46" customFormat="1" ht="30" customHeight="1">
      <c r="A39" s="13"/>
      <c r="B39" s="52"/>
      <c r="C39" s="53"/>
      <c r="D39" s="54"/>
      <c r="E39" s="55"/>
      <c r="F39" s="55"/>
      <c r="G39" s="17"/>
      <c r="H39" s="5" t="str">
        <f t="shared" ca="1" si="5"/>
        <v/>
      </c>
      <c r="I39" s="51"/>
      <c r="J39" s="51"/>
      <c r="K39" s="51"/>
      <c r="L39" s="51"/>
      <c r="M39" s="51"/>
      <c r="N39" s="51"/>
      <c r="O39" s="51"/>
      <c r="P39" s="51"/>
      <c r="Q39" s="51"/>
      <c r="R39" s="51"/>
      <c r="S39" s="51"/>
      <c r="T39" s="51"/>
      <c r="U39" s="51"/>
      <c r="V39" s="51"/>
      <c r="W39" s="51"/>
      <c r="X39" s="51"/>
      <c r="Y39" s="56"/>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row>
    <row r="40" spans="1:64" s="46" customFormat="1" ht="30" customHeight="1">
      <c r="A40" s="13"/>
      <c r="B40" s="52"/>
      <c r="C40" s="53"/>
      <c r="D40" s="54"/>
      <c r="E40" s="55"/>
      <c r="F40" s="55"/>
      <c r="G40" s="17"/>
      <c r="H40" s="5" t="str">
        <f t="shared" ca="1" si="5"/>
        <v/>
      </c>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row>
    <row r="41" spans="1:64" s="46" customFormat="1" ht="30" customHeight="1">
      <c r="A41" s="14"/>
      <c r="B41" s="86"/>
      <c r="C41" s="87"/>
      <c r="D41" s="88"/>
      <c r="E41" s="89"/>
      <c r="F41" s="90"/>
      <c r="G41" s="17"/>
      <c r="H41" s="6" t="str">
        <f t="shared" ca="1" si="5"/>
        <v/>
      </c>
      <c r="I41" s="91"/>
      <c r="J41" s="91"/>
      <c r="K41" s="91"/>
      <c r="L41" s="91"/>
      <c r="M41" s="91"/>
      <c r="N41" s="91"/>
      <c r="O41" s="91"/>
      <c r="P41" s="91"/>
      <c r="Q41" s="91"/>
      <c r="R41" s="91"/>
      <c r="S41" s="91"/>
      <c r="T41" s="91"/>
      <c r="U41" s="91"/>
      <c r="V41" s="91"/>
      <c r="W41" s="91"/>
      <c r="X41" s="91"/>
      <c r="Y41" s="91"/>
      <c r="Z41" s="91"/>
      <c r="AA41" s="91"/>
      <c r="AB41" s="91"/>
      <c r="AC41" s="91"/>
      <c r="AD41" s="91"/>
      <c r="AE41" s="91"/>
      <c r="AF41" s="91"/>
      <c r="AG41" s="91"/>
      <c r="AH41" s="91"/>
      <c r="AI41" s="91"/>
      <c r="AJ41" s="91"/>
      <c r="AK41" s="91"/>
      <c r="AL41" s="91"/>
      <c r="AM41" s="91"/>
      <c r="AN41" s="91"/>
      <c r="AO41" s="91"/>
      <c r="AP41" s="91"/>
      <c r="AQ41" s="91"/>
      <c r="AR41" s="91"/>
      <c r="AS41" s="91"/>
      <c r="AT41" s="91"/>
      <c r="AU41" s="91"/>
      <c r="AV41" s="91"/>
      <c r="AW41" s="91"/>
      <c r="AX41" s="91"/>
      <c r="AY41" s="91"/>
      <c r="AZ41" s="91"/>
      <c r="BA41" s="91"/>
      <c r="BB41" s="91"/>
      <c r="BC41" s="91"/>
      <c r="BD41" s="91"/>
      <c r="BE41" s="91"/>
      <c r="BF41" s="91"/>
      <c r="BG41" s="91"/>
      <c r="BH41" s="91"/>
      <c r="BI41" s="91"/>
      <c r="BJ41" s="91"/>
      <c r="BK41" s="91"/>
      <c r="BL41" s="91"/>
    </row>
    <row r="42" spans="1:64" ht="30" customHeight="1">
      <c r="G42" s="3"/>
    </row>
    <row r="43" spans="1:64" ht="30" customHeight="1">
      <c r="C43" s="16"/>
      <c r="F43" s="15"/>
    </row>
    <row r="44" spans="1:64" ht="30" customHeight="1">
      <c r="C44" s="4"/>
    </row>
  </sheetData>
  <mergeCells count="24">
    <mergeCell ref="AD4:AJ4"/>
    <mergeCell ref="AK4:AQ4"/>
    <mergeCell ref="AT1:AZ1"/>
    <mergeCell ref="BB1:BK1"/>
    <mergeCell ref="AA2:AG2"/>
    <mergeCell ref="AI2:AR2"/>
    <mergeCell ref="BF4:BL4"/>
    <mergeCell ref="AR4:AX4"/>
    <mergeCell ref="AY4:BE4"/>
    <mergeCell ref="AA1:AG1"/>
    <mergeCell ref="AI1:AR1"/>
    <mergeCell ref="F5:F6"/>
    <mergeCell ref="Q2:Z2"/>
    <mergeCell ref="Q1:Z1"/>
    <mergeCell ref="I1:O1"/>
    <mergeCell ref="I2:O2"/>
    <mergeCell ref="I4:O4"/>
    <mergeCell ref="P4:V4"/>
    <mergeCell ref="W4:AC4"/>
    <mergeCell ref="A5:A6"/>
    <mergeCell ref="B5:B6"/>
    <mergeCell ref="C5:C6"/>
    <mergeCell ref="D5:D6"/>
    <mergeCell ref="E5:E6"/>
  </mergeCells>
  <conditionalFormatting sqref="D7:D41">
    <cfRule type="dataBar" priority="32">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11" priority="15">
      <formula>AND(task_start&lt;=I$5,ROUNDDOWN((task_end-task_start+1)*task_progress,0)+task_start-1&gt;=I$5)</formula>
    </cfRule>
    <cfRule type="expression" dxfId="10" priority="16" stopIfTrue="1">
      <formula>AND(task_end&gt;=I$5,task_start&lt;J$5)</formula>
    </cfRule>
  </conditionalFormatting>
  <conditionalFormatting sqref="I15:BL19">
    <cfRule type="expression" dxfId="9" priority="13">
      <formula>AND(task_start&lt;=I$5,ROUNDDOWN((task_end-task_start+1)*task_progress,0)+task_start-1&gt;=I$5)</formula>
    </cfRule>
    <cfRule type="expression" dxfId="8" priority="14" stopIfTrue="1">
      <formula>AND(task_end&gt;=I$5,task_start&lt;J$5)</formula>
    </cfRule>
  </conditionalFormatting>
  <conditionalFormatting sqref="I21:BL28">
    <cfRule type="expression" dxfId="7" priority="11">
      <formula>AND(task_start&lt;=I$5,ROUNDDOWN((task_end-task_start+1)*task_progress,0)+task_start-1&gt;=I$5)</formula>
    </cfRule>
    <cfRule type="expression" dxfId="6" priority="12" stopIfTrue="1">
      <formula>AND(task_end&gt;=I$5,task_start&lt;J$5)</formula>
    </cfRule>
  </conditionalFormatting>
  <conditionalFormatting sqref="I30:BL34">
    <cfRule type="expression" dxfId="5" priority="45">
      <formula>AND(task_start&lt;=I$5,ROUNDDOWN((task_end-task_start+1)*task_progress,0)+task_start-1&gt;=I$5)</formula>
    </cfRule>
    <cfRule type="expression" dxfId="4" priority="46" stopIfTrue="1">
      <formula>AND(task_end&gt;=I$5,task_start&lt;J$5)</formula>
    </cfRule>
  </conditionalFormatting>
  <conditionalFormatting sqref="I4:BL34">
    <cfRule type="expression" dxfId="3" priority="10">
      <formula>AND(TODAY()&gt;=I$5, TODAY()&lt;J$5)</formula>
    </cfRule>
  </conditionalFormatting>
  <conditionalFormatting sqref="I36:BL40">
    <cfRule type="expression" dxfId="2" priority="5">
      <formula>AND(task_start&lt;=I$5,ROUNDDOWN((task_end-task_start+1)*task_progress,0)+task_start-1&gt;=I$5)</formula>
    </cfRule>
    <cfRule type="expression" dxfId="1" priority="6" stopIfTrue="1">
      <formula>AND(task_end&gt;=I$5,task_start&lt;J$5)</formula>
    </cfRule>
  </conditionalFormatting>
  <conditionalFormatting sqref="I35:BL40">
    <cfRule type="expression" dxfId="0" priority="4">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A35"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A36"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A37"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9"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41" xr:uid="{79B9237E-4DD3-4E0F-8ED6-E0B695A99D96}"/>
  </dataValidations>
  <hyperlinks>
    <hyperlink ref="B3" r:id="rId1" xr:uid="{00000000-0004-0000-0000-000001000000}"/>
    <hyperlink ref="B4" r:id="rId2" xr:uid="{00000000-0004-0000-0000-000000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topLeftCell="A12" zoomScaleNormal="100" workbookViewId="0"/>
  </sheetViews>
  <sheetFormatPr defaultColWidth="9" defaultRowHeight="13.15"/>
  <cols>
    <col min="1" max="1" width="87" style="7" customWidth="1"/>
    <col min="2" max="16384" width="9" style="1"/>
  </cols>
  <sheetData>
    <row r="1" spans="1:2" ht="46.5" customHeight="1"/>
    <row r="2" spans="1:2" s="9" customFormat="1" ht="15.6">
      <c r="A2" s="94" t="s">
        <v>8</v>
      </c>
      <c r="B2" s="8"/>
    </row>
    <row r="3" spans="1:2" s="11" customFormat="1" ht="27" customHeight="1">
      <c r="A3" s="95"/>
      <c r="B3" s="12"/>
    </row>
    <row r="4" spans="1:2" s="10" customFormat="1" ht="30">
      <c r="A4" s="96" t="s">
        <v>49</v>
      </c>
    </row>
    <row r="5" spans="1:2" ht="74.25" customHeight="1">
      <c r="A5" s="97" t="s">
        <v>50</v>
      </c>
    </row>
    <row r="6" spans="1:2" ht="26.25" customHeight="1">
      <c r="A6" s="96" t="s">
        <v>51</v>
      </c>
    </row>
    <row r="7" spans="1:2" s="7" customFormat="1" ht="205.15" customHeight="1">
      <c r="A7" s="98" t="s">
        <v>52</v>
      </c>
    </row>
    <row r="8" spans="1:2" s="10" customFormat="1" ht="30">
      <c r="A8" s="96" t="s">
        <v>53</v>
      </c>
    </row>
    <row r="9" spans="1:2" ht="41.45">
      <c r="A9" s="97" t="s">
        <v>54</v>
      </c>
    </row>
    <row r="10" spans="1:2" s="7" customFormat="1" ht="28.15" customHeight="1">
      <c r="A10" s="99" t="s">
        <v>55</v>
      </c>
    </row>
    <row r="11" spans="1:2" s="10" customFormat="1" ht="30">
      <c r="A11" s="96" t="s">
        <v>56</v>
      </c>
    </row>
    <row r="12" spans="1:2" ht="27.6">
      <c r="A12" s="97" t="s">
        <v>57</v>
      </c>
    </row>
    <row r="13" spans="1:2" s="7" customFormat="1" ht="28.15" customHeight="1">
      <c r="A13" s="99" t="s">
        <v>58</v>
      </c>
    </row>
    <row r="14" spans="1:2" s="10" customFormat="1" ht="30">
      <c r="A14" s="96" t="s">
        <v>59</v>
      </c>
    </row>
    <row r="15" spans="1:2" ht="75" customHeight="1">
      <c r="A15" s="97" t="s">
        <v>60</v>
      </c>
    </row>
    <row r="16" spans="1:2" ht="69">
      <c r="A16" s="97" t="s">
        <v>61</v>
      </c>
    </row>
    <row r="17" spans="1:1">
      <c r="A17" s="100"/>
    </row>
    <row r="18" spans="1:1">
      <c r="A18" s="100"/>
    </row>
    <row r="19" spans="1:1">
      <c r="A19" s="100"/>
    </row>
    <row r="20" spans="1:1">
      <c r="A20" s="100"/>
    </row>
    <row r="21" spans="1:1">
      <c r="A21" s="100"/>
    </row>
    <row r="22" spans="1:1">
      <c r="A22" s="100"/>
    </row>
    <row r="23" spans="1:1">
      <c r="A23" s="100"/>
    </row>
    <row r="24" spans="1:1">
      <c r="A24" s="100"/>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239A0-E68C-493F-BEE6-C77FEA397FD6}"/>
</file>

<file path=customXml/itemProps2.xml><?xml version="1.0" encoding="utf-8"?>
<ds:datastoreItem xmlns:ds="http://schemas.openxmlformats.org/officeDocument/2006/customXml" ds:itemID="{97245281-08F3-4104-84BD-39F3D8CFB195}"/>
</file>

<file path=customXml/itemProps3.xml><?xml version="1.0" encoding="utf-8"?>
<ds:datastoreItem xmlns:ds="http://schemas.openxmlformats.org/officeDocument/2006/customXml" ds:itemID="{C2348D59-3426-404A-A0C5-6456F6613EDB}"/>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2024-03-24T18:28:41Z</dcterms:created>
  <dcterms:modified xsi:type="dcterms:W3CDTF">2024-03-26T00:34:03Z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