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600" windowHeight="10650" activeTab="3"/>
  </bookViews>
  <sheets>
    <sheet name="Übersicht" sheetId="2" r:id="rId1"/>
    <sheet name="RiskFreeCurve" sheetId="12" r:id="rId2"/>
    <sheet name="EURIBORCurve" sheetId="10" r:id="rId3"/>
    <sheet name="XXX" sheetId="7" r:id="rId4"/>
    <sheet name="Cashflows" sheetId="9" r:id="rId5"/>
    <sheet name="KapitalSwapRate" sheetId="11" r:id="rId6"/>
  </sheets>
  <externalReferences>
    <externalReference r:id="rId7"/>
    <externalReference r:id="rId8"/>
    <externalReference r:id="rId9"/>
    <externalReference r:id="rId10"/>
  </externalReferences>
  <definedNames>
    <definedName name="a" localSheetId="1">'[1]Log (Prod)'!#REF!</definedName>
    <definedName name="a" localSheetId="3">'[1]Log (Prod)'!#REF!</definedName>
    <definedName name="a">'[1]Log (Prod)'!#REF!</definedName>
    <definedName name="AmerEur" localSheetId="1">'[1]Log (Prod)'!#REF!</definedName>
    <definedName name="AmerEur" localSheetId="3">'[1]Log (Prod)'!#REF!</definedName>
    <definedName name="AmerEur">'[1]Log (Prod)'!#REF!</definedName>
    <definedName name="BondFaceValue" localSheetId="1">'[1]Log (Prod)'!#REF!</definedName>
    <definedName name="BondFaceValue" localSheetId="3">'[1]Log (Prod)'!#REF!</definedName>
    <definedName name="BondFaceValue">'[1]Log (Prod)'!#REF!</definedName>
    <definedName name="BondMaturity" localSheetId="1">'[1]Log (Prod)'!#REF!</definedName>
    <definedName name="BondMaturity" localSheetId="3">'[1]Log (Prod)'!#REF!</definedName>
    <definedName name="BondMaturity">'[1]Log (Prod)'!#REF!</definedName>
    <definedName name="deltaR" localSheetId="1">'[1]Log (Prod)'!#REF!</definedName>
    <definedName name="deltaR" localSheetId="3">'[1]Log (Prod)'!#REF!</definedName>
    <definedName name="deltaR">'[1]Log (Prod)'!#REF!</definedName>
    <definedName name="deltat" localSheetId="1">'[1]Log (Prod)'!#REF!</definedName>
    <definedName name="deltat" localSheetId="3">'[1]Log (Prod)'!#REF!</definedName>
    <definedName name="deltat">'[1]Log (Prod)'!#REF!</definedName>
    <definedName name="derivativematurity" localSheetId="1">'[1]Log (Prod)'!#REF!</definedName>
    <definedName name="derivativematurity" localSheetId="3">'[1]Log (Prod)'!#REF!</definedName>
    <definedName name="derivativematurity">'[1]Log (Prod)'!#REF!</definedName>
    <definedName name="formula" localSheetId="1">'[1]Log (Prod)'!#REF!</definedName>
    <definedName name="formula" localSheetId="3">'[1]Log (Prod)'!#REF!</definedName>
    <definedName name="formula">'[1]Log (Prod)'!#REF!</definedName>
    <definedName name="IborIndex6M">[2]Indexes!$B$4</definedName>
    <definedName name="listFrequencies" localSheetId="1">#REF!</definedName>
    <definedName name="listFrequencies">#REF!</definedName>
    <definedName name="sigma" localSheetId="1">'[1]Log (Prod)'!#REF!</definedName>
    <definedName name="sigma" localSheetId="3">'[1]Log (Prod)'!#REF!</definedName>
    <definedName name="sigma">'[1]Log (Prod)'!#REF!</definedName>
    <definedName name="test" localSheetId="1">[3]tree!#REF!</definedName>
    <definedName name="test" localSheetId="3">[3]tree!#REF!</definedName>
    <definedName name="test">[3]tree!#REF!</definedName>
    <definedName name="Trigger">Übersicht!$C$26</definedName>
    <definedName name="ValDate">[4]Control!$E$5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4" i="7" l="1"/>
  <c r="F19" i="7"/>
  <c r="E16" i="7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8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99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F25" i="7"/>
  <c r="R1" i="9"/>
  <c r="R16" i="7"/>
  <c r="C27" i="2"/>
  <c r="C12" i="2"/>
  <c r="A7" i="10"/>
  <c r="B2" i="7"/>
  <c r="A4" i="10"/>
  <c r="A7" i="12"/>
  <c r="K19" i="7"/>
  <c r="A4" i="12"/>
  <c r="B7" i="10"/>
  <c r="B7" i="12"/>
  <c r="J25" i="12" l="1"/>
  <c r="J14" i="12"/>
  <c r="J16" i="12"/>
  <c r="J13" i="12"/>
  <c r="J32" i="12"/>
  <c r="J28" i="12"/>
  <c r="J24" i="12"/>
  <c r="J20" i="12"/>
  <c r="J10" i="12"/>
  <c r="J11" i="12"/>
  <c r="J8" i="12"/>
  <c r="J30" i="12"/>
  <c r="J26" i="12"/>
  <c r="J22" i="12"/>
  <c r="J18" i="12"/>
  <c r="J15" i="12"/>
  <c r="J29" i="12"/>
  <c r="J21" i="12"/>
  <c r="J12" i="12"/>
  <c r="J31" i="12"/>
  <c r="J19" i="12"/>
  <c r="J17" i="12"/>
  <c r="J9" i="12"/>
  <c r="J27" i="12"/>
  <c r="J23" i="12"/>
  <c r="J20" i="10"/>
  <c r="J18" i="10"/>
  <c r="J16" i="10"/>
  <c r="J14" i="10"/>
  <c r="J12" i="10"/>
  <c r="J10" i="10"/>
  <c r="J8" i="10"/>
  <c r="J21" i="10"/>
  <c r="J19" i="10"/>
  <c r="J17" i="10"/>
  <c r="J15" i="10"/>
  <c r="J13" i="10"/>
  <c r="J11" i="10"/>
  <c r="J9" i="10"/>
  <c r="E43" i="7"/>
  <c r="T54" i="7"/>
  <c r="A14" i="12"/>
  <c r="A11" i="12"/>
  <c r="A21" i="12"/>
  <c r="B21" i="12" s="1"/>
  <c r="A12" i="12"/>
  <c r="A13" i="12"/>
  <c r="A30" i="12"/>
  <c r="B30" i="12" s="1"/>
  <c r="A31" i="12"/>
  <c r="B31" i="12" s="1"/>
  <c r="D1" i="9"/>
  <c r="D3" i="9" s="1" a="1"/>
  <c r="C1" i="9"/>
  <c r="C3" i="9" s="1" a="1"/>
  <c r="H1" i="9"/>
  <c r="H3" i="9" s="1" a="1"/>
  <c r="F46" i="7"/>
  <c r="E46" i="7"/>
  <c r="A32" i="12"/>
  <c r="B32" i="12" s="1"/>
  <c r="A26" i="12"/>
  <c r="B26" i="12" s="1"/>
  <c r="A19" i="12"/>
  <c r="B19" i="12" s="1"/>
  <c r="A28" i="12"/>
  <c r="B28" i="12" s="1"/>
  <c r="A22" i="12"/>
  <c r="B22" i="12" s="1"/>
  <c r="A17" i="12"/>
  <c r="A24" i="12"/>
  <c r="B24" i="12" s="1"/>
  <c r="A18" i="12"/>
  <c r="A9" i="12"/>
  <c r="A23" i="12"/>
  <c r="B23" i="12" s="1"/>
  <c r="A8" i="12"/>
  <c r="A20" i="12"/>
  <c r="B20" i="12" s="1"/>
  <c r="A15" i="12"/>
  <c r="A27" i="12"/>
  <c r="B27" i="12" s="1"/>
  <c r="A25" i="12"/>
  <c r="B25" i="12" s="1"/>
  <c r="A10" i="12"/>
  <c r="A29" i="12"/>
  <c r="B29" i="12" s="1"/>
  <c r="A16" i="12"/>
  <c r="A38" i="12" l="1" a="1"/>
  <c r="H3" i="9"/>
  <c r="H11" i="9"/>
  <c r="H19" i="9"/>
  <c r="H12" i="9"/>
  <c r="H21" i="9"/>
  <c r="H29" i="9"/>
  <c r="H37" i="9"/>
  <c r="H4" i="9"/>
  <c r="H13" i="9"/>
  <c r="H22" i="9"/>
  <c r="H30" i="9"/>
  <c r="H38" i="9"/>
  <c r="H5" i="9"/>
  <c r="H14" i="9"/>
  <c r="H23" i="9"/>
  <c r="H31" i="9"/>
  <c r="H39" i="9"/>
  <c r="H6" i="9"/>
  <c r="H15" i="9"/>
  <c r="H24" i="9"/>
  <c r="H32" i="9"/>
  <c r="H40" i="9"/>
  <c r="H7" i="9"/>
  <c r="H16" i="9"/>
  <c r="H25" i="9"/>
  <c r="H33" i="9"/>
  <c r="H41" i="9"/>
  <c r="H8" i="9"/>
  <c r="H17" i="9"/>
  <c r="H26" i="9"/>
  <c r="H34" i="9"/>
  <c r="H20" i="9"/>
  <c r="H27" i="9"/>
  <c r="H36" i="9"/>
  <c r="H9" i="9"/>
  <c r="H10" i="9"/>
  <c r="H28" i="9"/>
  <c r="H35" i="9"/>
  <c r="H18" i="9"/>
  <c r="C7" i="9"/>
  <c r="C15" i="9"/>
  <c r="C23" i="9"/>
  <c r="C31" i="9"/>
  <c r="C39" i="9"/>
  <c r="C47" i="9"/>
  <c r="C55" i="9"/>
  <c r="C63" i="9"/>
  <c r="C71" i="9"/>
  <c r="C79" i="9"/>
  <c r="C87" i="9"/>
  <c r="C95" i="9"/>
  <c r="C8" i="9"/>
  <c r="C16" i="9"/>
  <c r="C24" i="9"/>
  <c r="C32" i="9"/>
  <c r="C40" i="9"/>
  <c r="C48" i="9"/>
  <c r="C56" i="9"/>
  <c r="C64" i="9"/>
  <c r="C72" i="9"/>
  <c r="C80" i="9"/>
  <c r="C88" i="9"/>
  <c r="C96" i="9"/>
  <c r="C9" i="9"/>
  <c r="C17" i="9"/>
  <c r="C25" i="9"/>
  <c r="C33" i="9"/>
  <c r="C41" i="9"/>
  <c r="C49" i="9"/>
  <c r="C57" i="9"/>
  <c r="C65" i="9"/>
  <c r="C73" i="9"/>
  <c r="C81" i="9"/>
  <c r="C89" i="9"/>
  <c r="C97" i="9"/>
  <c r="C10" i="9"/>
  <c r="C18" i="9"/>
  <c r="C26" i="9"/>
  <c r="C34" i="9"/>
  <c r="C42" i="9"/>
  <c r="C50" i="9"/>
  <c r="C58" i="9"/>
  <c r="C66" i="9"/>
  <c r="C74" i="9"/>
  <c r="C82" i="9"/>
  <c r="C90" i="9"/>
  <c r="C98" i="9"/>
  <c r="C3" i="9"/>
  <c r="C11" i="9"/>
  <c r="C19" i="9"/>
  <c r="C27" i="9"/>
  <c r="C35" i="9"/>
  <c r="C43" i="9"/>
  <c r="C51" i="9"/>
  <c r="C59" i="9"/>
  <c r="C67" i="9"/>
  <c r="C75" i="9"/>
  <c r="C83" i="9"/>
  <c r="C91" i="9"/>
  <c r="C99" i="9"/>
  <c r="C4" i="9"/>
  <c r="C12" i="9"/>
  <c r="C20" i="9"/>
  <c r="C28" i="9"/>
  <c r="C36" i="9"/>
  <c r="C44" i="9"/>
  <c r="C52" i="9"/>
  <c r="C60" i="9"/>
  <c r="C68" i="9"/>
  <c r="C76" i="9"/>
  <c r="C84" i="9"/>
  <c r="C92" i="9"/>
  <c r="C100" i="9"/>
  <c r="C6" i="9"/>
  <c r="C38" i="9"/>
  <c r="C70" i="9"/>
  <c r="C13" i="9"/>
  <c r="C45" i="9"/>
  <c r="C77" i="9"/>
  <c r="C22" i="9"/>
  <c r="C54" i="9"/>
  <c r="C86" i="9"/>
  <c r="C29" i="9"/>
  <c r="C61" i="9"/>
  <c r="C93" i="9"/>
  <c r="C30" i="9"/>
  <c r="C94" i="9"/>
  <c r="C46" i="9"/>
  <c r="C53" i="9"/>
  <c r="C62" i="9"/>
  <c r="C14" i="9"/>
  <c r="C78" i="9"/>
  <c r="C21" i="9"/>
  <c r="C85" i="9"/>
  <c r="C5" i="9"/>
  <c r="C37" i="9"/>
  <c r="C69" i="9"/>
  <c r="D10" i="9"/>
  <c r="D18" i="9"/>
  <c r="D26" i="9"/>
  <c r="D34" i="9"/>
  <c r="D42" i="9"/>
  <c r="D50" i="9"/>
  <c r="D58" i="9"/>
  <c r="D66" i="9"/>
  <c r="D74" i="9"/>
  <c r="D82" i="9"/>
  <c r="D90" i="9"/>
  <c r="D98" i="9"/>
  <c r="D3" i="9"/>
  <c r="D11" i="9"/>
  <c r="D19" i="9"/>
  <c r="D27" i="9"/>
  <c r="D35" i="9"/>
  <c r="D43" i="9"/>
  <c r="D51" i="9"/>
  <c r="D59" i="9"/>
  <c r="D67" i="9"/>
  <c r="D75" i="9"/>
  <c r="D83" i="9"/>
  <c r="D91" i="9"/>
  <c r="D99" i="9"/>
  <c r="D4" i="9"/>
  <c r="D12" i="9"/>
  <c r="D20" i="9"/>
  <c r="D28" i="9"/>
  <c r="D36" i="9"/>
  <c r="D44" i="9"/>
  <c r="D52" i="9"/>
  <c r="D60" i="9"/>
  <c r="D68" i="9"/>
  <c r="D76" i="9"/>
  <c r="D84" i="9"/>
  <c r="D92" i="9"/>
  <c r="D100" i="9"/>
  <c r="D5" i="9"/>
  <c r="D13" i="9"/>
  <c r="D21" i="9"/>
  <c r="D29" i="9"/>
  <c r="D37" i="9"/>
  <c r="D45" i="9"/>
  <c r="D53" i="9"/>
  <c r="D61" i="9"/>
  <c r="D69" i="9"/>
  <c r="D77" i="9"/>
  <c r="D85" i="9"/>
  <c r="D93" i="9"/>
  <c r="D6" i="9"/>
  <c r="D14" i="9"/>
  <c r="D22" i="9"/>
  <c r="D30" i="9"/>
  <c r="D38" i="9"/>
  <c r="D46" i="9"/>
  <c r="D54" i="9"/>
  <c r="D62" i="9"/>
  <c r="D70" i="9"/>
  <c r="D78" i="9"/>
  <c r="D86" i="9"/>
  <c r="D94" i="9"/>
  <c r="D7" i="9"/>
  <c r="D15" i="9"/>
  <c r="D23" i="9"/>
  <c r="D31" i="9"/>
  <c r="D39" i="9"/>
  <c r="D47" i="9"/>
  <c r="D55" i="9"/>
  <c r="D63" i="9"/>
  <c r="D71" i="9"/>
  <c r="D79" i="9"/>
  <c r="D87" i="9"/>
  <c r="D95" i="9"/>
  <c r="D9" i="9"/>
  <c r="D41" i="9"/>
  <c r="D73" i="9"/>
  <c r="D16" i="9"/>
  <c r="D48" i="9"/>
  <c r="D80" i="9"/>
  <c r="D25" i="9"/>
  <c r="D57" i="9"/>
  <c r="D89" i="9"/>
  <c r="D32" i="9"/>
  <c r="D64" i="9"/>
  <c r="D96" i="9"/>
  <c r="D65" i="9"/>
  <c r="D17" i="9"/>
  <c r="D81" i="9"/>
  <c r="D24" i="9"/>
  <c r="D88" i="9"/>
  <c r="D33" i="9"/>
  <c r="D97" i="9"/>
  <c r="D49" i="9"/>
  <c r="D56" i="9"/>
  <c r="D8" i="9"/>
  <c r="D40" i="9"/>
  <c r="D72" i="9"/>
  <c r="H42" i="9" a="1"/>
  <c r="H43" i="9" a="1"/>
  <c r="H43" i="9" l="1"/>
  <c r="H42" i="9"/>
  <c r="A56" i="12"/>
  <c r="A65" i="12"/>
  <c r="A50" i="12"/>
  <c r="A43" i="12"/>
  <c r="A51" i="12"/>
  <c r="A59" i="12"/>
  <c r="A67" i="12"/>
  <c r="A44" i="12"/>
  <c r="A52" i="12"/>
  <c r="A60" i="12"/>
  <c r="A41" i="12"/>
  <c r="A42" i="12"/>
  <c r="A45" i="12"/>
  <c r="A53" i="12"/>
  <c r="A61" i="12"/>
  <c r="A49" i="12"/>
  <c r="A38" i="12"/>
  <c r="A46" i="12"/>
  <c r="A54" i="12"/>
  <c r="A62" i="12"/>
  <c r="A66" i="12"/>
  <c r="A39" i="12"/>
  <c r="A47" i="12"/>
  <c r="A55" i="12"/>
  <c r="A63" i="12"/>
  <c r="A40" i="12"/>
  <c r="A48" i="12"/>
  <c r="A64" i="12"/>
  <c r="A57" i="12"/>
  <c r="A58" i="12"/>
  <c r="E5" i="9"/>
  <c r="A5" i="9"/>
  <c r="E4" i="9"/>
  <c r="A4" i="9"/>
  <c r="E8" i="9"/>
  <c r="A8" i="9"/>
  <c r="E6" i="9"/>
  <c r="A6" i="9"/>
  <c r="E3" i="9"/>
  <c r="A3" i="9"/>
  <c r="A9" i="9"/>
  <c r="A10" i="9" s="1"/>
  <c r="E7" i="9"/>
  <c r="A7" i="9"/>
  <c r="H45" i="9" a="1"/>
  <c r="H44" i="9" a="1"/>
  <c r="H44" i="9" l="1"/>
  <c r="H45" i="9"/>
  <c r="A11" i="9"/>
  <c r="E10" i="9"/>
  <c r="E9" i="9"/>
  <c r="F6" i="9"/>
  <c r="I7" i="9"/>
  <c r="F3" i="9"/>
  <c r="I4" i="9"/>
  <c r="I3" i="9"/>
  <c r="N3" i="9" s="1"/>
  <c r="F5" i="9"/>
  <c r="I6" i="9"/>
  <c r="F7" i="9"/>
  <c r="I8" i="9"/>
  <c r="F4" i="9"/>
  <c r="I5" i="9"/>
  <c r="K7" i="9"/>
  <c r="J4" i="9"/>
  <c r="J3" i="9"/>
  <c r="K8" i="9"/>
  <c r="J5" i="9"/>
  <c r="H46" i="9" a="1"/>
  <c r="Q7" i="9"/>
  <c r="K6" i="9"/>
  <c r="J8" i="9"/>
  <c r="Q5" i="9"/>
  <c r="H47" i="9" a="1"/>
  <c r="K3" i="9"/>
  <c r="Q8" i="9"/>
  <c r="K4" i="9"/>
  <c r="Q3" i="9"/>
  <c r="K5" i="9"/>
  <c r="Q6" i="9"/>
  <c r="J7" i="9"/>
  <c r="J6" i="9"/>
  <c r="Q4" i="9"/>
  <c r="H47" i="9" l="1"/>
  <c r="H46" i="9"/>
  <c r="F8" i="9"/>
  <c r="I9" i="9"/>
  <c r="F9" i="9"/>
  <c r="I10" i="9"/>
  <c r="A12" i="9"/>
  <c r="E11" i="9"/>
  <c r="N4" i="9"/>
  <c r="O4" i="9" s="1"/>
  <c r="N5" i="9"/>
  <c r="N6" i="9" s="1"/>
  <c r="G7" i="9"/>
  <c r="G3" i="9"/>
  <c r="O3" i="9" s="1"/>
  <c r="G4" i="9"/>
  <c r="O5" i="9"/>
  <c r="G5" i="9"/>
  <c r="G6" i="9"/>
  <c r="J10" i="9"/>
  <c r="H48" i="9" a="1"/>
  <c r="K10" i="9"/>
  <c r="K9" i="9"/>
  <c r="Q10" i="9"/>
  <c r="J9" i="9"/>
  <c r="Q9" i="9"/>
  <c r="H49" i="9" a="1"/>
  <c r="H49" i="9" l="1"/>
  <c r="H48" i="9"/>
  <c r="N7" i="9"/>
  <c r="O7" i="9" s="1"/>
  <c r="O6" i="9"/>
  <c r="F10" i="9"/>
  <c r="I11" i="9"/>
  <c r="E12" i="9"/>
  <c r="A13" i="9"/>
  <c r="G8" i="9"/>
  <c r="G9" i="9"/>
  <c r="J11" i="9"/>
  <c r="K11" i="9"/>
  <c r="Q11" i="9"/>
  <c r="H51" i="9" a="1"/>
  <c r="H50" i="9" a="1"/>
  <c r="H50" i="9" l="1"/>
  <c r="H51" i="9"/>
  <c r="F11" i="9"/>
  <c r="I12" i="9"/>
  <c r="G10" i="9"/>
  <c r="E13" i="9"/>
  <c r="A14" i="9"/>
  <c r="Q12" i="9"/>
  <c r="H53" i="9" a="1"/>
  <c r="K12" i="9"/>
  <c r="J12" i="9"/>
  <c r="H52" i="9" a="1"/>
  <c r="H52" i="9" l="1"/>
  <c r="H53" i="9"/>
  <c r="E14" i="9"/>
  <c r="A15" i="9"/>
  <c r="G11" i="9"/>
  <c r="F12" i="9"/>
  <c r="I13" i="9"/>
  <c r="K13" i="9"/>
  <c r="H54" i="9" a="1"/>
  <c r="J13" i="9"/>
  <c r="H55" i="9" a="1"/>
  <c r="Q13" i="9"/>
  <c r="H55" i="9" l="1"/>
  <c r="H54" i="9"/>
  <c r="F13" i="9"/>
  <c r="I14" i="9"/>
  <c r="G12" i="9"/>
  <c r="A16" i="9"/>
  <c r="E15" i="9"/>
  <c r="J14" i="9"/>
  <c r="Q14" i="9"/>
  <c r="K14" i="9"/>
  <c r="H57" i="9" a="1"/>
  <c r="H56" i="9" a="1"/>
  <c r="H56" i="9" l="1"/>
  <c r="H57" i="9"/>
  <c r="G13" i="9"/>
  <c r="A17" i="9"/>
  <c r="E16" i="9"/>
  <c r="F14" i="9"/>
  <c r="I15" i="9"/>
  <c r="K15" i="9"/>
  <c r="H58" i="9" a="1"/>
  <c r="J15" i="9"/>
  <c r="H59" i="9" a="1"/>
  <c r="Q15" i="9"/>
  <c r="H59" i="9" l="1"/>
  <c r="H58" i="9"/>
  <c r="F15" i="9"/>
  <c r="I16" i="9"/>
  <c r="A18" i="9"/>
  <c r="E17" i="9"/>
  <c r="G14" i="9"/>
  <c r="Q16" i="9"/>
  <c r="K16" i="9"/>
  <c r="J16" i="9"/>
  <c r="H61" i="9" a="1"/>
  <c r="H60" i="9" a="1"/>
  <c r="H60" i="9" l="1"/>
  <c r="H61" i="9"/>
  <c r="F16" i="9"/>
  <c r="I17" i="9"/>
  <c r="E18" i="9"/>
  <c r="A19" i="9"/>
  <c r="G15" i="9"/>
  <c r="J17" i="9"/>
  <c r="Q17" i="9"/>
  <c r="H62" i="9" a="1"/>
  <c r="H63" i="9" a="1"/>
  <c r="K17" i="9"/>
  <c r="H63" i="9" l="1"/>
  <c r="H62" i="9"/>
  <c r="A20" i="9"/>
  <c r="E19" i="9"/>
  <c r="F17" i="9"/>
  <c r="I18" i="9"/>
  <c r="G16" i="9"/>
  <c r="K18" i="9"/>
  <c r="J18" i="9"/>
  <c r="H65" i="9" a="1"/>
  <c r="Q18" i="9"/>
  <c r="H64" i="9" a="1"/>
  <c r="H64" i="9" l="1"/>
  <c r="H65" i="9"/>
  <c r="F18" i="9"/>
  <c r="I19" i="9"/>
  <c r="E20" i="9"/>
  <c r="A21" i="9"/>
  <c r="G17" i="9"/>
  <c r="Q19" i="9"/>
  <c r="H66" i="9" a="1"/>
  <c r="H67" i="9" a="1"/>
  <c r="K19" i="9"/>
  <c r="J19" i="9"/>
  <c r="H67" i="9" l="1"/>
  <c r="H66" i="9"/>
  <c r="G18" i="9"/>
  <c r="A22" i="9"/>
  <c r="E21" i="9"/>
  <c r="F19" i="9"/>
  <c r="I20" i="9"/>
  <c r="K20" i="9"/>
  <c r="H69" i="9" a="1"/>
  <c r="H68" i="9" a="1"/>
  <c r="J20" i="9"/>
  <c r="Q20" i="9"/>
  <c r="H68" i="9" l="1"/>
  <c r="H69" i="9"/>
  <c r="G19" i="9"/>
  <c r="F20" i="9"/>
  <c r="I21" i="9"/>
  <c r="E22" i="9"/>
  <c r="A23" i="9"/>
  <c r="J21" i="9"/>
  <c r="H70" i="9" a="1"/>
  <c r="Q21" i="9"/>
  <c r="H71" i="9" a="1"/>
  <c r="K21" i="9"/>
  <c r="H71" i="9" l="1"/>
  <c r="H70" i="9"/>
  <c r="G20" i="9"/>
  <c r="E23" i="9"/>
  <c r="A24" i="9"/>
  <c r="F21" i="9"/>
  <c r="I22" i="9"/>
  <c r="K22" i="9"/>
  <c r="H73" i="9" a="1"/>
  <c r="H72" i="9" a="1"/>
  <c r="J22" i="9"/>
  <c r="Q22" i="9"/>
  <c r="H72" i="9" l="1"/>
  <c r="H73" i="9"/>
  <c r="G21" i="9"/>
  <c r="E24" i="9"/>
  <c r="A25" i="9"/>
  <c r="F22" i="9"/>
  <c r="I23" i="9"/>
  <c r="K23" i="9"/>
  <c r="H74" i="9" a="1"/>
  <c r="J23" i="9"/>
  <c r="H75" i="9" a="1"/>
  <c r="Q23" i="9"/>
  <c r="H75" i="9" l="1"/>
  <c r="H74" i="9"/>
  <c r="F23" i="9"/>
  <c r="I24" i="9"/>
  <c r="G22" i="9"/>
  <c r="A26" i="9"/>
  <c r="E25" i="9"/>
  <c r="Q24" i="9"/>
  <c r="K24" i="9"/>
  <c r="H77" i="9" a="1"/>
  <c r="H76" i="9" a="1"/>
  <c r="J24" i="9"/>
  <c r="H76" i="9" l="1"/>
  <c r="H77" i="9"/>
  <c r="F24" i="9"/>
  <c r="I25" i="9"/>
  <c r="A27" i="9"/>
  <c r="E26" i="9"/>
  <c r="G23" i="9"/>
  <c r="Q25" i="9"/>
  <c r="J25" i="9"/>
  <c r="H78" i="9" a="1"/>
  <c r="H79" i="9" a="1"/>
  <c r="K25" i="9"/>
  <c r="H79" i="9" l="1"/>
  <c r="H78" i="9"/>
  <c r="G24" i="9"/>
  <c r="F25" i="9"/>
  <c r="I26" i="9"/>
  <c r="E27" i="9"/>
  <c r="A28" i="9"/>
  <c r="J26" i="9"/>
  <c r="H81" i="9" a="1"/>
  <c r="Q26" i="9"/>
  <c r="H80" i="9" a="1"/>
  <c r="L26" i="9"/>
  <c r="M26" i="9" s="1"/>
  <c r="K26" i="9"/>
  <c r="H80" i="9" l="1"/>
  <c r="H81" i="9"/>
  <c r="A29" i="9"/>
  <c r="E28" i="9"/>
  <c r="F26" i="9"/>
  <c r="I27" i="9"/>
  <c r="G25" i="9"/>
  <c r="J27" i="9"/>
  <c r="K27" i="9"/>
  <c r="H82" i="9" a="1"/>
  <c r="Q27" i="9"/>
  <c r="H83" i="9" a="1"/>
  <c r="L27" i="9"/>
  <c r="M27" i="9" s="1"/>
  <c r="H83" i="9" l="1"/>
  <c r="H82" i="9"/>
  <c r="F27" i="9"/>
  <c r="I28" i="9"/>
  <c r="E29" i="9"/>
  <c r="A30" i="9"/>
  <c r="G26" i="9"/>
  <c r="H85" i="9" a="1"/>
  <c r="H84" i="9" a="1"/>
  <c r="L28" i="9"/>
  <c r="M28" i="9" s="1"/>
  <c r="K28" i="9"/>
  <c r="Q28" i="9"/>
  <c r="J28" i="9"/>
  <c r="H84" i="9" l="1"/>
  <c r="H85" i="9"/>
  <c r="G27" i="9"/>
  <c r="E30" i="9"/>
  <c r="A31" i="9"/>
  <c r="F28" i="9"/>
  <c r="I29" i="9"/>
  <c r="Q29" i="9"/>
  <c r="L29" i="9"/>
  <c r="M29" i="9" s="1"/>
  <c r="K29" i="9"/>
  <c r="H86" i="9" a="1"/>
  <c r="J29" i="9"/>
  <c r="H87" i="9" a="1"/>
  <c r="H87" i="9" l="1"/>
  <c r="H86" i="9"/>
  <c r="G28" i="9"/>
  <c r="E31" i="9"/>
  <c r="A32" i="9"/>
  <c r="F29" i="9"/>
  <c r="I30" i="9"/>
  <c r="Q30" i="9"/>
  <c r="H88" i="9" a="1"/>
  <c r="J30" i="9"/>
  <c r="L30" i="9"/>
  <c r="M30" i="9" s="1"/>
  <c r="H89" i="9" a="1"/>
  <c r="K30" i="9"/>
  <c r="H89" i="9" l="1"/>
  <c r="H88" i="9"/>
  <c r="G29" i="9"/>
  <c r="F30" i="9"/>
  <c r="I31" i="9"/>
  <c r="E32" i="9"/>
  <c r="A33" i="9"/>
  <c r="H90" i="9" a="1"/>
  <c r="L31" i="9"/>
  <c r="M31" i="9" s="1"/>
  <c r="K31" i="9"/>
  <c r="H91" i="9" a="1"/>
  <c r="J31" i="9"/>
  <c r="Q31" i="9"/>
  <c r="H91" i="9" l="1"/>
  <c r="H90" i="9"/>
  <c r="G30" i="9"/>
  <c r="F31" i="9"/>
  <c r="I32" i="9"/>
  <c r="A34" i="9"/>
  <c r="E33" i="9"/>
  <c r="L32" i="9"/>
  <c r="M32" i="9" s="1"/>
  <c r="K32" i="9"/>
  <c r="J32" i="9"/>
  <c r="H93" i="9" a="1"/>
  <c r="Q32" i="9"/>
  <c r="H92" i="9" a="1"/>
  <c r="H92" i="9" l="1"/>
  <c r="H93" i="9"/>
  <c r="F32" i="9"/>
  <c r="I33" i="9"/>
  <c r="A35" i="9"/>
  <c r="E34" i="9"/>
  <c r="G31" i="9"/>
  <c r="Q33" i="9"/>
  <c r="J33" i="9"/>
  <c r="L33" i="9"/>
  <c r="M33" i="9" s="1"/>
  <c r="H94" i="9" a="1"/>
  <c r="H95" i="9" a="1"/>
  <c r="K33" i="9"/>
  <c r="H95" i="9" l="1"/>
  <c r="H94" i="9"/>
  <c r="G32" i="9"/>
  <c r="F33" i="9"/>
  <c r="I34" i="9"/>
  <c r="E35" i="9"/>
  <c r="A36" i="9"/>
  <c r="J34" i="9"/>
  <c r="H97" i="9" a="1"/>
  <c r="Q34" i="9"/>
  <c r="H96" i="9" a="1"/>
  <c r="L34" i="9"/>
  <c r="M34" i="9" s="1"/>
  <c r="K34" i="9"/>
  <c r="H96" i="9" l="1"/>
  <c r="H97" i="9"/>
  <c r="A37" i="9"/>
  <c r="E36" i="9"/>
  <c r="F34" i="9"/>
  <c r="I35" i="9"/>
  <c r="G33" i="9"/>
  <c r="J35" i="9"/>
  <c r="H98" i="9" a="1"/>
  <c r="Q35" i="9"/>
  <c r="H99" i="9" a="1"/>
  <c r="L35" i="9"/>
  <c r="M35" i="9" s="1"/>
  <c r="K35" i="9"/>
  <c r="H99" i="9" l="1"/>
  <c r="H98" i="9"/>
  <c r="G34" i="9"/>
  <c r="A38" i="9"/>
  <c r="E37" i="9"/>
  <c r="F35" i="9"/>
  <c r="I36" i="9"/>
  <c r="L36" i="9"/>
  <c r="M36" i="9" s="1"/>
  <c r="K36" i="9"/>
  <c r="H100" i="9" a="1"/>
  <c r="J36" i="9"/>
  <c r="Q36" i="9"/>
  <c r="H100" i="9" l="1"/>
  <c r="F36" i="9"/>
  <c r="I37" i="9"/>
  <c r="E38" i="9"/>
  <c r="A39" i="9"/>
  <c r="G35" i="9"/>
  <c r="L37" i="9"/>
  <c r="M37" i="9" s="1"/>
  <c r="J37" i="9"/>
  <c r="Q37" i="9"/>
  <c r="K37" i="9"/>
  <c r="G36" i="9" l="1"/>
  <c r="E39" i="9"/>
  <c r="A40" i="9"/>
  <c r="F37" i="9"/>
  <c r="I38" i="9"/>
  <c r="L38" i="9"/>
  <c r="M38" i="9" s="1"/>
  <c r="K38" i="9"/>
  <c r="J38" i="9"/>
  <c r="Q38" i="9"/>
  <c r="G37" i="9" l="1"/>
  <c r="E40" i="9"/>
  <c r="A41" i="9"/>
  <c r="F38" i="9"/>
  <c r="I39" i="9"/>
  <c r="K39" i="9"/>
  <c r="J39" i="9"/>
  <c r="Q39" i="9"/>
  <c r="L39" i="9"/>
  <c r="M39" i="9" s="1"/>
  <c r="A42" i="9" l="1"/>
  <c r="E41" i="9"/>
  <c r="F39" i="9"/>
  <c r="I40" i="9"/>
  <c r="G38" i="9"/>
  <c r="Q40" i="9"/>
  <c r="K40" i="9"/>
  <c r="J40" i="9"/>
  <c r="L40" i="9"/>
  <c r="M40" i="9" s="1"/>
  <c r="G39" i="9" l="1"/>
  <c r="F40" i="9"/>
  <c r="I41" i="9"/>
  <c r="A43" i="9"/>
  <c r="E42" i="9"/>
  <c r="Q41" i="9"/>
  <c r="L41" i="9"/>
  <c r="M41" i="9" s="1"/>
  <c r="K41" i="9"/>
  <c r="J41" i="9"/>
  <c r="I42" i="9" l="1"/>
  <c r="F41" i="9"/>
  <c r="E43" i="9"/>
  <c r="A44" i="9"/>
  <c r="G40" i="9"/>
  <c r="J42" i="9"/>
  <c r="Q42" i="9"/>
  <c r="L42" i="9"/>
  <c r="M42" i="9" s="1"/>
  <c r="K42" i="9"/>
  <c r="E44" i="9" l="1"/>
  <c r="A45" i="9"/>
  <c r="F42" i="9"/>
  <c r="I43" i="9"/>
  <c r="G41" i="9"/>
  <c r="L43" i="9"/>
  <c r="M43" i="9" s="1"/>
  <c r="K43" i="9"/>
  <c r="J43" i="9"/>
  <c r="Q43" i="9"/>
  <c r="G42" i="9" l="1"/>
  <c r="A46" i="9"/>
  <c r="E45" i="9"/>
  <c r="I44" i="9"/>
  <c r="F43" i="9"/>
  <c r="K44" i="9"/>
  <c r="Q44" i="9"/>
  <c r="L44" i="9"/>
  <c r="M44" i="9" s="1"/>
  <c r="J44" i="9"/>
  <c r="I45" i="9" l="1"/>
  <c r="F44" i="9"/>
  <c r="E46" i="9"/>
  <c r="A47" i="9"/>
  <c r="G43" i="9"/>
  <c r="K45" i="9"/>
  <c r="J45" i="9"/>
  <c r="Q45" i="9"/>
  <c r="L45" i="9"/>
  <c r="M45" i="9" s="1"/>
  <c r="A48" i="9" l="1"/>
  <c r="E47" i="9"/>
  <c r="G44" i="9"/>
  <c r="I46" i="9"/>
  <c r="F45" i="9"/>
  <c r="J46" i="9"/>
  <c r="L46" i="9"/>
  <c r="M46" i="9" s="1"/>
  <c r="Q46" i="9"/>
  <c r="K46" i="9"/>
  <c r="F46" i="9" l="1"/>
  <c r="I47" i="9"/>
  <c r="E48" i="9"/>
  <c r="A49" i="9"/>
  <c r="G45" i="9"/>
  <c r="Q47" i="9"/>
  <c r="L47" i="9"/>
  <c r="M47" i="9" s="1"/>
  <c r="K47" i="9"/>
  <c r="J47" i="9"/>
  <c r="G46" i="9" l="1"/>
  <c r="E49" i="9"/>
  <c r="A50" i="9"/>
  <c r="I48" i="9"/>
  <c r="F47" i="9"/>
  <c r="L48" i="9"/>
  <c r="M48" i="9" s="1"/>
  <c r="J48" i="9"/>
  <c r="K48" i="9"/>
  <c r="Q48" i="9"/>
  <c r="E50" i="9" l="1"/>
  <c r="A51" i="9"/>
  <c r="I49" i="9"/>
  <c r="F48" i="9"/>
  <c r="G47" i="9"/>
  <c r="J49" i="9"/>
  <c r="Q49" i="9"/>
  <c r="L49" i="9"/>
  <c r="M49" i="9" s="1"/>
  <c r="K49" i="9"/>
  <c r="E51" i="9" l="1"/>
  <c r="A52" i="9"/>
  <c r="I50" i="9"/>
  <c r="F49" i="9"/>
  <c r="G48" i="9"/>
  <c r="Q50" i="9"/>
  <c r="K50" i="9"/>
  <c r="L50" i="9"/>
  <c r="M50" i="9" s="1"/>
  <c r="J50" i="9"/>
  <c r="E52" i="9" l="1"/>
  <c r="A53" i="9"/>
  <c r="F50" i="9"/>
  <c r="I51" i="9"/>
  <c r="G49" i="9"/>
  <c r="Q51" i="9"/>
  <c r="K51" i="9"/>
  <c r="L51" i="9"/>
  <c r="M51" i="9" s="1"/>
  <c r="J51" i="9"/>
  <c r="G50" i="9" l="1"/>
  <c r="A54" i="9"/>
  <c r="E53" i="9"/>
  <c r="I52" i="9"/>
  <c r="F51" i="9"/>
  <c r="Q52" i="9"/>
  <c r="L52" i="9"/>
  <c r="M52" i="9" s="1"/>
  <c r="J52" i="9"/>
  <c r="K52" i="9"/>
  <c r="I53" i="9" l="1"/>
  <c r="F52" i="9"/>
  <c r="A55" i="9"/>
  <c r="E54" i="9"/>
  <c r="G51" i="9"/>
  <c r="J53" i="9"/>
  <c r="K53" i="9"/>
  <c r="Q53" i="9"/>
  <c r="L53" i="9"/>
  <c r="M53" i="9" s="1"/>
  <c r="A56" i="9" l="1"/>
  <c r="E55" i="9"/>
  <c r="I54" i="9"/>
  <c r="F53" i="9"/>
  <c r="G52" i="9"/>
  <c r="K54" i="9"/>
  <c r="J54" i="9"/>
  <c r="L54" i="9"/>
  <c r="M54" i="9" s="1"/>
  <c r="Q54" i="9"/>
  <c r="F54" i="9" l="1"/>
  <c r="I55" i="9"/>
  <c r="A57" i="9"/>
  <c r="E56" i="9"/>
  <c r="G53" i="9"/>
  <c r="J55" i="9"/>
  <c r="Q55" i="9"/>
  <c r="L55" i="9"/>
  <c r="M55" i="9" s="1"/>
  <c r="K55" i="9"/>
  <c r="I56" i="9" l="1"/>
  <c r="F55" i="9"/>
  <c r="G54" i="9"/>
  <c r="A58" i="9"/>
  <c r="E57" i="9"/>
  <c r="J56" i="9"/>
  <c r="K56" i="9"/>
  <c r="L56" i="9"/>
  <c r="M56" i="9" s="1"/>
  <c r="Q56" i="9"/>
  <c r="I57" i="9" l="1"/>
  <c r="F56" i="9"/>
  <c r="E58" i="9"/>
  <c r="A59" i="9"/>
  <c r="G55" i="9"/>
  <c r="Q57" i="9"/>
  <c r="L57" i="9"/>
  <c r="M57" i="9" s="1"/>
  <c r="K57" i="9"/>
  <c r="J57" i="9"/>
  <c r="E59" i="9" l="1"/>
  <c r="A60" i="9"/>
  <c r="I58" i="9"/>
  <c r="F57" i="9"/>
  <c r="G56" i="9"/>
  <c r="Q58" i="9"/>
  <c r="J58" i="9"/>
  <c r="L58" i="9"/>
  <c r="M58" i="9" s="1"/>
  <c r="K58" i="9"/>
  <c r="E60" i="9" l="1"/>
  <c r="A61" i="9"/>
  <c r="F58" i="9"/>
  <c r="I59" i="9"/>
  <c r="G57" i="9"/>
  <c r="K59" i="9"/>
  <c r="J59" i="9"/>
  <c r="Q59" i="9"/>
  <c r="L59" i="9"/>
  <c r="M59" i="9" s="1"/>
  <c r="G58" i="9" l="1"/>
  <c r="A62" i="9"/>
  <c r="E61" i="9"/>
  <c r="I60" i="9"/>
  <c r="F59" i="9"/>
  <c r="Q60" i="9"/>
  <c r="L60" i="9"/>
  <c r="M60" i="9" s="1"/>
  <c r="J60" i="9"/>
  <c r="K60" i="9"/>
  <c r="G59" i="9" l="1"/>
  <c r="A63" i="9"/>
  <c r="E62" i="9"/>
  <c r="I61" i="9"/>
  <c r="F60" i="9"/>
  <c r="L61" i="9"/>
  <c r="M61" i="9" s="1"/>
  <c r="K61" i="9"/>
  <c r="Q61" i="9"/>
  <c r="J61" i="9"/>
  <c r="I62" i="9" l="1"/>
  <c r="F61" i="9"/>
  <c r="A64" i="9"/>
  <c r="E63" i="9"/>
  <c r="G60" i="9"/>
  <c r="Q62" i="9"/>
  <c r="L62" i="9"/>
  <c r="M62" i="9" s="1"/>
  <c r="K62" i="9"/>
  <c r="J62" i="9"/>
  <c r="F62" i="9" l="1"/>
  <c r="I63" i="9"/>
  <c r="A65" i="9"/>
  <c r="E64" i="9"/>
  <c r="G61" i="9"/>
  <c r="K63" i="9"/>
  <c r="J63" i="9"/>
  <c r="Q63" i="9"/>
  <c r="L63" i="9"/>
  <c r="M63" i="9" s="1"/>
  <c r="I64" i="9" l="1"/>
  <c r="F63" i="9"/>
  <c r="G62" i="9"/>
  <c r="E65" i="9"/>
  <c r="A66" i="9"/>
  <c r="L64" i="9"/>
  <c r="M64" i="9" s="1"/>
  <c r="Q64" i="9"/>
  <c r="J64" i="9"/>
  <c r="K64" i="9"/>
  <c r="I65" i="9" l="1"/>
  <c r="F64" i="9"/>
  <c r="G63" i="9"/>
  <c r="E66" i="9"/>
  <c r="A67" i="9"/>
  <c r="J65" i="9"/>
  <c r="Q65" i="9"/>
  <c r="L65" i="9"/>
  <c r="M65" i="9" s="1"/>
  <c r="K65" i="9"/>
  <c r="G64" i="9" l="1"/>
  <c r="E67" i="9"/>
  <c r="A68" i="9"/>
  <c r="I66" i="9"/>
  <c r="F65" i="9"/>
  <c r="J66" i="9"/>
  <c r="L66" i="9"/>
  <c r="M66" i="9" s="1"/>
  <c r="Q66" i="9"/>
  <c r="K66" i="9"/>
  <c r="F66" i="9" l="1"/>
  <c r="I67" i="9"/>
  <c r="G65" i="9"/>
  <c r="E68" i="9"/>
  <c r="A69" i="9"/>
  <c r="L67" i="9"/>
  <c r="M67" i="9" s="1"/>
  <c r="Q67" i="9"/>
  <c r="K67" i="9"/>
  <c r="J67" i="9"/>
  <c r="A70" i="9" l="1"/>
  <c r="E69" i="9"/>
  <c r="I68" i="9"/>
  <c r="F67" i="9"/>
  <c r="G66" i="9"/>
  <c r="J68" i="9"/>
  <c r="K68" i="9"/>
  <c r="Q68" i="9"/>
  <c r="L68" i="9"/>
  <c r="M68" i="9" s="1"/>
  <c r="I69" i="9" l="1"/>
  <c r="F68" i="9"/>
  <c r="E70" i="9"/>
  <c r="A71" i="9"/>
  <c r="G67" i="9"/>
  <c r="K69" i="9"/>
  <c r="J69" i="9"/>
  <c r="Q69" i="9"/>
  <c r="L69" i="9"/>
  <c r="M69" i="9" s="1"/>
  <c r="E71" i="9" l="1"/>
  <c r="A72" i="9"/>
  <c r="G68" i="9"/>
  <c r="I70" i="9"/>
  <c r="F69" i="9"/>
  <c r="J70" i="9"/>
  <c r="K70" i="9"/>
  <c r="Q70" i="9"/>
  <c r="L70" i="9"/>
  <c r="M70" i="9" s="1"/>
  <c r="A73" i="9" l="1"/>
  <c r="E72" i="9"/>
  <c r="F70" i="9"/>
  <c r="I71" i="9"/>
  <c r="G69" i="9"/>
  <c r="Q71" i="9"/>
  <c r="K71" i="9"/>
  <c r="L71" i="9"/>
  <c r="M71" i="9" s="1"/>
  <c r="J71" i="9"/>
  <c r="G70" i="9" l="1"/>
  <c r="I72" i="9"/>
  <c r="F71" i="9"/>
  <c r="E73" i="9"/>
  <c r="A74" i="9"/>
  <c r="J72" i="9"/>
  <c r="Q72" i="9"/>
  <c r="L72" i="9"/>
  <c r="M72" i="9" s="1"/>
  <c r="K72" i="9"/>
  <c r="G71" i="9" l="1"/>
  <c r="E74" i="9"/>
  <c r="A75" i="9"/>
  <c r="I73" i="9"/>
  <c r="F72" i="9"/>
  <c r="K73" i="9"/>
  <c r="Q73" i="9"/>
  <c r="L73" i="9"/>
  <c r="M73" i="9" s="1"/>
  <c r="J73" i="9"/>
  <c r="I74" i="9" l="1"/>
  <c r="F73" i="9"/>
  <c r="G72" i="9"/>
  <c r="E75" i="9"/>
  <c r="A76" i="9"/>
  <c r="Q74" i="9"/>
  <c r="J74" i="9"/>
  <c r="L74" i="9"/>
  <c r="M74" i="9" s="1"/>
  <c r="K74" i="9"/>
  <c r="F74" i="9" l="1"/>
  <c r="I75" i="9"/>
  <c r="E76" i="9"/>
  <c r="A77" i="9"/>
  <c r="G73" i="9"/>
  <c r="Q75" i="9"/>
  <c r="L75" i="9"/>
  <c r="M75" i="9" s="1"/>
  <c r="K75" i="9"/>
  <c r="J75" i="9"/>
  <c r="G74" i="9" l="1"/>
  <c r="E77" i="9"/>
  <c r="A78" i="9"/>
  <c r="I76" i="9"/>
  <c r="F75" i="9"/>
  <c r="Q76" i="9"/>
  <c r="L76" i="9"/>
  <c r="M76" i="9" s="1"/>
  <c r="J76" i="9"/>
  <c r="K76" i="9"/>
  <c r="G75" i="9" l="1"/>
  <c r="A79" i="9"/>
  <c r="E78" i="9"/>
  <c r="I77" i="9"/>
  <c r="F76" i="9"/>
  <c r="K77" i="9"/>
  <c r="J77" i="9"/>
  <c r="Q77" i="9"/>
  <c r="L77" i="9"/>
  <c r="M77" i="9" s="1"/>
  <c r="E79" i="9" l="1"/>
  <c r="A80" i="9"/>
  <c r="G76" i="9"/>
  <c r="I78" i="9"/>
  <c r="F77" i="9"/>
  <c r="L78" i="9"/>
  <c r="M78" i="9" s="1"/>
  <c r="K78" i="9"/>
  <c r="J78" i="9"/>
  <c r="Q78" i="9"/>
  <c r="A81" i="9" l="1"/>
  <c r="E80" i="9"/>
  <c r="F78" i="9"/>
  <c r="I79" i="9"/>
  <c r="G77" i="9"/>
  <c r="L79" i="9"/>
  <c r="M79" i="9" s="1"/>
  <c r="K79" i="9"/>
  <c r="J79" i="9"/>
  <c r="Q79" i="9"/>
  <c r="G78" i="9" l="1"/>
  <c r="I80" i="9"/>
  <c r="F79" i="9"/>
  <c r="E81" i="9"/>
  <c r="A82" i="9"/>
  <c r="Q80" i="9"/>
  <c r="L80" i="9"/>
  <c r="M80" i="9" s="1"/>
  <c r="J80" i="9"/>
  <c r="K80" i="9"/>
  <c r="A83" i="9" l="1"/>
  <c r="E82" i="9"/>
  <c r="I81" i="9"/>
  <c r="F80" i="9"/>
  <c r="G79" i="9"/>
  <c r="J81" i="9"/>
  <c r="Q81" i="9"/>
  <c r="L81" i="9"/>
  <c r="M81" i="9" s="1"/>
  <c r="K81" i="9"/>
  <c r="I82" i="9" l="1"/>
  <c r="F81" i="9"/>
  <c r="E83" i="9"/>
  <c r="A84" i="9"/>
  <c r="G80" i="9"/>
  <c r="J82" i="9"/>
  <c r="Q82" i="9"/>
  <c r="L82" i="9"/>
  <c r="M82" i="9" s="1"/>
  <c r="K82" i="9"/>
  <c r="E84" i="9" l="1"/>
  <c r="A85" i="9"/>
  <c r="F82" i="9"/>
  <c r="I83" i="9"/>
  <c r="G81" i="9"/>
  <c r="Q83" i="9"/>
  <c r="K83" i="9"/>
  <c r="L83" i="9"/>
  <c r="M83" i="9" s="1"/>
  <c r="J83" i="9"/>
  <c r="G82" i="9" l="1"/>
  <c r="E85" i="9"/>
  <c r="A86" i="9"/>
  <c r="I84" i="9"/>
  <c r="F83" i="9"/>
  <c r="Q84" i="9"/>
  <c r="L84" i="9"/>
  <c r="M84" i="9" s="1"/>
  <c r="J84" i="9"/>
  <c r="K84" i="9"/>
  <c r="E86" i="9" l="1"/>
  <c r="A87" i="9"/>
  <c r="I85" i="9"/>
  <c r="F84" i="9"/>
  <c r="G83" i="9"/>
  <c r="J85" i="9"/>
  <c r="Q85" i="9"/>
  <c r="L85" i="9"/>
  <c r="M85" i="9" s="1"/>
  <c r="K85" i="9"/>
  <c r="I86" i="9" l="1"/>
  <c r="F85" i="9"/>
  <c r="E87" i="9"/>
  <c r="A88" i="9"/>
  <c r="G84" i="9"/>
  <c r="Q86" i="9"/>
  <c r="L86" i="9"/>
  <c r="M86" i="9" s="1"/>
  <c r="K86" i="9"/>
  <c r="J86" i="9"/>
  <c r="G85" i="9" l="1"/>
  <c r="A89" i="9"/>
  <c r="E88" i="9"/>
  <c r="F86" i="9"/>
  <c r="I87" i="9"/>
  <c r="K87" i="9"/>
  <c r="Q87" i="9"/>
  <c r="J87" i="9"/>
  <c r="L87" i="9"/>
  <c r="M87" i="9" s="1"/>
  <c r="G86" i="9" l="1"/>
  <c r="I88" i="9"/>
  <c r="F87" i="9"/>
  <c r="A90" i="9"/>
  <c r="E89" i="9"/>
  <c r="J88" i="9"/>
  <c r="Q88" i="9"/>
  <c r="K88" i="9"/>
  <c r="L88" i="9"/>
  <c r="M88" i="9" s="1"/>
  <c r="G87" i="9" l="1"/>
  <c r="I89" i="9"/>
  <c r="F88" i="9"/>
  <c r="E90" i="9"/>
  <c r="A91" i="9"/>
  <c r="J89" i="9"/>
  <c r="Q89" i="9"/>
  <c r="L89" i="9"/>
  <c r="M89" i="9" s="1"/>
  <c r="K89" i="9"/>
  <c r="I90" i="9" l="1"/>
  <c r="F89" i="9"/>
  <c r="E91" i="9"/>
  <c r="A92" i="9"/>
  <c r="G88" i="9"/>
  <c r="Q90" i="9"/>
  <c r="L90" i="9"/>
  <c r="M90" i="9" s="1"/>
  <c r="K90" i="9"/>
  <c r="J90" i="9"/>
  <c r="G89" i="9" l="1"/>
  <c r="A93" i="9"/>
  <c r="E92" i="9"/>
  <c r="F90" i="9"/>
  <c r="I91" i="9"/>
  <c r="L91" i="9"/>
  <c r="M91" i="9" s="1"/>
  <c r="K91" i="9"/>
  <c r="J91" i="9"/>
  <c r="Q91" i="9"/>
  <c r="G90" i="9" l="1"/>
  <c r="A94" i="9"/>
  <c r="E93" i="9"/>
  <c r="F91" i="9"/>
  <c r="I92" i="9"/>
  <c r="Q92" i="9"/>
  <c r="K92" i="9"/>
  <c r="J92" i="9"/>
  <c r="L92" i="9"/>
  <c r="M92" i="9" s="1"/>
  <c r="I93" i="9" l="1"/>
  <c r="F92" i="9"/>
  <c r="A95" i="9"/>
  <c r="E94" i="9"/>
  <c r="G91" i="9"/>
  <c r="Q93" i="9"/>
  <c r="J93" i="9"/>
  <c r="L93" i="9"/>
  <c r="M93" i="9" s="1"/>
  <c r="K93" i="9"/>
  <c r="G92" i="9" l="1"/>
  <c r="I94" i="9"/>
  <c r="F93" i="9"/>
  <c r="E95" i="9"/>
  <c r="A96" i="9"/>
  <c r="Q94" i="9"/>
  <c r="K94" i="9"/>
  <c r="L94" i="9"/>
  <c r="M94" i="9" s="1"/>
  <c r="J94" i="9"/>
  <c r="E96" i="9" l="1"/>
  <c r="A97" i="9"/>
  <c r="I95" i="9"/>
  <c r="F94" i="9"/>
  <c r="G93" i="9"/>
  <c r="L95" i="9"/>
  <c r="M95" i="9" s="1"/>
  <c r="K95" i="9"/>
  <c r="J95" i="9"/>
  <c r="Q95" i="9"/>
  <c r="E97" i="9" l="1"/>
  <c r="A98" i="9"/>
  <c r="F95" i="9"/>
  <c r="I96" i="9"/>
  <c r="G94" i="9"/>
  <c r="J96" i="9"/>
  <c r="K96" i="9"/>
  <c r="Q96" i="9"/>
  <c r="L96" i="9"/>
  <c r="M96" i="9" s="1"/>
  <c r="E98" i="9" l="1"/>
  <c r="A99" i="9"/>
  <c r="I97" i="9"/>
  <c r="F96" i="9"/>
  <c r="G95" i="9"/>
  <c r="K97" i="9"/>
  <c r="J97" i="9"/>
  <c r="Q97" i="9"/>
  <c r="L97" i="9"/>
  <c r="M97" i="9" s="1"/>
  <c r="G96" i="9" l="1"/>
  <c r="A100" i="9"/>
  <c r="E100" i="9" s="1"/>
  <c r="E99" i="9"/>
  <c r="I98" i="9"/>
  <c r="F97" i="9"/>
  <c r="J98" i="9"/>
  <c r="K98" i="9"/>
  <c r="Q98" i="9"/>
  <c r="L98" i="9"/>
  <c r="M98" i="9" s="1"/>
  <c r="F99" i="9" l="1"/>
  <c r="I100" i="9"/>
  <c r="G97" i="9"/>
  <c r="I99" i="9"/>
  <c r="F98" i="9"/>
  <c r="J99" i="9"/>
  <c r="J100" i="9"/>
  <c r="Q99" i="9"/>
  <c r="E101" i="9"/>
  <c r="Q100" i="9"/>
  <c r="K100" i="9"/>
  <c r="L99" i="9"/>
  <c r="M99" i="9" s="1"/>
  <c r="K99" i="9"/>
  <c r="L100" i="9"/>
  <c r="M100" i="9" s="1"/>
  <c r="F100" i="9" l="1"/>
  <c r="E25" i="7"/>
  <c r="E32" i="7"/>
  <c r="G99" i="9"/>
  <c r="G98" i="9"/>
  <c r="D53" i="7"/>
  <c r="G100" i="9" l="1"/>
  <c r="C38" i="12" a="1"/>
  <c r="C48" i="12"/>
  <c r="C63" i="12"/>
  <c r="C47" i="12"/>
  <c r="C62" i="12"/>
  <c r="C54" i="12"/>
  <c r="C46" i="12"/>
  <c r="C38" i="12"/>
  <c r="C49" i="12"/>
  <c r="C61" i="12"/>
  <c r="C53" i="12"/>
  <c r="C45" i="12"/>
  <c r="C40" i="12"/>
  <c r="C55" i="12"/>
  <c r="C60" i="12"/>
  <c r="C52" i="12"/>
  <c r="C44" i="12"/>
  <c r="C59" i="12"/>
  <c r="C57" i="12"/>
  <c r="C67" i="12"/>
  <c r="C51" i="12"/>
  <c r="C43" i="12"/>
  <c r="C66" i="12"/>
  <c r="C58" i="12"/>
  <c r="C50" i="12"/>
  <c r="C42" i="12"/>
  <c r="C65" i="12"/>
  <c r="C41" i="12"/>
  <c r="C56" i="12"/>
  <c r="C64" i="12"/>
  <c r="C39" i="12"/>
  <c r="A27" i="10" a="1"/>
  <c r="A49" i="10"/>
  <c r="A56" i="10"/>
  <c r="A48" i="10"/>
  <c r="A55" i="10"/>
  <c r="A47" i="10"/>
  <c r="A54" i="10"/>
  <c r="A46" i="10"/>
  <c r="A53" i="10"/>
  <c r="A45" i="10"/>
  <c r="A52" i="10"/>
  <c r="A44" i="10"/>
  <c r="A51" i="10"/>
  <c r="A43" i="10"/>
  <c r="A27" i="10"/>
  <c r="A50" i="10"/>
  <c r="A42" i="10"/>
  <c r="B75" i="12"/>
  <c r="A19" i="10"/>
  <c r="B19" i="10"/>
  <c r="A8" i="10"/>
  <c r="B8" i="10"/>
  <c r="A14" i="10"/>
  <c r="A34" i="10"/>
  <c r="A15" i="10"/>
  <c r="A35" i="10"/>
  <c r="A28" i="10"/>
  <c r="A16" i="10"/>
  <c r="A36" i="10"/>
  <c r="A9" i="10"/>
  <c r="A29" i="10"/>
  <c r="A17" i="10"/>
  <c r="A37" i="10"/>
  <c r="A10" i="10"/>
  <c r="A30" i="10"/>
  <c r="A18" i="10"/>
  <c r="A38" i="10"/>
  <c r="A11" i="10"/>
  <c r="A31" i="10"/>
  <c r="A39" i="10"/>
  <c r="A12" i="10"/>
  <c r="A32" i="10"/>
  <c r="A20" i="10"/>
  <c r="A40" i="10"/>
  <c r="A13" i="10"/>
  <c r="A33" i="10"/>
  <c r="A21" i="10"/>
  <c r="A41" i="10"/>
  <c r="B9" i="10"/>
  <c r="B10" i="10"/>
  <c r="B20" i="10"/>
  <c r="B13" i="10"/>
  <c r="B14" i="10"/>
  <c r="B11" i="10"/>
  <c r="B15" i="10"/>
  <c r="B16" i="10"/>
  <c r="E40" i="7"/>
  <c r="E49" i="7"/>
  <c r="Q47" i="7"/>
  <c r="R47" i="7"/>
  <c r="B12" i="10"/>
  <c r="B17" i="10"/>
  <c r="B18" i="10"/>
  <c r="B21" i="10"/>
  <c r="B91" i="12"/>
  <c r="B89" i="12"/>
  <c r="B88" i="12"/>
  <c r="B93" i="12"/>
  <c r="B90" i="12"/>
  <c r="B92" i="12"/>
  <c r="B101" i="12" a="1"/>
  <c r="B114" i="12"/>
  <c r="B129" i="12"/>
  <c r="B105" i="12"/>
  <c r="B128" i="12"/>
  <c r="B120" i="12"/>
  <c r="B112" i="12"/>
  <c r="B104" i="12"/>
  <c r="B131" i="12"/>
  <c r="B107" i="12"/>
  <c r="B122" i="12"/>
  <c r="B121" i="12"/>
  <c r="B127" i="12"/>
  <c r="B119" i="12"/>
  <c r="B111" i="12"/>
  <c r="B103" i="12"/>
  <c r="B123" i="12"/>
  <c r="B130" i="12"/>
  <c r="B126" i="12"/>
  <c r="B118" i="12"/>
  <c r="B110" i="12"/>
  <c r="B102" i="12"/>
  <c r="B117" i="12"/>
  <c r="B115" i="12"/>
  <c r="B125" i="12"/>
  <c r="B109" i="12"/>
  <c r="B101" i="12"/>
  <c r="B124" i="12"/>
  <c r="B116" i="12"/>
  <c r="B108" i="12"/>
  <c r="B106" i="12"/>
  <c r="B113" i="12"/>
  <c r="A101" i="12" a="1"/>
  <c r="A123" i="12"/>
  <c r="A114" i="12"/>
  <c r="A129" i="12"/>
  <c r="A113" i="12"/>
  <c r="A128" i="12"/>
  <c r="A120" i="12"/>
  <c r="A112" i="12"/>
  <c r="A104" i="12"/>
  <c r="A131" i="12"/>
  <c r="A121" i="12"/>
  <c r="A105" i="12"/>
  <c r="A127" i="12"/>
  <c r="A119" i="12"/>
  <c r="A111" i="12"/>
  <c r="A103" i="12"/>
  <c r="A115" i="12"/>
  <c r="A122" i="12"/>
  <c r="A126" i="12"/>
  <c r="A118" i="12"/>
  <c r="A110" i="12"/>
  <c r="A102" i="12"/>
  <c r="A117" i="12"/>
  <c r="A101" i="12"/>
  <c r="A130" i="12"/>
  <c r="A125" i="12"/>
  <c r="A109" i="12"/>
  <c r="A124" i="12"/>
  <c r="A116" i="12"/>
  <c r="A108" i="12"/>
  <c r="A107" i="12"/>
  <c r="A106" i="12"/>
  <c r="B87" i="12"/>
  <c r="B76" i="12"/>
  <c r="B94" i="12"/>
  <c r="C27" i="10" a="1"/>
  <c r="C56" i="10"/>
  <c r="C48" i="10"/>
  <c r="C40" i="10"/>
  <c r="C32" i="10"/>
  <c r="C55" i="10"/>
  <c r="C47" i="10"/>
  <c r="C39" i="10"/>
  <c r="C31" i="10"/>
  <c r="C54" i="10"/>
  <c r="C46" i="10"/>
  <c r="C38" i="10"/>
  <c r="C30" i="10"/>
  <c r="C53" i="10"/>
  <c r="C45" i="10"/>
  <c r="C37" i="10"/>
  <c r="C29" i="10"/>
  <c r="C52" i="10"/>
  <c r="C44" i="10"/>
  <c r="C36" i="10"/>
  <c r="C28" i="10"/>
  <c r="C51" i="10"/>
  <c r="C43" i="10"/>
  <c r="C35" i="10"/>
  <c r="C27" i="10"/>
  <c r="C50" i="10"/>
  <c r="C42" i="10"/>
  <c r="C34" i="10"/>
  <c r="C49" i="10"/>
  <c r="C41" i="10"/>
  <c r="C33" i="10"/>
  <c r="B64" i="10"/>
  <c r="B78" i="10"/>
  <c r="B77" i="10"/>
  <c r="B83" i="10"/>
  <c r="B79" i="10"/>
  <c r="B81" i="10"/>
  <c r="F1" i="9"/>
  <c r="B90" i="10" a="1"/>
  <c r="B108" i="10"/>
  <c r="B96" i="10"/>
  <c r="B120" i="10"/>
  <c r="B106" i="10"/>
  <c r="B93" i="10"/>
  <c r="B117" i="10"/>
  <c r="B105" i="10"/>
  <c r="B92" i="10"/>
  <c r="B116" i="10"/>
  <c r="B104" i="10"/>
  <c r="B90" i="10"/>
  <c r="B114" i="10"/>
  <c r="B101" i="10"/>
  <c r="B113" i="10"/>
  <c r="B100" i="10"/>
  <c r="B112" i="10"/>
  <c r="B98" i="10"/>
  <c r="B109" i="10"/>
  <c r="B97" i="10"/>
  <c r="B115" i="10"/>
  <c r="B107" i="10"/>
  <c r="B99" i="10"/>
  <c r="B91" i="10"/>
  <c r="B119" i="10"/>
  <c r="B111" i="10"/>
  <c r="B103" i="10"/>
  <c r="B95" i="10"/>
  <c r="B118" i="10"/>
  <c r="B110" i="10"/>
  <c r="B102" i="10"/>
  <c r="B94" i="10"/>
  <c r="B80" i="10"/>
  <c r="A123" i="10"/>
  <c r="C125" i="10"/>
  <c r="A127" i="10"/>
  <c r="G1" i="7"/>
  <c r="B82" i="10"/>
  <c r="C101" i="12" a="1"/>
  <c r="C131" i="12"/>
  <c r="E131" i="12"/>
  <c r="F131" i="12"/>
  <c r="C106" i="12"/>
  <c r="E106" i="12"/>
  <c r="F106" i="12"/>
  <c r="C121" i="12"/>
  <c r="E121" i="12"/>
  <c r="F121" i="12"/>
  <c r="C105" i="12"/>
  <c r="E105" i="12"/>
  <c r="F105" i="12"/>
  <c r="C128" i="12"/>
  <c r="E128" i="12"/>
  <c r="F128" i="12"/>
  <c r="C120" i="12"/>
  <c r="E120" i="12"/>
  <c r="F120" i="12"/>
  <c r="C112" i="12"/>
  <c r="E112" i="12"/>
  <c r="F112" i="12"/>
  <c r="C104" i="12"/>
  <c r="E104" i="12"/>
  <c r="F104" i="12"/>
  <c r="C107" i="12"/>
  <c r="E107" i="12"/>
  <c r="F107" i="12"/>
  <c r="C122" i="12"/>
  <c r="E122" i="12"/>
  <c r="F122" i="12"/>
  <c r="C129" i="12"/>
  <c r="E129" i="12"/>
  <c r="F129" i="12"/>
  <c r="C113" i="12"/>
  <c r="E113" i="12"/>
  <c r="F113" i="12"/>
  <c r="C127" i="12"/>
  <c r="E127" i="12"/>
  <c r="F127" i="12"/>
  <c r="C119" i="12"/>
  <c r="E119" i="12"/>
  <c r="F119" i="12"/>
  <c r="C111" i="12"/>
  <c r="E111" i="12"/>
  <c r="F111" i="12"/>
  <c r="C103" i="12"/>
  <c r="E103" i="12"/>
  <c r="F103" i="12"/>
  <c r="C123" i="12"/>
  <c r="E123" i="12"/>
  <c r="F123" i="12"/>
  <c r="C130" i="12"/>
  <c r="E130" i="12"/>
  <c r="F130" i="12"/>
  <c r="C126" i="12"/>
  <c r="E126" i="12"/>
  <c r="F126" i="12"/>
  <c r="C118" i="12"/>
  <c r="E118" i="12"/>
  <c r="F118" i="12"/>
  <c r="C110" i="12"/>
  <c r="E110" i="12"/>
  <c r="F110" i="12"/>
  <c r="C102" i="12"/>
  <c r="E102" i="12"/>
  <c r="F102" i="12"/>
  <c r="C114" i="12"/>
  <c r="E114" i="12"/>
  <c r="F114" i="12"/>
  <c r="C125" i="12"/>
  <c r="E125" i="12"/>
  <c r="F125" i="12"/>
  <c r="C117" i="12"/>
  <c r="E117" i="12"/>
  <c r="F117" i="12"/>
  <c r="C109" i="12"/>
  <c r="E109" i="12"/>
  <c r="F109" i="12"/>
  <c r="C101" i="12"/>
  <c r="AD1" i="12"/>
  <c r="E101" i="12"/>
  <c r="F101" i="12"/>
  <c r="C124" i="12"/>
  <c r="E124" i="12"/>
  <c r="F124" i="12"/>
  <c r="C116" i="12"/>
  <c r="E116" i="12"/>
  <c r="F116" i="12"/>
  <c r="C108" i="12"/>
  <c r="E108" i="12"/>
  <c r="F108" i="12"/>
  <c r="C115" i="12"/>
  <c r="E115" i="12"/>
  <c r="F115" i="12"/>
  <c r="B76" i="10"/>
  <c r="A90" i="10" a="1"/>
  <c r="A112" i="10"/>
  <c r="A100" i="10"/>
  <c r="A120" i="10"/>
  <c r="A109" i="10"/>
  <c r="A99" i="10"/>
  <c r="A119" i="10"/>
  <c r="A108" i="10"/>
  <c r="A98" i="10"/>
  <c r="A117" i="10"/>
  <c r="A107" i="10"/>
  <c r="A97" i="10"/>
  <c r="A116" i="10"/>
  <c r="A106" i="10"/>
  <c r="A96" i="10"/>
  <c r="A115" i="10"/>
  <c r="A105" i="10"/>
  <c r="A93" i="10"/>
  <c r="A114" i="10"/>
  <c r="A104" i="10"/>
  <c r="A92" i="10"/>
  <c r="A113" i="10"/>
  <c r="A101" i="10"/>
  <c r="A90" i="10"/>
  <c r="A91" i="10"/>
  <c r="A111" i="10"/>
  <c r="A103" i="10"/>
  <c r="A95" i="10"/>
  <c r="A118" i="10"/>
  <c r="A110" i="10"/>
  <c r="A102" i="10"/>
  <c r="A94" i="10"/>
  <c r="B65" i="10"/>
  <c r="F22" i="7"/>
  <c r="D55" i="7"/>
  <c r="L8" i="9"/>
  <c r="M8" i="9"/>
  <c r="L4" i="9"/>
  <c r="M4" i="9"/>
  <c r="L3" i="9"/>
  <c r="M3" i="9"/>
  <c r="L5" i="9"/>
  <c r="M5" i="9"/>
  <c r="L7" i="9"/>
  <c r="M7" i="9"/>
  <c r="L6" i="9"/>
  <c r="M6" i="9"/>
  <c r="L10" i="9"/>
  <c r="M10" i="9"/>
  <c r="L9" i="9"/>
  <c r="M9" i="9"/>
  <c r="N8" i="9"/>
  <c r="N9" i="9"/>
  <c r="O9" i="9"/>
  <c r="L11" i="9"/>
  <c r="M11" i="9"/>
  <c r="N10" i="9"/>
  <c r="O10" i="9"/>
  <c r="L12" i="9"/>
  <c r="M12" i="9"/>
  <c r="N11" i="9"/>
  <c r="O11" i="9"/>
  <c r="L13" i="9"/>
  <c r="M13" i="9"/>
  <c r="N12" i="9"/>
  <c r="O12" i="9"/>
  <c r="L14" i="9"/>
  <c r="M14" i="9"/>
  <c r="N13" i="9"/>
  <c r="O13" i="9"/>
  <c r="L15" i="9"/>
  <c r="M15" i="9"/>
  <c r="N14" i="9"/>
  <c r="O14" i="9"/>
  <c r="L16" i="9"/>
  <c r="M16" i="9"/>
  <c r="N15" i="9"/>
  <c r="O15" i="9"/>
  <c r="L17" i="9"/>
  <c r="M17" i="9"/>
  <c r="N16" i="9"/>
  <c r="O16" i="9"/>
  <c r="L18" i="9"/>
  <c r="M18" i="9"/>
  <c r="N17" i="9"/>
  <c r="O17" i="9"/>
  <c r="L19" i="9"/>
  <c r="M19" i="9"/>
  <c r="N18" i="9"/>
  <c r="O18" i="9"/>
  <c r="L20" i="9"/>
  <c r="M20" i="9"/>
  <c r="N19" i="9"/>
  <c r="O19" i="9"/>
  <c r="L21" i="9"/>
  <c r="M21" i="9"/>
  <c r="N20" i="9"/>
  <c r="O20" i="9"/>
  <c r="L22" i="9"/>
  <c r="M22" i="9"/>
  <c r="N21" i="9"/>
  <c r="O21" i="9"/>
  <c r="L23" i="9"/>
  <c r="M23" i="9"/>
  <c r="N22" i="9"/>
  <c r="O22" i="9"/>
  <c r="L24" i="9"/>
  <c r="M24" i="9"/>
  <c r="N23" i="9"/>
  <c r="O23" i="9"/>
  <c r="L25" i="9"/>
  <c r="M25" i="9"/>
  <c r="V1" i="11" a="1"/>
  <c r="AA99" i="11"/>
  <c r="AB94" i="11"/>
  <c r="AB87" i="11"/>
  <c r="AE75" i="11"/>
  <c r="AC59" i="11"/>
  <c r="AD99" i="11"/>
  <c r="AI94" i="11"/>
  <c r="Y88" i="11"/>
  <c r="AO75" i="11"/>
  <c r="Z61" i="11"/>
  <c r="AB98" i="11"/>
  <c r="AB93" i="11"/>
  <c r="AE85" i="11"/>
  <c r="Y73" i="11"/>
  <c r="AF53" i="11"/>
  <c r="AO97" i="11"/>
  <c r="AK92" i="11"/>
  <c r="W85" i="11"/>
  <c r="Z72" i="11"/>
  <c r="W51" i="11"/>
  <c r="W97" i="11"/>
  <c r="AJ91" i="11"/>
  <c r="AL82" i="11"/>
  <c r="AL69" i="11"/>
  <c r="X44" i="11"/>
  <c r="AI96" i="11"/>
  <c r="AD91" i="11"/>
  <c r="AM81" i="11"/>
  <c r="AF68" i="11"/>
  <c r="AG42" i="11"/>
  <c r="AK95" i="11"/>
  <c r="AA90" i="11"/>
  <c r="AG79" i="11"/>
  <c r="AJ65" i="11"/>
  <c r="AK31" i="11"/>
  <c r="AG95" i="11"/>
  <c r="AL89" i="11"/>
  <c r="AF78" i="11"/>
  <c r="V65" i="11"/>
  <c r="AF25" i="11"/>
  <c r="AC99" i="11"/>
  <c r="W98" i="11"/>
  <c r="AO96" i="11"/>
  <c r="AJ95" i="11"/>
  <c r="AC94" i="11"/>
  <c r="X93" i="11"/>
  <c r="AI91" i="11"/>
  <c r="AM89" i="11"/>
  <c r="AL87" i="11"/>
  <c r="AD85" i="11"/>
  <c r="Y82" i="11"/>
  <c r="Y79" i="11"/>
  <c r="AM75" i="11"/>
  <c r="AA72" i="11"/>
  <c r="AE69" i="11"/>
  <c r="AE65" i="11"/>
  <c r="AE59" i="11"/>
  <c r="W53" i="11"/>
  <c r="X43" i="11"/>
  <c r="AG27" i="11"/>
  <c r="AO98" i="11"/>
  <c r="AM97" i="11"/>
  <c r="AH96" i="11"/>
  <c r="AB95" i="11"/>
  <c r="Z94" i="11"/>
  <c r="AJ92" i="11"/>
  <c r="V91" i="11"/>
  <c r="AH89" i="11"/>
  <c r="AA87" i="11"/>
  <c r="AG84" i="11"/>
  <c r="AJ81" i="11"/>
  <c r="Z78" i="11"/>
  <c r="AM74" i="11"/>
  <c r="AL71" i="11"/>
  <c r="AE68" i="11"/>
  <c r="AL63" i="11"/>
  <c r="AG58" i="11"/>
  <c r="AJ50" i="11"/>
  <c r="AI39" i="11"/>
  <c r="AM23" i="11"/>
  <c r="AN98" i="11"/>
  <c r="AG97" i="11"/>
  <c r="AF96" i="11"/>
  <c r="AA95" i="11"/>
  <c r="AM93" i="11"/>
  <c r="AH92" i="11"/>
  <c r="AO90" i="11"/>
  <c r="Y89" i="11"/>
  <c r="AN86" i="11"/>
  <c r="AE84" i="11"/>
  <c r="AN80" i="11"/>
  <c r="W78" i="11"/>
  <c r="AG74" i="11"/>
  <c r="Z71" i="11"/>
  <c r="V68" i="11"/>
  <c r="AK63" i="11"/>
  <c r="V57" i="11"/>
  <c r="AL49" i="11"/>
  <c r="AC39" i="11"/>
  <c r="V16" i="11"/>
  <c r="AM99" i="11"/>
  <c r="AK98" i="11"/>
  <c r="AF97" i="11"/>
  <c r="Z96" i="11"/>
  <c r="X95" i="11"/>
  <c r="AL93" i="11"/>
  <c r="AA92" i="11"/>
  <c r="AM90" i="11"/>
  <c r="W89" i="11"/>
  <c r="AD86" i="11"/>
  <c r="X84" i="11"/>
  <c r="AL80" i="11"/>
  <c r="AA77" i="11"/>
  <c r="AD74" i="11"/>
  <c r="AN70" i="11"/>
  <c r="AA67" i="11"/>
  <c r="Z63" i="11"/>
  <c r="AJ56" i="11"/>
  <c r="AD47" i="11"/>
  <c r="X38" i="11"/>
  <c r="AJ14" i="11"/>
  <c r="AL99" i="11"/>
  <c r="AF98" i="11"/>
  <c r="AD97" i="11"/>
  <c r="Y96" i="11"/>
  <c r="AM94" i="11"/>
  <c r="AJ93" i="11"/>
  <c r="Z92" i="11"/>
  <c r="AE90" i="11"/>
  <c r="AK88" i="11"/>
  <c r="AC86" i="11"/>
  <c r="AA83" i="11"/>
  <c r="AE80" i="11"/>
  <c r="Y77" i="11"/>
  <c r="AH73" i="11"/>
  <c r="AK70" i="11"/>
  <c r="AN66" i="11"/>
  <c r="X62" i="11"/>
  <c r="X56" i="11"/>
  <c r="AB47" i="11"/>
  <c r="AK34" i="11"/>
  <c r="AF11" i="11"/>
  <c r="AJ99" i="11"/>
  <c r="AE98" i="11"/>
  <c r="X97" i="11"/>
  <c r="W96" i="11"/>
  <c r="AK94" i="11"/>
  <c r="AC93" i="11"/>
  <c r="X92" i="11"/>
  <c r="AD90" i="11"/>
  <c r="Z88" i="11"/>
  <c r="V86" i="11"/>
  <c r="Z83" i="11"/>
  <c r="AH79" i="11"/>
  <c r="AL76" i="11"/>
  <c r="AE73" i="11"/>
  <c r="AO69" i="11"/>
  <c r="AI66" i="11"/>
  <c r="AH61" i="11"/>
  <c r="AD54" i="11"/>
  <c r="AM45" i="11"/>
  <c r="Z34" i="11"/>
  <c r="V1" i="11"/>
  <c r="AK99" i="11"/>
  <c r="AB99" i="11"/>
  <c r="AM98" i="11"/>
  <c r="AC98" i="11"/>
  <c r="AN97" i="11"/>
  <c r="AE97" i="11"/>
  <c r="V97" i="11"/>
  <c r="AG96" i="11"/>
  <c r="X96" i="11"/>
  <c r="AI95" i="11"/>
  <c r="Y95" i="11"/>
  <c r="AJ94" i="11"/>
  <c r="AA94" i="11"/>
  <c r="AK93" i="11"/>
  <c r="Y93" i="11"/>
  <c r="AI92" i="11"/>
  <c r="Y92" i="11"/>
  <c r="AE91" i="11"/>
  <c r="AN90" i="11"/>
  <c r="AC90" i="11"/>
  <c r="AI89" i="11"/>
  <c r="V89" i="11"/>
  <c r="X88" i="11"/>
  <c r="Z87" i="11"/>
  <c r="AA86" i="11"/>
  <c r="AC85" i="11"/>
  <c r="Y84" i="11"/>
  <c r="W83" i="11"/>
  <c r="AL81" i="11"/>
  <c r="AF80" i="11"/>
  <c r="AD79" i="11"/>
  <c r="Y78" i="11"/>
  <c r="AM76" i="11"/>
  <c r="AK75" i="11"/>
  <c r="AF74" i="11"/>
  <c r="Z73" i="11"/>
  <c r="X72" i="11"/>
  <c r="AM70" i="11"/>
  <c r="AG69" i="11"/>
  <c r="AA68" i="11"/>
  <c r="AM66" i="11"/>
  <c r="W65" i="11"/>
  <c r="AH63" i="11"/>
  <c r="AB61" i="11"/>
  <c r="AM58" i="11"/>
  <c r="AH56" i="11"/>
  <c r="AE53" i="11"/>
  <c r="AM49" i="11"/>
  <c r="AN46" i="11"/>
  <c r="V43" i="11"/>
  <c r="AC38" i="11"/>
  <c r="AK33" i="11"/>
  <c r="AD24" i="11"/>
  <c r="AC12" i="11"/>
  <c r="AI99" i="11"/>
  <c r="Y99" i="11"/>
  <c r="AJ98" i="11"/>
  <c r="AA98" i="11"/>
  <c r="AL97" i="11"/>
  <c r="AC97" i="11"/>
  <c r="AN96" i="11"/>
  <c r="AE96" i="11"/>
  <c r="AO95" i="11"/>
  <c r="AF95" i="11"/>
  <c r="W95" i="11"/>
  <c r="AH94" i="11"/>
  <c r="Y94" i="11"/>
  <c r="AG93" i="11"/>
  <c r="W93" i="11"/>
  <c r="AG92" i="11"/>
  <c r="AO91" i="11"/>
  <c r="AC91" i="11"/>
  <c r="AL90" i="11"/>
  <c r="X90" i="11"/>
  <c r="AG89" i="11"/>
  <c r="AI88" i="11"/>
  <c r="AK87" i="11"/>
  <c r="AM86" i="11"/>
  <c r="AO85" i="11"/>
  <c r="V85" i="11"/>
  <c r="V84" i="11"/>
  <c r="AK82" i="11"/>
  <c r="AD81" i="11"/>
  <c r="AC80" i="11"/>
  <c r="W79" i="11"/>
  <c r="AK77" i="11"/>
  <c r="AI76" i="11"/>
  <c r="AD75" i="11"/>
  <c r="X74" i="11"/>
  <c r="V73" i="11"/>
  <c r="AK71" i="11"/>
  <c r="AE70" i="11"/>
  <c r="AC69" i="11"/>
  <c r="AM67" i="11"/>
  <c r="AD66" i="11"/>
  <c r="AN64" i="11"/>
  <c r="W63" i="11"/>
  <c r="AI60" i="11"/>
  <c r="AE58" i="11"/>
  <c r="AL55" i="11"/>
  <c r="AE52" i="11"/>
  <c r="AD49" i="11"/>
  <c r="AL45" i="11"/>
  <c r="AF41" i="11"/>
  <c r="AI37" i="11"/>
  <c r="AH31" i="11"/>
  <c r="AO20" i="11"/>
  <c r="AO10" i="11"/>
  <c r="AG99" i="11"/>
  <c r="X99" i="11"/>
  <c r="AI98" i="11"/>
  <c r="Z98" i="11"/>
  <c r="AK97" i="11"/>
  <c r="AB97" i="11"/>
  <c r="AM96" i="11"/>
  <c r="AC96" i="11"/>
  <c r="AN95" i="11"/>
  <c r="AE95" i="11"/>
  <c r="V95" i="11"/>
  <c r="AG94" i="11"/>
  <c r="X94" i="11"/>
  <c r="AF93" i="11"/>
  <c r="V93" i="11"/>
  <c r="AF92" i="11"/>
  <c r="AM91" i="11"/>
  <c r="AB91" i="11"/>
  <c r="AK90" i="11"/>
  <c r="W90" i="11"/>
  <c r="AE89" i="11"/>
  <c r="AH88" i="11"/>
  <c r="AJ87" i="11"/>
  <c r="AL86" i="11"/>
  <c r="AM85" i="11"/>
  <c r="AO84" i="11"/>
  <c r="AJ83" i="11"/>
  <c r="AH82" i="11"/>
  <c r="AC81" i="11"/>
  <c r="W80" i="11"/>
  <c r="AO78" i="11"/>
  <c r="AJ77" i="11"/>
  <c r="AD76" i="11"/>
  <c r="AB75" i="11"/>
  <c r="W74" i="11"/>
  <c r="AK72" i="11"/>
  <c r="AI71" i="11"/>
  <c r="AD70" i="11"/>
  <c r="V69" i="11"/>
  <c r="AK67" i="11"/>
  <c r="AA66" i="11"/>
  <c r="AF64" i="11"/>
  <c r="AO62" i="11"/>
  <c r="AD60" i="11"/>
  <c r="AN57" i="11"/>
  <c r="AI55" i="11"/>
  <c r="Y52" i="11"/>
  <c r="AL48" i="11"/>
  <c r="AC45" i="11"/>
  <c r="AB41" i="11"/>
  <c r="AG36" i="11"/>
  <c r="AJ30" i="11"/>
  <c r="AI20" i="11"/>
  <c r="AM7" i="11"/>
  <c r="AO99" i="11"/>
  <c r="AF99" i="11"/>
  <c r="W99" i="11"/>
  <c r="AH98" i="11"/>
  <c r="Y98" i="11"/>
  <c r="AJ97" i="11"/>
  <c r="AA97" i="11"/>
  <c r="AK96" i="11"/>
  <c r="AB96" i="11"/>
  <c r="AM95" i="11"/>
  <c r="AD95" i="11"/>
  <c r="AO94" i="11"/>
  <c r="AF94" i="11"/>
  <c r="AO93" i="11"/>
  <c r="AE93" i="11"/>
  <c r="AO92" i="11"/>
  <c r="AC92" i="11"/>
  <c r="AL91" i="11"/>
  <c r="AA91" i="11"/>
  <c r="AG90" i="11"/>
  <c r="V90" i="11"/>
  <c r="AC89" i="11"/>
  <c r="AG88" i="11"/>
  <c r="AI87" i="11"/>
  <c r="AK86" i="11"/>
  <c r="AL85" i="11"/>
  <c r="AN84" i="11"/>
  <c r="AI83" i="11"/>
  <c r="AC82" i="11"/>
  <c r="AA81" i="11"/>
  <c r="V80" i="11"/>
  <c r="AI78" i="11"/>
  <c r="AH77" i="11"/>
  <c r="AC76" i="11"/>
  <c r="V75" i="11"/>
  <c r="AO73" i="11"/>
  <c r="AI72" i="11"/>
  <c r="AC71" i="11"/>
  <c r="AA70" i="11"/>
  <c r="AO68" i="11"/>
  <c r="AD67" i="11"/>
  <c r="Y66" i="11"/>
  <c r="AD64" i="11"/>
  <c r="AF62" i="11"/>
  <c r="AA60" i="11"/>
  <c r="AI57" i="11"/>
  <c r="AM54" i="11"/>
  <c r="V52" i="11"/>
  <c r="AF48" i="11"/>
  <c r="AH44" i="11"/>
  <c r="AL40" i="11"/>
  <c r="AF36" i="11"/>
  <c r="AO28" i="11"/>
  <c r="AE19" i="11"/>
  <c r="Z7" i="11"/>
  <c r="AN99" i="11"/>
  <c r="AE99" i="11"/>
  <c r="V99" i="11"/>
  <c r="AG98" i="11"/>
  <c r="X98" i="11"/>
  <c r="AI97" i="11"/>
  <c r="Y97" i="11"/>
  <c r="AJ96" i="11"/>
  <c r="AA96" i="11"/>
  <c r="AL95" i="11"/>
  <c r="AC95" i="11"/>
  <c r="AN94" i="11"/>
  <c r="AE94" i="11"/>
  <c r="AN93" i="11"/>
  <c r="AD93" i="11"/>
  <c r="AN92" i="11"/>
  <c r="AB92" i="11"/>
  <c r="AK91" i="11"/>
  <c r="Z91" i="11"/>
  <c r="AF90" i="11"/>
  <c r="AO89" i="11"/>
  <c r="Z89" i="11"/>
  <c r="AA88" i="11"/>
  <c r="AC87" i="11"/>
  <c r="AE86" i="11"/>
  <c r="AG85" i="11"/>
  <c r="AH84" i="11"/>
  <c r="AG83" i="11"/>
  <c r="AA82" i="11"/>
  <c r="AO80" i="11"/>
  <c r="AM79" i="11"/>
  <c r="AH78" i="11"/>
  <c r="AB77" i="11"/>
  <c r="Z76" i="11"/>
  <c r="AO74" i="11"/>
  <c r="AI73" i="11"/>
  <c r="AG72" i="11"/>
  <c r="AB71" i="11"/>
  <c r="V70" i="11"/>
  <c r="AM68" i="11"/>
  <c r="AC67" i="11"/>
  <c r="AK65" i="11"/>
  <c r="Z64" i="11"/>
  <c r="Z62" i="11"/>
  <c r="AK59" i="11"/>
  <c r="AF57" i="11"/>
  <c r="AJ54" i="11"/>
  <c r="Z51" i="11"/>
  <c r="AB48" i="11"/>
  <c r="AA44" i="11"/>
  <c r="AO39" i="11"/>
  <c r="V36" i="11"/>
  <c r="AI28" i="11"/>
  <c r="AC16" i="11"/>
  <c r="AL5" i="11"/>
  <c r="AF84" i="11"/>
  <c r="W84" i="11"/>
  <c r="AH83" i="11"/>
  <c r="Y83" i="11"/>
  <c r="AI82" i="11"/>
  <c r="Z82" i="11"/>
  <c r="AK81" i="11"/>
  <c r="AB81" i="11"/>
  <c r="AM80" i="11"/>
  <c r="AD80" i="11"/>
  <c r="AO79" i="11"/>
  <c r="AE79" i="11"/>
  <c r="V79" i="11"/>
  <c r="AG78" i="11"/>
  <c r="X78" i="11"/>
  <c r="AI77" i="11"/>
  <c r="Z77" i="11"/>
  <c r="AK76" i="11"/>
  <c r="AA76" i="11"/>
  <c r="AL75" i="11"/>
  <c r="AC75" i="11"/>
  <c r="AN74" i="11"/>
  <c r="AE74" i="11"/>
  <c r="V74" i="11"/>
  <c r="AG73" i="11"/>
  <c r="W73" i="11"/>
  <c r="AH72" i="11"/>
  <c r="Y72" i="11"/>
  <c r="AJ71" i="11"/>
  <c r="AA71" i="11"/>
  <c r="AL70" i="11"/>
  <c r="AC70" i="11"/>
  <c r="AM69" i="11"/>
  <c r="AD69" i="11"/>
  <c r="AN68" i="11"/>
  <c r="AD68" i="11"/>
  <c r="AL67" i="11"/>
  <c r="AB67" i="11"/>
  <c r="AL66" i="11"/>
  <c r="Z66" i="11"/>
  <c r="AH65" i="11"/>
  <c r="AO64" i="11"/>
  <c r="AA64" i="11"/>
  <c r="AJ63" i="11"/>
  <c r="V63" i="11"/>
  <c r="Y62" i="11"/>
  <c r="AA61" i="11"/>
  <c r="AB60" i="11"/>
  <c r="AD59" i="11"/>
  <c r="AF58" i="11"/>
  <c r="AH57" i="11"/>
  <c r="AI56" i="11"/>
  <c r="AK55" i="11"/>
  <c r="AE54" i="11"/>
  <c r="AC53" i="11"/>
  <c r="X52" i="11"/>
  <c r="AL50" i="11"/>
  <c r="AJ49" i="11"/>
  <c r="AE48" i="11"/>
  <c r="AO46" i="11"/>
  <c r="AJ45" i="11"/>
  <c r="Z44" i="11"/>
  <c r="AI42" i="11"/>
  <c r="Z41" i="11"/>
  <c r="AF39" i="11"/>
  <c r="AM37" i="11"/>
  <c r="AB36" i="11"/>
  <c r="AM33" i="11"/>
  <c r="W31" i="11"/>
  <c r="AE28" i="11"/>
  <c r="AB24" i="11"/>
  <c r="AG19" i="11"/>
  <c r="AL15" i="11"/>
  <c r="X11" i="11"/>
  <c r="AA6" i="11"/>
  <c r="AD89" i="11"/>
  <c r="AO88" i="11"/>
  <c r="AF88" i="11"/>
  <c r="W88" i="11"/>
  <c r="AH87" i="11"/>
  <c r="Y87" i="11"/>
  <c r="AI86" i="11"/>
  <c r="Z86" i="11"/>
  <c r="AK85" i="11"/>
  <c r="AB85" i="11"/>
  <c r="AM84" i="11"/>
  <c r="AD84" i="11"/>
  <c r="AO83" i="11"/>
  <c r="AE83" i="11"/>
  <c r="V83" i="11"/>
  <c r="AG82" i="11"/>
  <c r="X82" i="11"/>
  <c r="AI81" i="11"/>
  <c r="Z81" i="11"/>
  <c r="AK80" i="11"/>
  <c r="AA80" i="11"/>
  <c r="AL79" i="11"/>
  <c r="AC79" i="11"/>
  <c r="AN78" i="11"/>
  <c r="AE78" i="11"/>
  <c r="V78" i="11"/>
  <c r="AG77" i="11"/>
  <c r="W77" i="11"/>
  <c r="AH76" i="11"/>
  <c r="Y76" i="11"/>
  <c r="AJ75" i="11"/>
  <c r="AA75" i="11"/>
  <c r="AL74" i="11"/>
  <c r="AC74" i="11"/>
  <c r="AM73" i="11"/>
  <c r="AD73" i="11"/>
  <c r="AO72" i="11"/>
  <c r="AF72" i="11"/>
  <c r="W72" i="11"/>
  <c r="AH71" i="11"/>
  <c r="Y71" i="11"/>
  <c r="AI70" i="11"/>
  <c r="Z70" i="11"/>
  <c r="AK69" i="11"/>
  <c r="AB69" i="11"/>
  <c r="AL68" i="11"/>
  <c r="Z68" i="11"/>
  <c r="AJ67" i="11"/>
  <c r="Z67" i="11"/>
  <c r="AH66" i="11"/>
  <c r="X66" i="11"/>
  <c r="AD65" i="11"/>
  <c r="AL64" i="11"/>
  <c r="Y64" i="11"/>
  <c r="AE63" i="11"/>
  <c r="AN62" i="11"/>
  <c r="W62" i="11"/>
  <c r="X61" i="11"/>
  <c r="Z60" i="11"/>
  <c r="AB59" i="11"/>
  <c r="AD58" i="11"/>
  <c r="AE57" i="11"/>
  <c r="AG56" i="11"/>
  <c r="AC55" i="11"/>
  <c r="AA54" i="11"/>
  <c r="V53" i="11"/>
  <c r="AJ51" i="11"/>
  <c r="AH50" i="11"/>
  <c r="AC49" i="11"/>
  <c r="W48" i="11"/>
  <c r="AJ46" i="11"/>
  <c r="AB45" i="11"/>
  <c r="AK43" i="11"/>
  <c r="AE42" i="11"/>
  <c r="AK40" i="11"/>
  <c r="AO38" i="11"/>
  <c r="AG37" i="11"/>
  <c r="AM35" i="11"/>
  <c r="X33" i="11"/>
  <c r="AH30" i="11"/>
  <c r="AF27" i="11"/>
  <c r="AJ22" i="11"/>
  <c r="V19" i="11"/>
  <c r="AH14" i="11"/>
  <c r="AM9" i="11"/>
  <c r="AG5" i="11"/>
  <c r="AN88" i="11"/>
  <c r="AE88" i="11"/>
  <c r="V88" i="11"/>
  <c r="AG87" i="11"/>
  <c r="W87" i="11"/>
  <c r="AH86" i="11"/>
  <c r="Y86" i="11"/>
  <c r="AJ85" i="11"/>
  <c r="AA85" i="11"/>
  <c r="AL84" i="11"/>
  <c r="AC84" i="11"/>
  <c r="AM83" i="11"/>
  <c r="AD83" i="11"/>
  <c r="AO82" i="11"/>
  <c r="AF82" i="11"/>
  <c r="W82" i="11"/>
  <c r="AH81" i="11"/>
  <c r="Y81" i="11"/>
  <c r="AI80" i="11"/>
  <c r="Z80" i="11"/>
  <c r="AK79" i="11"/>
  <c r="AB79" i="11"/>
  <c r="AM78" i="11"/>
  <c r="AD78" i="11"/>
  <c r="AO77" i="11"/>
  <c r="AE77" i="11"/>
  <c r="V77" i="11"/>
  <c r="AG76" i="11"/>
  <c r="X76" i="11"/>
  <c r="AI75" i="11"/>
  <c r="Z75" i="11"/>
  <c r="AK74" i="11"/>
  <c r="AA74" i="11"/>
  <c r="AL73" i="11"/>
  <c r="AC73" i="11"/>
  <c r="AN72" i="11"/>
  <c r="AE72" i="11"/>
  <c r="V72" i="11"/>
  <c r="AG71" i="11"/>
  <c r="W71" i="11"/>
  <c r="AH70" i="11"/>
  <c r="Y70" i="11"/>
  <c r="AJ69" i="11"/>
  <c r="AA69" i="11"/>
  <c r="AI68" i="11"/>
  <c r="Y68" i="11"/>
  <c r="AI67" i="11"/>
  <c r="W67" i="11"/>
  <c r="AG66" i="11"/>
  <c r="V66" i="11"/>
  <c r="AC65" i="11"/>
  <c r="AI64" i="11"/>
  <c r="X64" i="11"/>
  <c r="AD63" i="11"/>
  <c r="AI62" i="11"/>
  <c r="AK61" i="11"/>
  <c r="AM60" i="11"/>
  <c r="AN59" i="11"/>
  <c r="V59" i="11"/>
  <c r="X58" i="11"/>
  <c r="Z57" i="11"/>
  <c r="AA56" i="11"/>
  <c r="AB55" i="11"/>
  <c r="V54" i="11"/>
  <c r="AN52" i="11"/>
  <c r="AI51" i="11"/>
  <c r="AB50" i="11"/>
  <c r="AA49" i="11"/>
  <c r="AN47" i="11"/>
  <c r="AE46" i="11"/>
  <c r="X45" i="11"/>
  <c r="AJ43" i="11"/>
  <c r="W42" i="11"/>
  <c r="AI40" i="11"/>
  <c r="AN38" i="11"/>
  <c r="Y37" i="11"/>
  <c r="AJ35" i="11"/>
  <c r="AL32" i="11"/>
  <c r="V30" i="11"/>
  <c r="V27" i="11"/>
  <c r="AI22" i="11"/>
  <c r="AM17" i="11"/>
  <c r="Y14" i="11"/>
  <c r="AK9" i="11"/>
  <c r="Y4" i="11"/>
  <c r="W94" i="11"/>
  <c r="AI93" i="11"/>
  <c r="AA93" i="11"/>
  <c r="AM92" i="11"/>
  <c r="AE92" i="11"/>
  <c r="W92" i="11"/>
  <c r="AH91" i="11"/>
  <c r="Y91" i="11"/>
  <c r="AI90" i="11"/>
  <c r="Z90" i="11"/>
  <c r="AK89" i="11"/>
  <c r="AB89" i="11"/>
  <c r="AM88" i="11"/>
  <c r="AD88" i="11"/>
  <c r="AO87" i="11"/>
  <c r="AE87" i="11"/>
  <c r="V87" i="11"/>
  <c r="AG86" i="11"/>
  <c r="X86" i="11"/>
  <c r="AI85" i="11"/>
  <c r="Z85" i="11"/>
  <c r="AK84" i="11"/>
  <c r="AA84" i="11"/>
  <c r="AL83" i="11"/>
  <c r="AC83" i="11"/>
  <c r="AN82" i="11"/>
  <c r="AE82" i="11"/>
  <c r="V82" i="11"/>
  <c r="AG81" i="11"/>
  <c r="W81" i="11"/>
  <c r="AH80" i="11"/>
  <c r="Y80" i="11"/>
  <c r="AJ79" i="11"/>
  <c r="AA79" i="11"/>
  <c r="AL78" i="11"/>
  <c r="AC78" i="11"/>
  <c r="AM77" i="11"/>
  <c r="AD77" i="11"/>
  <c r="AO76" i="11"/>
  <c r="AF76" i="11"/>
  <c r="W76" i="11"/>
  <c r="AH75" i="11"/>
  <c r="Y75" i="11"/>
  <c r="AI74" i="11"/>
  <c r="Z74" i="11"/>
  <c r="AK73" i="11"/>
  <c r="AB73" i="11"/>
  <c r="AM72" i="11"/>
  <c r="AD72" i="11"/>
  <c r="AO71" i="11"/>
  <c r="AE71" i="11"/>
  <c r="V71" i="11"/>
  <c r="AG70" i="11"/>
  <c r="X70" i="11"/>
  <c r="AI69" i="11"/>
  <c r="Z69" i="11"/>
  <c r="AH68" i="11"/>
  <c r="X68" i="11"/>
  <c r="AH67" i="11"/>
  <c r="V67" i="11"/>
  <c r="AF66" i="11"/>
  <c r="AM65" i="11"/>
  <c r="AB65" i="11"/>
  <c r="AH64" i="11"/>
  <c r="V64" i="11"/>
  <c r="AC63" i="11"/>
  <c r="AH62" i="11"/>
  <c r="AJ61" i="11"/>
  <c r="AL60" i="11"/>
  <c r="AM59" i="11"/>
  <c r="AO58" i="11"/>
  <c r="W58" i="11"/>
  <c r="X57" i="11"/>
  <c r="Z56" i="11"/>
  <c r="Z55" i="11"/>
  <c r="AN53" i="11"/>
  <c r="AH52" i="11"/>
  <c r="AF51" i="11"/>
  <c r="AA50" i="11"/>
  <c r="AO48" i="11"/>
  <c r="AL47" i="11"/>
  <c r="AB46" i="11"/>
  <c r="AM44" i="11"/>
  <c r="AF43" i="11"/>
  <c r="V42" i="11"/>
  <c r="AA40" i="11"/>
  <c r="AL38" i="11"/>
  <c r="X37" i="11"/>
  <c r="Z35" i="11"/>
  <c r="AI32" i="11"/>
  <c r="AI29" i="11"/>
  <c r="Z26" i="11"/>
  <c r="Y22" i="11"/>
  <c r="AL17" i="11"/>
  <c r="V13" i="11"/>
  <c r="Z9" i="11"/>
  <c r="AN3" i="11"/>
  <c r="AH99" i="11"/>
  <c r="Z99" i="11"/>
  <c r="AL98" i="11"/>
  <c r="AD98" i="11"/>
  <c r="V98" i="11"/>
  <c r="AH97" i="11"/>
  <c r="Z97" i="11"/>
  <c r="AL96" i="11"/>
  <c r="AD96" i="11"/>
  <c r="V96" i="11"/>
  <c r="AH95" i="11"/>
  <c r="Z95" i="11"/>
  <c r="AL94" i="11"/>
  <c r="AD94" i="11"/>
  <c r="V94" i="11"/>
  <c r="AH93" i="11"/>
  <c r="Z93" i="11"/>
  <c r="AL92" i="11"/>
  <c r="AD92" i="11"/>
  <c r="V92" i="11"/>
  <c r="AG91" i="11"/>
  <c r="W91" i="11"/>
  <c r="AH90" i="11"/>
  <c r="Y90" i="11"/>
  <c r="AJ89" i="11"/>
  <c r="AA89" i="11"/>
  <c r="AL88" i="11"/>
  <c r="AC88" i="11"/>
  <c r="AM87" i="11"/>
  <c r="AD87" i="11"/>
  <c r="AO86" i="11"/>
  <c r="AF86" i="11"/>
  <c r="W86" i="11"/>
  <c r="AH85" i="11"/>
  <c r="Y85" i="11"/>
  <c r="AI84" i="11"/>
  <c r="Z84" i="11"/>
  <c r="AK83" i="11"/>
  <c r="AB83" i="11"/>
  <c r="AM82" i="11"/>
  <c r="AD82" i="11"/>
  <c r="AO81" i="11"/>
  <c r="AE81" i="11"/>
  <c r="V81" i="11"/>
  <c r="AG80" i="11"/>
  <c r="X80" i="11"/>
  <c r="AI79" i="11"/>
  <c r="Z79" i="11"/>
  <c r="AK78" i="11"/>
  <c r="AA78" i="11"/>
  <c r="AL77" i="11"/>
  <c r="AC77" i="11"/>
  <c r="AN76" i="11"/>
  <c r="AE76" i="11"/>
  <c r="V76" i="11"/>
  <c r="AG75" i="11"/>
  <c r="W75" i="11"/>
  <c r="AH74" i="11"/>
  <c r="Y74" i="11"/>
  <c r="AJ73" i="11"/>
  <c r="AA73" i="11"/>
  <c r="AL72" i="11"/>
  <c r="AC72" i="11"/>
  <c r="AM71" i="11"/>
  <c r="AD71" i="11"/>
  <c r="AO70" i="11"/>
  <c r="AF70" i="11"/>
  <c r="W70" i="11"/>
  <c r="AH69" i="11"/>
  <c r="W69" i="11"/>
  <c r="AG68" i="11"/>
  <c r="W68" i="11"/>
  <c r="AE67" i="11"/>
  <c r="AO66" i="11"/>
  <c r="AE66" i="11"/>
  <c r="AL65" i="11"/>
  <c r="Z65" i="11"/>
  <c r="AG64" i="11"/>
  <c r="AM63" i="11"/>
  <c r="AB63" i="11"/>
  <c r="AG62" i="11"/>
  <c r="AI61" i="11"/>
  <c r="AJ60" i="11"/>
  <c r="AL59" i="11"/>
  <c r="AN58" i="11"/>
  <c r="V58" i="11"/>
  <c r="W57" i="11"/>
  <c r="Y56" i="11"/>
  <c r="AN54" i="11"/>
  <c r="AL53" i="11"/>
  <c r="AG52" i="11"/>
  <c r="AA51" i="11"/>
  <c r="Y50" i="11"/>
  <c r="AN48" i="11"/>
  <c r="AE47" i="11"/>
  <c r="Z46" i="11"/>
  <c r="AJ44" i="11"/>
  <c r="AA43" i="11"/>
  <c r="AK41" i="11"/>
  <c r="Y40" i="11"/>
  <c r="AD38" i="11"/>
  <c r="AO36" i="11"/>
  <c r="AM34" i="11"/>
  <c r="W32" i="11"/>
  <c r="AG29" i="11"/>
  <c r="AL25" i="11"/>
  <c r="Z21" i="11"/>
  <c r="Z17" i="11"/>
  <c r="AO12" i="11"/>
  <c r="AN7" i="11"/>
  <c r="X3" i="11"/>
  <c r="AJ55" i="11"/>
  <c r="AA55" i="11"/>
  <c r="AL54" i="11"/>
  <c r="AB54" i="11"/>
  <c r="AM53" i="11"/>
  <c r="AD53" i="11"/>
  <c r="AO52" i="11"/>
  <c r="AF52" i="11"/>
  <c r="W52" i="11"/>
  <c r="AH51" i="11"/>
  <c r="X51" i="11"/>
  <c r="AI50" i="11"/>
  <c r="Z50" i="11"/>
  <c r="AK49" i="11"/>
  <c r="AB49" i="11"/>
  <c r="AM48" i="11"/>
  <c r="AD48" i="11"/>
  <c r="AM47" i="11"/>
  <c r="AC47" i="11"/>
  <c r="AM46" i="11"/>
  <c r="AA46" i="11"/>
  <c r="AK45" i="11"/>
  <c r="AA45" i="11"/>
  <c r="AI44" i="11"/>
  <c r="Y44" i="11"/>
  <c r="AI43" i="11"/>
  <c r="W43" i="11"/>
  <c r="AF42" i="11"/>
  <c r="AO41" i="11"/>
  <c r="AA41" i="11"/>
  <c r="AJ40" i="11"/>
  <c r="X40" i="11"/>
  <c r="AE39" i="11"/>
  <c r="AM38" i="11"/>
  <c r="AB38" i="11"/>
  <c r="AH37" i="11"/>
  <c r="W37" i="11"/>
  <c r="AE36" i="11"/>
  <c r="AK35" i="11"/>
  <c r="AL34" i="11"/>
  <c r="AL33" i="11"/>
  <c r="AK32" i="11"/>
  <c r="AI31" i="11"/>
  <c r="AI30" i="11"/>
  <c r="AH29" i="11"/>
  <c r="AG28" i="11"/>
  <c r="AD27" i="11"/>
  <c r="AK25" i="11"/>
  <c r="AN23" i="11"/>
  <c r="AG22" i="11"/>
  <c r="AL20" i="11"/>
  <c r="W19" i="11"/>
  <c r="AH17" i="11"/>
  <c r="AN15" i="11"/>
  <c r="Z14" i="11"/>
  <c r="AJ12" i="11"/>
  <c r="W11" i="11"/>
  <c r="AC9" i="11"/>
  <c r="AK7" i="11"/>
  <c r="AK5" i="11"/>
  <c r="AC3" i="11"/>
  <c r="W66" i="11"/>
  <c r="AI65" i="11"/>
  <c r="AA65" i="11"/>
  <c r="AM64" i="11"/>
  <c r="AE64" i="11"/>
  <c r="W64" i="11"/>
  <c r="AI63" i="11"/>
  <c r="AA63" i="11"/>
  <c r="AM62" i="11"/>
  <c r="AE62" i="11"/>
  <c r="V62" i="11"/>
  <c r="AF61" i="11"/>
  <c r="W61" i="11"/>
  <c r="AH60" i="11"/>
  <c r="Y60" i="11"/>
  <c r="AJ59" i="11"/>
  <c r="AA59" i="11"/>
  <c r="AL58" i="11"/>
  <c r="AB58" i="11"/>
  <c r="AM57" i="11"/>
  <c r="AD57" i="11"/>
  <c r="AO56" i="11"/>
  <c r="AF56" i="11"/>
  <c r="W56" i="11"/>
  <c r="AH55" i="11"/>
  <c r="X55" i="11"/>
  <c r="AI54" i="11"/>
  <c r="Z54" i="11"/>
  <c r="AK53" i="11"/>
  <c r="AB53" i="11"/>
  <c r="AM52" i="11"/>
  <c r="AD52" i="11"/>
  <c r="AN51" i="11"/>
  <c r="AE51" i="11"/>
  <c r="V51" i="11"/>
  <c r="AG50" i="11"/>
  <c r="X50" i="11"/>
  <c r="AI49" i="11"/>
  <c r="Z49" i="11"/>
  <c r="AJ48" i="11"/>
  <c r="AA48" i="11"/>
  <c r="AK47" i="11"/>
  <c r="AA47" i="11"/>
  <c r="AI46" i="11"/>
  <c r="Y46" i="11"/>
  <c r="AI45" i="11"/>
  <c r="W45" i="11"/>
  <c r="AG44" i="11"/>
  <c r="W44" i="11"/>
  <c r="AE43" i="11"/>
  <c r="AO42" i="11"/>
  <c r="AD42" i="11"/>
  <c r="AJ41" i="11"/>
  <c r="Y41" i="11"/>
  <c r="AG40" i="11"/>
  <c r="AN39" i="11"/>
  <c r="AB39" i="11"/>
  <c r="AK38" i="11"/>
  <c r="W38" i="11"/>
  <c r="AF37" i="11"/>
  <c r="AN36" i="11"/>
  <c r="AA36" i="11"/>
  <c r="AI35" i="11"/>
  <c r="AJ34" i="11"/>
  <c r="AI33" i="11"/>
  <c r="AH32" i="11"/>
  <c r="AG31" i="11"/>
  <c r="AG30" i="11"/>
  <c r="AE29" i="11"/>
  <c r="AD28" i="11"/>
  <c r="AO26" i="11"/>
  <c r="Y25" i="11"/>
  <c r="AK23" i="11"/>
  <c r="V22" i="11"/>
  <c r="AB20" i="11"/>
  <c r="AL18" i="11"/>
  <c r="Y17" i="11"/>
  <c r="AD15" i="11"/>
  <c r="AO13" i="11"/>
  <c r="AB12" i="11"/>
  <c r="AG10" i="11"/>
  <c r="X9" i="11"/>
  <c r="Y7" i="11"/>
  <c r="X5" i="11"/>
  <c r="AK2" i="11"/>
  <c r="AL62" i="11"/>
  <c r="AD62" i="11"/>
  <c r="AN61" i="11"/>
  <c r="AE61" i="11"/>
  <c r="V61" i="11"/>
  <c r="AG60" i="11"/>
  <c r="X60" i="11"/>
  <c r="AI59" i="11"/>
  <c r="Z59" i="11"/>
  <c r="AJ58" i="11"/>
  <c r="AA58" i="11"/>
  <c r="AL57" i="11"/>
  <c r="AC57" i="11"/>
  <c r="AN56" i="11"/>
  <c r="AE56" i="11"/>
  <c r="V56" i="11"/>
  <c r="AF55" i="11"/>
  <c r="W55" i="11"/>
  <c r="AH54" i="11"/>
  <c r="Y54" i="11"/>
  <c r="AJ53" i="11"/>
  <c r="AA53" i="11"/>
  <c r="AL52" i="11"/>
  <c r="AB52" i="11"/>
  <c r="AM51" i="11"/>
  <c r="AD51" i="11"/>
  <c r="AO50" i="11"/>
  <c r="AF50" i="11"/>
  <c r="W50" i="11"/>
  <c r="AH49" i="11"/>
  <c r="X49" i="11"/>
  <c r="AI48" i="11"/>
  <c r="Z48" i="11"/>
  <c r="AJ47" i="11"/>
  <c r="X47" i="11"/>
  <c r="AH46" i="11"/>
  <c r="X46" i="11"/>
  <c r="AF45" i="11"/>
  <c r="V45" i="11"/>
  <c r="AF44" i="11"/>
  <c r="AN43" i="11"/>
  <c r="AD43" i="11"/>
  <c r="AN42" i="11"/>
  <c r="AA42" i="11"/>
  <c r="AI41" i="11"/>
  <c r="X41" i="11"/>
  <c r="AD40" i="11"/>
  <c r="AM39" i="11"/>
  <c r="AA39" i="11"/>
  <c r="AG38" i="11"/>
  <c r="V38" i="11"/>
  <c r="AE37" i="11"/>
  <c r="AK36" i="11"/>
  <c r="Y36" i="11"/>
  <c r="AC35" i="11"/>
  <c r="AC34" i="11"/>
  <c r="AC33" i="11"/>
  <c r="AB32" i="11"/>
  <c r="Z31" i="11"/>
  <c r="Z30" i="11"/>
  <c r="Y29" i="11"/>
  <c r="W28" i="11"/>
  <c r="AK26" i="11"/>
  <c r="X25" i="11"/>
  <c r="AC23" i="11"/>
  <c r="AN21" i="11"/>
  <c r="Z20" i="11"/>
  <c r="AD18" i="11"/>
  <c r="V17" i="11"/>
  <c r="AC15" i="11"/>
  <c r="AG13" i="11"/>
  <c r="Y12" i="11"/>
  <c r="AD10" i="11"/>
  <c r="AJ8" i="11"/>
  <c r="W7" i="11"/>
  <c r="W5" i="11"/>
  <c r="Z2" i="11"/>
  <c r="Y69" i="11"/>
  <c r="AK68" i="11"/>
  <c r="AC68" i="11"/>
  <c r="AO67" i="11"/>
  <c r="AG67" i="11"/>
  <c r="Y67" i="11"/>
  <c r="AK66" i="11"/>
  <c r="AC66" i="11"/>
  <c r="AO65" i="11"/>
  <c r="AG65" i="11"/>
  <c r="Y65" i="11"/>
  <c r="AK64" i="11"/>
  <c r="AC64" i="11"/>
  <c r="AO63" i="11"/>
  <c r="AG63" i="11"/>
  <c r="Y63" i="11"/>
  <c r="AK62" i="11"/>
  <c r="AB62" i="11"/>
  <c r="AM61" i="11"/>
  <c r="AD61" i="11"/>
  <c r="AO60" i="11"/>
  <c r="AF60" i="11"/>
  <c r="W60" i="11"/>
  <c r="AH59" i="11"/>
  <c r="X59" i="11"/>
  <c r="AI58" i="11"/>
  <c r="Z58" i="11"/>
  <c r="AK57" i="11"/>
  <c r="AB57" i="11"/>
  <c r="AM56" i="11"/>
  <c r="AD56" i="11"/>
  <c r="AN55" i="11"/>
  <c r="AE55" i="11"/>
  <c r="V55" i="11"/>
  <c r="AG54" i="11"/>
  <c r="X54" i="11"/>
  <c r="AI53" i="11"/>
  <c r="Z53" i="11"/>
  <c r="AJ52" i="11"/>
  <c r="AA52" i="11"/>
  <c r="AL51" i="11"/>
  <c r="AC51" i="11"/>
  <c r="AN50" i="11"/>
  <c r="AE50" i="11"/>
  <c r="V50" i="11"/>
  <c r="AF49" i="11"/>
  <c r="W49" i="11"/>
  <c r="AH48" i="11"/>
  <c r="Y48" i="11"/>
  <c r="AI47" i="11"/>
  <c r="W47" i="11"/>
  <c r="AG46" i="11"/>
  <c r="W46" i="11"/>
  <c r="AE45" i="11"/>
  <c r="AO44" i="11"/>
  <c r="AE44" i="11"/>
  <c r="AM43" i="11"/>
  <c r="AC43" i="11"/>
  <c r="AM42" i="11"/>
  <c r="Y42" i="11"/>
  <c r="AH41" i="11"/>
  <c r="W41" i="11"/>
  <c r="AC40" i="11"/>
  <c r="AK39" i="11"/>
  <c r="Z39" i="11"/>
  <c r="AF38" i="11"/>
  <c r="AO37" i="11"/>
  <c r="AC37" i="11"/>
  <c r="AJ36" i="11"/>
  <c r="X36" i="11"/>
  <c r="AB35" i="11"/>
  <c r="AB34" i="11"/>
  <c r="AA33" i="11"/>
  <c r="Z32" i="11"/>
  <c r="Y31" i="11"/>
  <c r="Y30" i="11"/>
  <c r="X29" i="11"/>
  <c r="V28" i="11"/>
  <c r="AC26" i="11"/>
  <c r="AO24" i="11"/>
  <c r="Z23" i="11"/>
  <c r="AF21" i="11"/>
  <c r="V20" i="11"/>
  <c r="AC18" i="11"/>
  <c r="AI16" i="11"/>
  <c r="Y15" i="11"/>
  <c r="AF13" i="11"/>
  <c r="AL11" i="11"/>
  <c r="AB10" i="11"/>
  <c r="AI8" i="11"/>
  <c r="AH6" i="11"/>
  <c r="AJ4" i="11"/>
  <c r="Y2" i="11"/>
  <c r="AN91" i="11"/>
  <c r="AF91" i="11"/>
  <c r="X91" i="11"/>
  <c r="AJ90" i="11"/>
  <c r="AB90" i="11"/>
  <c r="AN89" i="11"/>
  <c r="AF89" i="11"/>
  <c r="X89" i="11"/>
  <c r="AJ88" i="11"/>
  <c r="AB88" i="11"/>
  <c r="AN87" i="11"/>
  <c r="AF87" i="11"/>
  <c r="X87" i="11"/>
  <c r="AJ86" i="11"/>
  <c r="AB86" i="11"/>
  <c r="AN85" i="11"/>
  <c r="AF85" i="11"/>
  <c r="X85" i="11"/>
  <c r="AJ84" i="11"/>
  <c r="AB84" i="11"/>
  <c r="AN83" i="11"/>
  <c r="AF83" i="11"/>
  <c r="X83" i="11"/>
  <c r="AJ82" i="11"/>
  <c r="AB82" i="11"/>
  <c r="AN81" i="11"/>
  <c r="AF81" i="11"/>
  <c r="X81" i="11"/>
  <c r="AJ80" i="11"/>
  <c r="AB80" i="11"/>
  <c r="AN79" i="11"/>
  <c r="AF79" i="11"/>
  <c r="X79" i="11"/>
  <c r="AJ78" i="11"/>
  <c r="AB78" i="11"/>
  <c r="AN77" i="11"/>
  <c r="AF77" i="11"/>
  <c r="X77" i="11"/>
  <c r="AJ76" i="11"/>
  <c r="AB76" i="11"/>
  <c r="AN75" i="11"/>
  <c r="AF75" i="11"/>
  <c r="X75" i="11"/>
  <c r="AJ74" i="11"/>
  <c r="AB74" i="11"/>
  <c r="AN73" i="11"/>
  <c r="AF73" i="11"/>
  <c r="X73" i="11"/>
  <c r="AJ72" i="11"/>
  <c r="AB72" i="11"/>
  <c r="AN71" i="11"/>
  <c r="AF71" i="11"/>
  <c r="X71" i="11"/>
  <c r="AJ70" i="11"/>
  <c r="AB70" i="11"/>
  <c r="AN69" i="11"/>
  <c r="AF69" i="11"/>
  <c r="X69" i="11"/>
  <c r="AJ68" i="11"/>
  <c r="AB68" i="11"/>
  <c r="AN67" i="11"/>
  <c r="AF67" i="11"/>
  <c r="X67" i="11"/>
  <c r="AJ66" i="11"/>
  <c r="AB66" i="11"/>
  <c r="AN65" i="11"/>
  <c r="AF65" i="11"/>
  <c r="X65" i="11"/>
  <c r="AJ64" i="11"/>
  <c r="AB64" i="11"/>
  <c r="AN63" i="11"/>
  <c r="AF63" i="11"/>
  <c r="X63" i="11"/>
  <c r="AJ62" i="11"/>
  <c r="AA62" i="11"/>
  <c r="AL61" i="11"/>
  <c r="AC61" i="11"/>
  <c r="AN60" i="11"/>
  <c r="AE60" i="11"/>
  <c r="V60" i="11"/>
  <c r="AF59" i="11"/>
  <c r="W59" i="11"/>
  <c r="AH58" i="11"/>
  <c r="Y58" i="11"/>
  <c r="AJ57" i="11"/>
  <c r="AA57" i="11"/>
  <c r="AL56" i="11"/>
  <c r="AB56" i="11"/>
  <c r="AM55" i="11"/>
  <c r="AD55" i="11"/>
  <c r="AO54" i="11"/>
  <c r="AF54" i="11"/>
  <c r="W54" i="11"/>
  <c r="AH53" i="11"/>
  <c r="X53" i="11"/>
  <c r="AI52" i="11"/>
  <c r="Z52" i="11"/>
  <c r="AK51" i="11"/>
  <c r="AB51" i="11"/>
  <c r="AM50" i="11"/>
  <c r="AD50" i="11"/>
  <c r="AN49" i="11"/>
  <c r="AE49" i="11"/>
  <c r="V49" i="11"/>
  <c r="AG48" i="11"/>
  <c r="X48" i="11"/>
  <c r="AF47" i="11"/>
  <c r="V47" i="11"/>
  <c r="AF46" i="11"/>
  <c r="AN45" i="11"/>
  <c r="AD45" i="11"/>
  <c r="AN44" i="11"/>
  <c r="AB44" i="11"/>
  <c r="AL43" i="11"/>
  <c r="AB43" i="11"/>
  <c r="AJ42" i="11"/>
  <c r="X42" i="11"/>
  <c r="AG41" i="11"/>
  <c r="AM40" i="11"/>
  <c r="AB40" i="11"/>
  <c r="AJ39" i="11"/>
  <c r="W39" i="11"/>
  <c r="AE38" i="11"/>
  <c r="AN37" i="11"/>
  <c r="Z37" i="11"/>
  <c r="AI36" i="11"/>
  <c r="W36" i="11"/>
  <c r="AA35" i="11"/>
  <c r="AA34" i="11"/>
  <c r="Z33" i="11"/>
  <c r="Y32" i="11"/>
  <c r="X31" i="11"/>
  <c r="W30" i="11"/>
  <c r="V29" i="11"/>
  <c r="AN27" i="11"/>
  <c r="AB26" i="11"/>
  <c r="AH24" i="11"/>
  <c r="X23" i="11"/>
  <c r="AE21" i="11"/>
  <c r="AH19" i="11"/>
  <c r="AA18" i="11"/>
  <c r="AH16" i="11"/>
  <c r="AK14" i="11"/>
  <c r="AD13" i="11"/>
  <c r="AH11" i="11"/>
  <c r="AN9" i="11"/>
  <c r="AC8" i="11"/>
  <c r="AG6" i="11"/>
  <c r="Z4" i="11"/>
  <c r="AM1" i="11"/>
  <c r="AO27" i="11"/>
  <c r="AE27" i="11"/>
  <c r="AL26" i="11"/>
  <c r="AA26" i="11"/>
  <c r="AH25" i="11"/>
  <c r="V25" i="11"/>
  <c r="AC24" i="11"/>
  <c r="AL23" i="11"/>
  <c r="Y23" i="11"/>
  <c r="AH22" i="11"/>
  <c r="AO21" i="11"/>
  <c r="AD21" i="11"/>
  <c r="AJ20" i="11"/>
  <c r="Y20" i="11"/>
  <c r="AF19" i="11"/>
  <c r="AO18" i="11"/>
  <c r="AB18" i="11"/>
  <c r="AK17" i="11"/>
  <c r="X17" i="11"/>
  <c r="AD16" i="11"/>
  <c r="AM15" i="11"/>
  <c r="Z15" i="11"/>
  <c r="AI14" i="11"/>
  <c r="V14" i="11"/>
  <c r="AE13" i="11"/>
  <c r="AL12" i="11"/>
  <c r="Z12" i="11"/>
  <c r="AG11" i="11"/>
  <c r="V11" i="11"/>
  <c r="AC10" i="11"/>
  <c r="AL9" i="11"/>
  <c r="Y9" i="11"/>
  <c r="AD8" i="11"/>
  <c r="AL7" i="11"/>
  <c r="X7" i="11"/>
  <c r="AB6" i="11"/>
  <c r="AH5" i="11"/>
  <c r="AO4" i="11"/>
  <c r="AO3" i="11"/>
  <c r="AO2" i="11"/>
  <c r="AO1" i="11"/>
  <c r="AH35" i="11"/>
  <c r="Y35" i="11"/>
  <c r="AI34" i="11"/>
  <c r="Y34" i="11"/>
  <c r="AG33" i="11"/>
  <c r="W33" i="11"/>
  <c r="AG32" i="11"/>
  <c r="V32" i="11"/>
  <c r="AF31" i="11"/>
  <c r="V31" i="11"/>
  <c r="AE30" i="11"/>
  <c r="AN29" i="11"/>
  <c r="AD29" i="11"/>
  <c r="AM28" i="11"/>
  <c r="AC28" i="11"/>
  <c r="AM27" i="11"/>
  <c r="AC27" i="11"/>
  <c r="AJ26" i="11"/>
  <c r="V26" i="11"/>
  <c r="AE25" i="11"/>
  <c r="AL24" i="11"/>
  <c r="AA24" i="11"/>
  <c r="AH23" i="11"/>
  <c r="W23" i="11"/>
  <c r="AD22" i="11"/>
  <c r="AL21" i="11"/>
  <c r="Y21" i="11"/>
  <c r="AH20" i="11"/>
  <c r="AO19" i="11"/>
  <c r="AD19" i="11"/>
  <c r="AK18" i="11"/>
  <c r="Z18" i="11"/>
  <c r="AF17" i="11"/>
  <c r="AO16" i="11"/>
  <c r="AB16" i="11"/>
  <c r="AK15" i="11"/>
  <c r="X15" i="11"/>
  <c r="AG14" i="11"/>
  <c r="AN13" i="11"/>
  <c r="Z13" i="11"/>
  <c r="AI12" i="11"/>
  <c r="V12" i="11"/>
  <c r="AE11" i="11"/>
  <c r="AL10" i="11"/>
  <c r="AA10" i="11"/>
  <c r="AH9" i="11"/>
  <c r="V9" i="11"/>
  <c r="AB8" i="11"/>
  <c r="AH7" i="11"/>
  <c r="AL6" i="11"/>
  <c r="Z6" i="11"/>
  <c r="AF5" i="11"/>
  <c r="AI4" i="11"/>
  <c r="AL3" i="11"/>
  <c r="AJ2" i="11"/>
  <c r="AG1" i="11"/>
  <c r="AG35" i="11"/>
  <c r="X35" i="11"/>
  <c r="AH34" i="11"/>
  <c r="V34" i="11"/>
  <c r="AF33" i="11"/>
  <c r="V33" i="11"/>
  <c r="AE32" i="11"/>
  <c r="AO31" i="11"/>
  <c r="AE31" i="11"/>
  <c r="AO30" i="11"/>
  <c r="AC30" i="11"/>
  <c r="AM29" i="11"/>
  <c r="AC29" i="11"/>
  <c r="AL28" i="11"/>
  <c r="AB28" i="11"/>
  <c r="AL27" i="11"/>
  <c r="Z27" i="11"/>
  <c r="AH26" i="11"/>
  <c r="AO25" i="11"/>
  <c r="AD25" i="11"/>
  <c r="AK24" i="11"/>
  <c r="Z24" i="11"/>
  <c r="AG23" i="11"/>
  <c r="V23" i="11"/>
  <c r="AB22" i="11"/>
  <c r="AK21" i="11"/>
  <c r="X21" i="11"/>
  <c r="AG20" i="11"/>
  <c r="AN19" i="11"/>
  <c r="AC19" i="11"/>
  <c r="AJ18" i="11"/>
  <c r="V18" i="11"/>
  <c r="AE17" i="11"/>
  <c r="AL16" i="11"/>
  <c r="AA16" i="11"/>
  <c r="AH15" i="11"/>
  <c r="W15" i="11"/>
  <c r="AD14" i="11"/>
  <c r="AL13" i="11"/>
  <c r="Y13" i="11"/>
  <c r="AH12" i="11"/>
  <c r="AO11" i="11"/>
  <c r="AD11" i="11"/>
  <c r="AK10" i="11"/>
  <c r="Z10" i="11"/>
  <c r="AF9" i="11"/>
  <c r="AO8" i="11"/>
  <c r="AA8" i="11"/>
  <c r="AG7" i="11"/>
  <c r="AK6" i="11"/>
  <c r="Y6" i="11"/>
  <c r="AE5" i="11"/>
  <c r="AH4" i="11"/>
  <c r="AF3" i="11"/>
  <c r="AI2" i="11"/>
  <c r="AF1" i="11"/>
  <c r="V48" i="11"/>
  <c r="AH47" i="11"/>
  <c r="Z47" i="11"/>
  <c r="AL46" i="11"/>
  <c r="AD46" i="11"/>
  <c r="V46" i="11"/>
  <c r="AH45" i="11"/>
  <c r="Z45" i="11"/>
  <c r="AL44" i="11"/>
  <c r="AD44" i="11"/>
  <c r="V44" i="11"/>
  <c r="AH43" i="11"/>
  <c r="Z43" i="11"/>
  <c r="AL42" i="11"/>
  <c r="AC42" i="11"/>
  <c r="AN41" i="11"/>
  <c r="AE41" i="11"/>
  <c r="AO40" i="11"/>
  <c r="AF40" i="11"/>
  <c r="W40" i="11"/>
  <c r="AH39" i="11"/>
  <c r="Y39" i="11"/>
  <c r="AJ38" i="11"/>
  <c r="AA38" i="11"/>
  <c r="AK37" i="11"/>
  <c r="AB37" i="11"/>
  <c r="AM36" i="11"/>
  <c r="AD36" i="11"/>
  <c r="AO35" i="11"/>
  <c r="AF35" i="11"/>
  <c r="W35" i="11"/>
  <c r="AE34" i="11"/>
  <c r="AO33" i="11"/>
  <c r="AE33" i="11"/>
  <c r="AO32" i="11"/>
  <c r="AD32" i="11"/>
  <c r="AN31" i="11"/>
  <c r="AD31" i="11"/>
  <c r="AL30" i="11"/>
  <c r="AB30" i="11"/>
  <c r="AL29" i="11"/>
  <c r="AA29" i="11"/>
  <c r="AK28" i="11"/>
  <c r="AA28" i="11"/>
  <c r="AK27" i="11"/>
  <c r="X27" i="11"/>
  <c r="AG26" i="11"/>
  <c r="AN25" i="11"/>
  <c r="AC25" i="11"/>
  <c r="AJ24" i="11"/>
  <c r="Y24" i="11"/>
  <c r="AF23" i="11"/>
  <c r="AL22" i="11"/>
  <c r="AA22" i="11"/>
  <c r="AH21" i="11"/>
  <c r="W21" i="11"/>
  <c r="AD20" i="11"/>
  <c r="AM19" i="11"/>
  <c r="Z19" i="11"/>
  <c r="AH18" i="11"/>
  <c r="AO17" i="11"/>
  <c r="AD17" i="11"/>
  <c r="AK16" i="11"/>
  <c r="Z16" i="11"/>
  <c r="AG15" i="11"/>
  <c r="V15" i="11"/>
  <c r="AB14" i="11"/>
  <c r="AK13" i="11"/>
  <c r="X13" i="11"/>
  <c r="AG12" i="11"/>
  <c r="AN11" i="11"/>
  <c r="AC11" i="11"/>
  <c r="AJ10" i="11"/>
  <c r="V10" i="11"/>
  <c r="AE9" i="11"/>
  <c r="AL8" i="11"/>
  <c r="Z8" i="11"/>
  <c r="AD7" i="11"/>
  <c r="AJ6" i="11"/>
  <c r="V6" i="11"/>
  <c r="Z5" i="11"/>
  <c r="AG4" i="11"/>
  <c r="AE3" i="11"/>
  <c r="AG2" i="11"/>
  <c r="AE1" i="11"/>
  <c r="AC62" i="11"/>
  <c r="AO61" i="11"/>
  <c r="AG61" i="11"/>
  <c r="Y61" i="11"/>
  <c r="AK60" i="11"/>
  <c r="AC60" i="11"/>
  <c r="AO59" i="11"/>
  <c r="AG59" i="11"/>
  <c r="Y59" i="11"/>
  <c r="AK58" i="11"/>
  <c r="AC58" i="11"/>
  <c r="AO57" i="11"/>
  <c r="AG57" i="11"/>
  <c r="Y57" i="11"/>
  <c r="AK56" i="11"/>
  <c r="AC56" i="11"/>
  <c r="AO55" i="11"/>
  <c r="AG55" i="11"/>
  <c r="Y55" i="11"/>
  <c r="AK54" i="11"/>
  <c r="AC54" i="11"/>
  <c r="AO53" i="11"/>
  <c r="AG53" i="11"/>
  <c r="Y53" i="11"/>
  <c r="AK52" i="11"/>
  <c r="AC52" i="11"/>
  <c r="AO51" i="11"/>
  <c r="AG51" i="11"/>
  <c r="Y51" i="11"/>
  <c r="AK50" i="11"/>
  <c r="AC50" i="11"/>
  <c r="AO49" i="11"/>
  <c r="AG49" i="11"/>
  <c r="Y49" i="11"/>
  <c r="AK48" i="11"/>
  <c r="AC48" i="11"/>
  <c r="AO47" i="11"/>
  <c r="AG47" i="11"/>
  <c r="Y47" i="11"/>
  <c r="AK46" i="11"/>
  <c r="AC46" i="11"/>
  <c r="AO45" i="11"/>
  <c r="AG45" i="11"/>
  <c r="Y45" i="11"/>
  <c r="AK44" i="11"/>
  <c r="AC44" i="11"/>
  <c r="AO43" i="11"/>
  <c r="AG43" i="11"/>
  <c r="Y43" i="11"/>
  <c r="AK42" i="11"/>
  <c r="AB42" i="11"/>
  <c r="AM41" i="11"/>
  <c r="AC41" i="11"/>
  <c r="AN40" i="11"/>
  <c r="AE40" i="11"/>
  <c r="V40" i="11"/>
  <c r="AG39" i="11"/>
  <c r="X39" i="11"/>
  <c r="AI38" i="11"/>
  <c r="Y38" i="11"/>
  <c r="AJ37" i="11"/>
  <c r="AA37" i="11"/>
  <c r="AL36" i="11"/>
  <c r="AC36" i="11"/>
  <c r="AN35" i="11"/>
  <c r="AE35" i="11"/>
  <c r="AO34" i="11"/>
  <c r="AD34" i="11"/>
  <c r="AN33" i="11"/>
  <c r="AD33" i="11"/>
  <c r="AM32" i="11"/>
  <c r="AC32" i="11"/>
  <c r="AM31" i="11"/>
  <c r="AA31" i="11"/>
  <c r="AK30" i="11"/>
  <c r="AA30" i="11"/>
  <c r="AK29" i="11"/>
  <c r="Z29" i="11"/>
  <c r="AJ28" i="11"/>
  <c r="Z28" i="11"/>
  <c r="AH27" i="11"/>
  <c r="W27" i="11"/>
  <c r="AD26" i="11"/>
  <c r="AM25" i="11"/>
  <c r="Z25" i="11"/>
  <c r="AI24" i="11"/>
  <c r="V24" i="11"/>
  <c r="AD23" i="11"/>
  <c r="AK22" i="11"/>
  <c r="Z22" i="11"/>
  <c r="AG21" i="11"/>
  <c r="V21" i="11"/>
  <c r="AC20" i="11"/>
  <c r="AL19" i="11"/>
  <c r="X19" i="11"/>
  <c r="AG18" i="11"/>
  <c r="AN17" i="11"/>
  <c r="AC17" i="11"/>
  <c r="AJ16" i="11"/>
  <c r="Y16" i="11"/>
  <c r="AF15" i="11"/>
  <c r="AL14" i="11"/>
  <c r="AA14" i="11"/>
  <c r="AH13" i="11"/>
  <c r="W13" i="11"/>
  <c r="AD12" i="11"/>
  <c r="AM11" i="11"/>
  <c r="Z11" i="11"/>
  <c r="AH10" i="11"/>
  <c r="AO9" i="11"/>
  <c r="AD9" i="11"/>
  <c r="AK8" i="11"/>
  <c r="Y8" i="11"/>
  <c r="AC7" i="11"/>
  <c r="AI6" i="11"/>
  <c r="AO5" i="11"/>
  <c r="Y5" i="11"/>
  <c r="AC4" i="11"/>
  <c r="AD3" i="11"/>
  <c r="AA2" i="11"/>
  <c r="AD1" i="11"/>
  <c r="V5" i="11"/>
  <c r="AD4" i="11"/>
  <c r="AM3" i="11"/>
  <c r="Y3" i="11"/>
  <c r="AH2" i="11"/>
  <c r="AN1" i="11"/>
  <c r="AC1" i="11"/>
  <c r="Y1" i="11"/>
  <c r="AH8" i="11"/>
  <c r="V8" i="11"/>
  <c r="AF7" i="11"/>
  <c r="V7" i="11"/>
  <c r="AD6" i="11"/>
  <c r="AN5" i="11"/>
  <c r="AD5" i="11"/>
  <c r="AL4" i="11"/>
  <c r="AB4" i="11"/>
  <c r="AK3" i="11"/>
  <c r="W3" i="11"/>
  <c r="AC2" i="11"/>
  <c r="AL1" i="11"/>
  <c r="X1" i="11"/>
  <c r="AH42" i="11"/>
  <c r="Z42" i="11"/>
  <c r="AL41" i="11"/>
  <c r="AD41" i="11"/>
  <c r="V41" i="11"/>
  <c r="AH40" i="11"/>
  <c r="Z40" i="11"/>
  <c r="AL39" i="11"/>
  <c r="AD39" i="11"/>
  <c r="V39" i="11"/>
  <c r="AH38" i="11"/>
  <c r="Z38" i="11"/>
  <c r="AL37" i="11"/>
  <c r="AD37" i="11"/>
  <c r="V37" i="11"/>
  <c r="AH36" i="11"/>
  <c r="Z36" i="11"/>
  <c r="AL35" i="11"/>
  <c r="AD35" i="11"/>
  <c r="V35" i="11"/>
  <c r="AG34" i="11"/>
  <c r="W34" i="11"/>
  <c r="AH33" i="11"/>
  <c r="Y33" i="11"/>
  <c r="AJ32" i="11"/>
  <c r="AA32" i="11"/>
  <c r="AL31" i="11"/>
  <c r="AC31" i="11"/>
  <c r="AM30" i="11"/>
  <c r="AD30" i="11"/>
  <c r="AO29" i="11"/>
  <c r="AF29" i="11"/>
  <c r="W29" i="11"/>
  <c r="AH28" i="11"/>
  <c r="Y28" i="11"/>
  <c r="AI27" i="11"/>
  <c r="Y27" i="11"/>
  <c r="AI26" i="11"/>
  <c r="Y26" i="11"/>
  <c r="AG25" i="11"/>
  <c r="W25" i="11"/>
  <c r="AG24" i="11"/>
  <c r="AO23" i="11"/>
  <c r="AE23" i="11"/>
  <c r="AO22" i="11"/>
  <c r="AC22" i="11"/>
  <c r="AM21" i="11"/>
  <c r="AC21" i="11"/>
  <c r="AK20" i="11"/>
  <c r="AA20" i="11"/>
  <c r="AK19" i="11"/>
  <c r="Y19" i="11"/>
  <c r="AI18" i="11"/>
  <c r="Y18" i="11"/>
  <c r="AG17" i="11"/>
  <c r="W17" i="11"/>
  <c r="AG16" i="11"/>
  <c r="AO15" i="11"/>
  <c r="AE15" i="11"/>
  <c r="AO14" i="11"/>
  <c r="AC14" i="11"/>
  <c r="AM13" i="11"/>
  <c r="AC13" i="11"/>
  <c r="AK12" i="11"/>
  <c r="AA12" i="11"/>
  <c r="AK11" i="11"/>
  <c r="Y11" i="11"/>
  <c r="AI10" i="11"/>
  <c r="Y10" i="11"/>
  <c r="AG9" i="11"/>
  <c r="W9" i="11"/>
  <c r="AG8" i="11"/>
  <c r="AO7" i="11"/>
  <c r="AE7" i="11"/>
  <c r="AO6" i="11"/>
  <c r="AC6" i="11"/>
  <c r="AM5" i="11"/>
  <c r="AC5" i="11"/>
  <c r="AK4" i="11"/>
  <c r="AA4" i="11"/>
  <c r="AG3" i="11"/>
  <c r="V3" i="11"/>
  <c r="AB2" i="11"/>
  <c r="AK1" i="11"/>
  <c r="W1" i="11"/>
  <c r="AN34" i="11"/>
  <c r="AF34" i="11"/>
  <c r="X34" i="11"/>
  <c r="AJ33" i="11"/>
  <c r="AB33" i="11"/>
  <c r="AN32" i="11"/>
  <c r="AF32" i="11"/>
  <c r="X32" i="11"/>
  <c r="AJ31" i="11"/>
  <c r="AB31" i="11"/>
  <c r="AN30" i="11"/>
  <c r="AF30" i="11"/>
  <c r="X30" i="11"/>
  <c r="AJ29" i="11"/>
  <c r="AB29" i="11"/>
  <c r="AN28" i="11"/>
  <c r="AF28" i="11"/>
  <c r="X28" i="11"/>
  <c r="AJ27" i="11"/>
  <c r="AB27" i="11"/>
  <c r="AN26" i="11"/>
  <c r="AF26" i="11"/>
  <c r="X26" i="11"/>
  <c r="AJ25" i="11"/>
  <c r="AB25" i="11"/>
  <c r="AN24" i="11"/>
  <c r="AF24" i="11"/>
  <c r="X24" i="11"/>
  <c r="AJ23" i="11"/>
  <c r="AB23" i="11"/>
  <c r="AN22" i="11"/>
  <c r="AF22" i="11"/>
  <c r="X22" i="11"/>
  <c r="AJ21" i="11"/>
  <c r="AB21" i="11"/>
  <c r="AN20" i="11"/>
  <c r="AF20" i="11"/>
  <c r="X20" i="11"/>
  <c r="AJ19" i="11"/>
  <c r="AB19" i="11"/>
  <c r="AN18" i="11"/>
  <c r="AF18" i="11"/>
  <c r="X18" i="11"/>
  <c r="AJ17" i="11"/>
  <c r="AB17" i="11"/>
  <c r="AN16" i="11"/>
  <c r="AF16" i="11"/>
  <c r="X16" i="11"/>
  <c r="AJ15" i="11"/>
  <c r="AB15" i="11"/>
  <c r="AN14" i="11"/>
  <c r="AF14" i="11"/>
  <c r="X14" i="11"/>
  <c r="AJ13" i="11"/>
  <c r="AB13" i="11"/>
  <c r="AN12" i="11"/>
  <c r="AF12" i="11"/>
  <c r="X12" i="11"/>
  <c r="AJ11" i="11"/>
  <c r="AB11" i="11"/>
  <c r="AN10" i="11"/>
  <c r="AF10" i="11"/>
  <c r="X10" i="11"/>
  <c r="AJ9" i="11"/>
  <c r="AB9" i="11"/>
  <c r="AN8" i="11"/>
  <c r="AF8" i="11"/>
  <c r="X8" i="11"/>
  <c r="AJ7" i="11"/>
  <c r="AB7" i="11"/>
  <c r="AN6" i="11"/>
  <c r="AF6" i="11"/>
  <c r="X6" i="11"/>
  <c r="AJ5" i="11"/>
  <c r="AB5" i="11"/>
  <c r="AN4" i="11"/>
  <c r="AF4" i="11"/>
  <c r="X4" i="11"/>
  <c r="AJ3" i="11"/>
  <c r="AB3" i="11"/>
  <c r="AN2" i="11"/>
  <c r="AF2" i="11"/>
  <c r="X2" i="11"/>
  <c r="AJ1" i="11"/>
  <c r="AB1" i="11"/>
  <c r="AA27" i="11"/>
  <c r="AM26" i="11"/>
  <c r="AE26" i="11"/>
  <c r="W26" i="11"/>
  <c r="AI25" i="11"/>
  <c r="AA25" i="11"/>
  <c r="AM24" i="11"/>
  <c r="AE24" i="11"/>
  <c r="W24" i="11"/>
  <c r="AI23" i="11"/>
  <c r="AA23" i="11"/>
  <c r="AM22" i="11"/>
  <c r="AE22" i="11"/>
  <c r="W22" i="11"/>
  <c r="AI21" i="11"/>
  <c r="AA21" i="11"/>
  <c r="AM20" i="11"/>
  <c r="AE20" i="11"/>
  <c r="W20" i="11"/>
  <c r="AI19" i="11"/>
  <c r="AA19" i="11"/>
  <c r="AM18" i="11"/>
  <c r="AE18" i="11"/>
  <c r="W18" i="11"/>
  <c r="AI17" i="11"/>
  <c r="AA17" i="11"/>
  <c r="AM16" i="11"/>
  <c r="AE16" i="11"/>
  <c r="W16" i="11"/>
  <c r="AI15" i="11"/>
  <c r="AA15" i="11"/>
  <c r="AM14" i="11"/>
  <c r="AE14" i="11"/>
  <c r="W14" i="11"/>
  <c r="AI13" i="11"/>
  <c r="AA13" i="11"/>
  <c r="AM12" i="11"/>
  <c r="AE12" i="11"/>
  <c r="W12" i="11"/>
  <c r="AI11" i="11"/>
  <c r="AA11" i="11"/>
  <c r="AM10" i="11"/>
  <c r="AE10" i="11"/>
  <c r="W10" i="11"/>
  <c r="AI9" i="11"/>
  <c r="AA9" i="11"/>
  <c r="AM8" i="11"/>
  <c r="AE8" i="11"/>
  <c r="W8" i="11"/>
  <c r="AI7" i="11"/>
  <c r="AA7" i="11"/>
  <c r="AM6" i="11"/>
  <c r="AE6" i="11"/>
  <c r="W6" i="11"/>
  <c r="AI5" i="11"/>
  <c r="AA5" i="11"/>
  <c r="AM4" i="11"/>
  <c r="AE4" i="11"/>
  <c r="W4" i="11"/>
  <c r="AI3" i="11"/>
  <c r="AA3" i="11"/>
  <c r="AM2" i="11"/>
  <c r="AE2" i="11"/>
  <c r="W2" i="11"/>
  <c r="AI1" i="11"/>
  <c r="AA1" i="11"/>
  <c r="V4" i="11"/>
  <c r="AH3" i="11"/>
  <c r="Z3" i="11"/>
  <c r="AL2" i="11"/>
  <c r="AD2" i="11"/>
  <c r="V2" i="11"/>
  <c r="AH1" i="11"/>
  <c r="Z1" i="11"/>
  <c r="A1" i="11" a="1"/>
  <c r="T95" i="11"/>
  <c r="T79" i="11"/>
  <c r="R94" i="11"/>
  <c r="K73" i="11"/>
  <c r="O93" i="11"/>
  <c r="R64" i="11"/>
  <c r="P92" i="11"/>
  <c r="I56" i="11"/>
  <c r="K91" i="11"/>
  <c r="S47" i="11"/>
  <c r="D99" i="11"/>
  <c r="E90" i="11"/>
  <c r="D38" i="11"/>
  <c r="B98" i="11"/>
  <c r="F87" i="11"/>
  <c r="B28" i="11"/>
  <c r="S96" i="11"/>
  <c r="M83" i="11"/>
  <c r="Q8" i="11"/>
  <c r="F99" i="11"/>
  <c r="C98" i="11"/>
  <c r="D97" i="11"/>
  <c r="B96" i="11"/>
  <c r="S94" i="11"/>
  <c r="T93" i="11"/>
  <c r="R92" i="11"/>
  <c r="L91" i="11"/>
  <c r="J90" i="11"/>
  <c r="P87" i="11"/>
  <c r="B84" i="11"/>
  <c r="I80" i="11"/>
  <c r="J74" i="11"/>
  <c r="A66" i="11"/>
  <c r="K57" i="11"/>
  <c r="R48" i="11"/>
  <c r="J39" i="11"/>
  <c r="L29" i="11"/>
  <c r="C13" i="11"/>
  <c r="S98" i="11"/>
  <c r="T97" i="11"/>
  <c r="R96" i="11"/>
  <c r="O95" i="11"/>
  <c r="P94" i="11"/>
  <c r="N93" i="11"/>
  <c r="J92" i="11"/>
  <c r="I91" i="11"/>
  <c r="D90" i="11"/>
  <c r="Q86" i="11"/>
  <c r="D83" i="11"/>
  <c r="K79" i="11"/>
  <c r="I72" i="11"/>
  <c r="S63" i="11"/>
  <c r="F55" i="11"/>
  <c r="P46" i="11"/>
  <c r="B37" i="11"/>
  <c r="L26" i="11"/>
  <c r="J4" i="11"/>
  <c r="T99" i="11"/>
  <c r="R98" i="11"/>
  <c r="O97" i="11"/>
  <c r="P96" i="11"/>
  <c r="N95" i="11"/>
  <c r="K94" i="11"/>
  <c r="L93" i="11"/>
  <c r="I92" i="11"/>
  <c r="C91" i="11"/>
  <c r="A90" i="11"/>
  <c r="H86" i="11"/>
  <c r="O82" i="11"/>
  <c r="B79" i="11"/>
  <c r="F71" i="11"/>
  <c r="Q62" i="11"/>
  <c r="G54" i="11"/>
  <c r="J45" i="11"/>
  <c r="Q35" i="11"/>
  <c r="C25" i="11"/>
  <c r="O99" i="11"/>
  <c r="P98" i="11"/>
  <c r="N97" i="11"/>
  <c r="K96" i="11"/>
  <c r="L95" i="11"/>
  <c r="J94" i="11"/>
  <c r="G93" i="11"/>
  <c r="G92" i="11"/>
  <c r="B91" i="11"/>
  <c r="L89" i="11"/>
  <c r="S85" i="11"/>
  <c r="F82" i="11"/>
  <c r="M78" i="11"/>
  <c r="G70" i="11"/>
  <c r="N61" i="11"/>
  <c r="E53" i="11"/>
  <c r="H44" i="11"/>
  <c r="J34" i="11"/>
  <c r="F23" i="11"/>
  <c r="N99" i="11"/>
  <c r="K98" i="11"/>
  <c r="L97" i="11"/>
  <c r="J96" i="11"/>
  <c r="G95" i="11"/>
  <c r="H94" i="11"/>
  <c r="F93" i="11"/>
  <c r="A92" i="11"/>
  <c r="T90" i="11"/>
  <c r="C89" i="11"/>
  <c r="J85" i="11"/>
  <c r="Q81" i="11"/>
  <c r="N77" i="11"/>
  <c r="E69" i="11"/>
  <c r="O60" i="11"/>
  <c r="B52" i="11"/>
  <c r="C43" i="11"/>
  <c r="I33" i="11"/>
  <c r="A21" i="11"/>
  <c r="L99" i="11"/>
  <c r="J98" i="11"/>
  <c r="G97" i="11"/>
  <c r="H96" i="11"/>
  <c r="F95" i="11"/>
  <c r="C94" i="11"/>
  <c r="D93" i="11"/>
  <c r="T91" i="11"/>
  <c r="N90" i="11"/>
  <c r="N88" i="11"/>
  <c r="A85" i="11"/>
  <c r="H81" i="11"/>
  <c r="O76" i="11"/>
  <c r="B68" i="11"/>
  <c r="M59" i="11"/>
  <c r="C51" i="11"/>
  <c r="Q41" i="11"/>
  <c r="D32" i="11"/>
  <c r="C19" i="11"/>
  <c r="G99" i="11"/>
  <c r="H98" i="11"/>
  <c r="F97" i="11"/>
  <c r="C96" i="11"/>
  <c r="D95" i="11"/>
  <c r="B94" i="11"/>
  <c r="S92" i="11"/>
  <c r="R91" i="11"/>
  <c r="M90" i="11"/>
  <c r="E88" i="11"/>
  <c r="L84" i="11"/>
  <c r="R80" i="11"/>
  <c r="M75" i="11"/>
  <c r="C67" i="11"/>
  <c r="J58" i="11"/>
  <c r="A50" i="11"/>
  <c r="O40" i="11"/>
  <c r="Q30" i="11"/>
  <c r="J16" i="11"/>
  <c r="M99" i="11"/>
  <c r="E99" i="11"/>
  <c r="Q98" i="11"/>
  <c r="I98" i="11"/>
  <c r="A98" i="11"/>
  <c r="M97" i="11"/>
  <c r="E97" i="11"/>
  <c r="Q96" i="11"/>
  <c r="I96" i="11"/>
  <c r="A96" i="11"/>
  <c r="M95" i="11"/>
  <c r="E95" i="11"/>
  <c r="Q94" i="11"/>
  <c r="I94" i="11"/>
  <c r="A94" i="11"/>
  <c r="M93" i="11"/>
  <c r="E93" i="11"/>
  <c r="Q92" i="11"/>
  <c r="H92" i="11"/>
  <c r="S91" i="11"/>
  <c r="J91" i="11"/>
  <c r="A91" i="11"/>
  <c r="L90" i="11"/>
  <c r="B90" i="11"/>
  <c r="M89" i="11"/>
  <c r="D89" i="11"/>
  <c r="O88" i="11"/>
  <c r="F88" i="11"/>
  <c r="Q87" i="11"/>
  <c r="H87" i="11"/>
  <c r="R86" i="11"/>
  <c r="I86" i="11"/>
  <c r="T85" i="11"/>
  <c r="K85" i="11"/>
  <c r="B85" i="11"/>
  <c r="M84" i="11"/>
  <c r="D84" i="11"/>
  <c r="N83" i="11"/>
  <c r="E83" i="11"/>
  <c r="P82" i="11"/>
  <c r="G82" i="11"/>
  <c r="R81" i="11"/>
  <c r="I81" i="11"/>
  <c r="T80" i="11"/>
  <c r="J80" i="11"/>
  <c r="A80" i="11"/>
  <c r="L79" i="11"/>
  <c r="C79" i="11"/>
  <c r="N78" i="11"/>
  <c r="S77" i="11"/>
  <c r="Q76" i="11"/>
  <c r="N75" i="11"/>
  <c r="O74" i="11"/>
  <c r="M73" i="11"/>
  <c r="J72" i="11"/>
  <c r="K71" i="11"/>
  <c r="I70" i="11"/>
  <c r="F69" i="11"/>
  <c r="G68" i="11"/>
  <c r="E67" i="11"/>
  <c r="B66" i="11"/>
  <c r="C65" i="11"/>
  <c r="A64" i="11"/>
  <c r="R62" i="11"/>
  <c r="S61" i="11"/>
  <c r="Q60" i="11"/>
  <c r="N59" i="11"/>
  <c r="O58" i="11"/>
  <c r="M57" i="11"/>
  <c r="J56" i="11"/>
  <c r="K55" i="11"/>
  <c r="I54" i="11"/>
  <c r="F53" i="11"/>
  <c r="G52" i="11"/>
  <c r="E51" i="11"/>
  <c r="B50" i="11"/>
  <c r="C49" i="11"/>
  <c r="A48" i="11"/>
  <c r="Q46" i="11"/>
  <c r="P45" i="11"/>
  <c r="J44" i="11"/>
  <c r="D43" i="11"/>
  <c r="B42" i="11"/>
  <c r="Q40" i="11"/>
  <c r="K39" i="11"/>
  <c r="I38" i="11"/>
  <c r="D37" i="11"/>
  <c r="R35" i="11"/>
  <c r="P34" i="11"/>
  <c r="K33" i="11"/>
  <c r="E32" i="11"/>
  <c r="C31" i="11"/>
  <c r="N29" i="11"/>
  <c r="D28" i="11"/>
  <c r="R26" i="11"/>
  <c r="E25" i="11"/>
  <c r="I23" i="11"/>
  <c r="K21" i="11"/>
  <c r="F19" i="11"/>
  <c r="O16" i="11"/>
  <c r="F13" i="11"/>
  <c r="C9" i="11"/>
  <c r="Q4" i="11"/>
  <c r="S99" i="11"/>
  <c r="K99" i="11"/>
  <c r="C99" i="11"/>
  <c r="O98" i="11"/>
  <c r="G98" i="11"/>
  <c r="S97" i="11"/>
  <c r="K97" i="11"/>
  <c r="C97" i="11"/>
  <c r="O96" i="11"/>
  <c r="G96" i="11"/>
  <c r="S95" i="11"/>
  <c r="K95" i="11"/>
  <c r="C95" i="11"/>
  <c r="O94" i="11"/>
  <c r="G94" i="11"/>
  <c r="S93" i="11"/>
  <c r="K93" i="11"/>
  <c r="C93" i="11"/>
  <c r="O92" i="11"/>
  <c r="F92" i="11"/>
  <c r="Q91" i="11"/>
  <c r="H91" i="11"/>
  <c r="R90" i="11"/>
  <c r="I90" i="11"/>
  <c r="T89" i="11"/>
  <c r="K89" i="11"/>
  <c r="B89" i="11"/>
  <c r="M88" i="11"/>
  <c r="D88" i="11"/>
  <c r="N87" i="11"/>
  <c r="E87" i="11"/>
  <c r="P86" i="11"/>
  <c r="G86" i="11"/>
  <c r="R85" i="11"/>
  <c r="I85" i="11"/>
  <c r="T84" i="11"/>
  <c r="J84" i="11"/>
  <c r="A84" i="11"/>
  <c r="L83" i="11"/>
  <c r="C83" i="11"/>
  <c r="N82" i="11"/>
  <c r="E82" i="11"/>
  <c r="P81" i="11"/>
  <c r="F81" i="11"/>
  <c r="Q80" i="11"/>
  <c r="H80" i="11"/>
  <c r="S79" i="11"/>
  <c r="J79" i="11"/>
  <c r="A79" i="11"/>
  <c r="L78" i="11"/>
  <c r="M77" i="11"/>
  <c r="J76" i="11"/>
  <c r="K75" i="11"/>
  <c r="I74" i="11"/>
  <c r="F73" i="11"/>
  <c r="G72" i="11"/>
  <c r="E71" i="11"/>
  <c r="B70" i="11"/>
  <c r="C69" i="11"/>
  <c r="A68" i="11"/>
  <c r="R66" i="11"/>
  <c r="S65" i="11"/>
  <c r="Q64" i="11"/>
  <c r="N63" i="11"/>
  <c r="O62" i="11"/>
  <c r="M61" i="11"/>
  <c r="J60" i="11"/>
  <c r="K59" i="11"/>
  <c r="I58" i="11"/>
  <c r="F57" i="11"/>
  <c r="G56" i="11"/>
  <c r="E55" i="11"/>
  <c r="B54" i="11"/>
  <c r="C53" i="11"/>
  <c r="A52" i="11"/>
  <c r="R50" i="11"/>
  <c r="S49" i="11"/>
  <c r="Q48" i="11"/>
  <c r="N47" i="11"/>
  <c r="N46" i="11"/>
  <c r="I45" i="11"/>
  <c r="B44" i="11"/>
  <c r="A43" i="11"/>
  <c r="P41" i="11"/>
  <c r="I40" i="11"/>
  <c r="H39" i="11"/>
  <c r="B38" i="11"/>
  <c r="P36" i="11"/>
  <c r="N35" i="11"/>
  <c r="I34" i="11"/>
  <c r="C33" i="11"/>
  <c r="A32" i="11"/>
  <c r="P30" i="11"/>
  <c r="E29" i="11"/>
  <c r="T27" i="11"/>
  <c r="J26" i="11"/>
  <c r="O24" i="11"/>
  <c r="C23" i="11"/>
  <c r="R20" i="11"/>
  <c r="M18" i="11"/>
  <c r="G16" i="11"/>
  <c r="G12" i="11"/>
  <c r="A8" i="11"/>
  <c r="N3" i="11"/>
  <c r="R99" i="11"/>
  <c r="J99" i="11"/>
  <c r="B99" i="11"/>
  <c r="N98" i="11"/>
  <c r="F98" i="11"/>
  <c r="R97" i="11"/>
  <c r="J97" i="11"/>
  <c r="B97" i="11"/>
  <c r="N96" i="11"/>
  <c r="F96" i="11"/>
  <c r="R95" i="11"/>
  <c r="J95" i="11"/>
  <c r="B95" i="11"/>
  <c r="N94" i="11"/>
  <c r="F94" i="11"/>
  <c r="R93" i="11"/>
  <c r="J93" i="11"/>
  <c r="B93" i="11"/>
  <c r="N92" i="11"/>
  <c r="E92" i="11"/>
  <c r="P91" i="11"/>
  <c r="F91" i="11"/>
  <c r="Q90" i="11"/>
  <c r="H90" i="11"/>
  <c r="S89" i="11"/>
  <c r="J89" i="11"/>
  <c r="A89" i="11"/>
  <c r="L88" i="11"/>
  <c r="B88" i="11"/>
  <c r="M87" i="11"/>
  <c r="D87" i="11"/>
  <c r="O86" i="11"/>
  <c r="F86" i="11"/>
  <c r="Q85" i="11"/>
  <c r="H85" i="11"/>
  <c r="R84" i="11"/>
  <c r="I84" i="11"/>
  <c r="T83" i="11"/>
  <c r="K83" i="11"/>
  <c r="B83" i="11"/>
  <c r="M82" i="11"/>
  <c r="D82" i="11"/>
  <c r="N81" i="11"/>
  <c r="E81" i="11"/>
  <c r="P80" i="11"/>
  <c r="G80" i="11"/>
  <c r="R79" i="11"/>
  <c r="I79" i="11"/>
  <c r="T78" i="11"/>
  <c r="J78" i="11"/>
  <c r="K77" i="11"/>
  <c r="I76" i="11"/>
  <c r="F75" i="11"/>
  <c r="G74" i="11"/>
  <c r="E73" i="11"/>
  <c r="B72" i="11"/>
  <c r="C71" i="11"/>
  <c r="A70" i="11"/>
  <c r="R68" i="11"/>
  <c r="S67" i="11"/>
  <c r="Q66" i="11"/>
  <c r="N65" i="11"/>
  <c r="O64" i="11"/>
  <c r="M63" i="11"/>
  <c r="J62" i="11"/>
  <c r="K61" i="11"/>
  <c r="I60" i="11"/>
  <c r="F59" i="11"/>
  <c r="G58" i="11"/>
  <c r="E57" i="11"/>
  <c r="B56" i="11"/>
  <c r="C55" i="11"/>
  <c r="A54" i="11"/>
  <c r="R52" i="11"/>
  <c r="S51" i="11"/>
  <c r="Q50" i="11"/>
  <c r="N49" i="11"/>
  <c r="O48" i="11"/>
  <c r="M47" i="11"/>
  <c r="H46" i="11"/>
  <c r="F45" i="11"/>
  <c r="A44" i="11"/>
  <c r="O42" i="11"/>
  <c r="M41" i="11"/>
  <c r="H40" i="11"/>
  <c r="B39" i="11"/>
  <c r="T37" i="11"/>
  <c r="O36" i="11"/>
  <c r="I35" i="11"/>
  <c r="G34" i="11"/>
  <c r="B33" i="11"/>
  <c r="P31" i="11"/>
  <c r="M30" i="11"/>
  <c r="D29" i="11"/>
  <c r="M27" i="11"/>
  <c r="H26" i="11"/>
  <c r="M24" i="11"/>
  <c r="M22" i="11"/>
  <c r="O20" i="11"/>
  <c r="J18" i="11"/>
  <c r="M15" i="11"/>
  <c r="A12" i="11"/>
  <c r="N7" i="11"/>
  <c r="K3" i="11"/>
  <c r="Q99" i="11"/>
  <c r="I99" i="11"/>
  <c r="A99" i="11"/>
  <c r="M98" i="11"/>
  <c r="E98" i="11"/>
  <c r="Q97" i="11"/>
  <c r="I97" i="11"/>
  <c r="A97" i="11"/>
  <c r="M96" i="11"/>
  <c r="E96" i="11"/>
  <c r="Q95" i="11"/>
  <c r="I95" i="11"/>
  <c r="A95" i="11"/>
  <c r="M94" i="11"/>
  <c r="E94" i="11"/>
  <c r="Q93" i="11"/>
  <c r="I93" i="11"/>
  <c r="A93" i="11"/>
  <c r="M92" i="11"/>
  <c r="D92" i="11"/>
  <c r="N91" i="11"/>
  <c r="E91" i="11"/>
  <c r="P90" i="11"/>
  <c r="G90" i="11"/>
  <c r="R89" i="11"/>
  <c r="I89" i="11"/>
  <c r="T88" i="11"/>
  <c r="J88" i="11"/>
  <c r="A88" i="11"/>
  <c r="L87" i="11"/>
  <c r="C87" i="11"/>
  <c r="N86" i="11"/>
  <c r="E86" i="11"/>
  <c r="P85" i="11"/>
  <c r="F85" i="11"/>
  <c r="Q84" i="11"/>
  <c r="H84" i="11"/>
  <c r="S83" i="11"/>
  <c r="J83" i="11"/>
  <c r="A83" i="11"/>
  <c r="L82" i="11"/>
  <c r="B82" i="11"/>
  <c r="M81" i="11"/>
  <c r="D81" i="11"/>
  <c r="O80" i="11"/>
  <c r="F80" i="11"/>
  <c r="Q79" i="11"/>
  <c r="H79" i="11"/>
  <c r="R78" i="11"/>
  <c r="I78" i="11"/>
  <c r="F77" i="11"/>
  <c r="G76" i="11"/>
  <c r="E75" i="11"/>
  <c r="B74" i="11"/>
  <c r="C73" i="11"/>
  <c r="A72" i="11"/>
  <c r="R70" i="11"/>
  <c r="S69" i="11"/>
  <c r="Q68" i="11"/>
  <c r="N67" i="11"/>
  <c r="O66" i="11"/>
  <c r="M65" i="11"/>
  <c r="J64" i="11"/>
  <c r="K63" i="11"/>
  <c r="I62" i="11"/>
  <c r="F61" i="11"/>
  <c r="G60" i="11"/>
  <c r="E59" i="11"/>
  <c r="B58" i="11"/>
  <c r="C57" i="11"/>
  <c r="A56" i="11"/>
  <c r="R54" i="11"/>
  <c r="S53" i="11"/>
  <c r="Q52" i="11"/>
  <c r="N51" i="11"/>
  <c r="O50" i="11"/>
  <c r="M49" i="11"/>
  <c r="J48" i="11"/>
  <c r="K47" i="11"/>
  <c r="G46" i="11"/>
  <c r="A45" i="11"/>
  <c r="S43" i="11"/>
  <c r="N42" i="11"/>
  <c r="H41" i="11"/>
  <c r="F40" i="11"/>
  <c r="A39" i="11"/>
  <c r="N37" i="11"/>
  <c r="M36" i="11"/>
  <c r="H35" i="11"/>
  <c r="A34" i="11"/>
  <c r="T32" i="11"/>
  <c r="N31" i="11"/>
  <c r="G30" i="11"/>
  <c r="A29" i="11"/>
  <c r="L27" i="11"/>
  <c r="T25" i="11"/>
  <c r="I24" i="11"/>
  <c r="J22" i="11"/>
  <c r="E20" i="11"/>
  <c r="G18" i="11"/>
  <c r="K15" i="11"/>
  <c r="E11" i="11"/>
  <c r="R6" i="11"/>
  <c r="O2" i="11"/>
  <c r="P99" i="11"/>
  <c r="H99" i="11"/>
  <c r="T98" i="11"/>
  <c r="L98" i="11"/>
  <c r="D98" i="11"/>
  <c r="P97" i="11"/>
  <c r="H97" i="11"/>
  <c r="T96" i="11"/>
  <c r="L96" i="11"/>
  <c r="D96" i="11"/>
  <c r="P95" i="11"/>
  <c r="H95" i="11"/>
  <c r="T94" i="11"/>
  <c r="L94" i="11"/>
  <c r="D94" i="11"/>
  <c r="P93" i="11"/>
  <c r="H93" i="11"/>
  <c r="T92" i="11"/>
  <c r="L92" i="11"/>
  <c r="B92" i="11"/>
  <c r="M91" i="11"/>
  <c r="D91" i="11"/>
  <c r="O90" i="11"/>
  <c r="F90" i="11"/>
  <c r="Q89" i="11"/>
  <c r="H89" i="11"/>
  <c r="R88" i="11"/>
  <c r="I88" i="11"/>
  <c r="T87" i="11"/>
  <c r="K87" i="11"/>
  <c r="B87" i="11"/>
  <c r="M86" i="11"/>
  <c r="D86" i="11"/>
  <c r="N85" i="11"/>
  <c r="E85" i="11"/>
  <c r="P84" i="11"/>
  <c r="G84" i="11"/>
  <c r="R83" i="11"/>
  <c r="I83" i="11"/>
  <c r="T82" i="11"/>
  <c r="J82" i="11"/>
  <c r="A82" i="11"/>
  <c r="L81" i="11"/>
  <c r="C81" i="11"/>
  <c r="N80" i="11"/>
  <c r="E80" i="11"/>
  <c r="P79" i="11"/>
  <c r="F79" i="11"/>
  <c r="Q78" i="11"/>
  <c r="G78" i="11"/>
  <c r="E77" i="11"/>
  <c r="B76" i="11"/>
  <c r="C75" i="11"/>
  <c r="A74" i="11"/>
  <c r="R72" i="11"/>
  <c r="S71" i="11"/>
  <c r="Q70" i="11"/>
  <c r="N69" i="11"/>
  <c r="O68" i="11"/>
  <c r="M67" i="11"/>
  <c r="J66" i="11"/>
  <c r="K65" i="11"/>
  <c r="I64" i="11"/>
  <c r="F63" i="11"/>
  <c r="G62" i="11"/>
  <c r="E61" i="11"/>
  <c r="B60" i="11"/>
  <c r="C59" i="11"/>
  <c r="A58" i="11"/>
  <c r="R56" i="11"/>
  <c r="S55" i="11"/>
  <c r="Q54" i="11"/>
  <c r="N53" i="11"/>
  <c r="O52" i="11"/>
  <c r="M51" i="11"/>
  <c r="J50" i="11"/>
  <c r="K49" i="11"/>
  <c r="I48" i="11"/>
  <c r="F47" i="11"/>
  <c r="E46" i="11"/>
  <c r="T44" i="11"/>
  <c r="M43" i="11"/>
  <c r="L42" i="11"/>
  <c r="F41" i="11"/>
  <c r="T39" i="11"/>
  <c r="R38" i="11"/>
  <c r="M37" i="11"/>
  <c r="G36" i="11"/>
  <c r="E35" i="11"/>
  <c r="T33" i="11"/>
  <c r="N32" i="11"/>
  <c r="L31" i="11"/>
  <c r="E30" i="11"/>
  <c r="O28" i="11"/>
  <c r="I27" i="11"/>
  <c r="S25" i="11"/>
  <c r="A24" i="11"/>
  <c r="G22" i="11"/>
  <c r="B20" i="11"/>
  <c r="N17" i="11"/>
  <c r="E15" i="11"/>
  <c r="R10" i="11"/>
  <c r="O6" i="11"/>
  <c r="I2" i="11"/>
  <c r="P89" i="11"/>
  <c r="F89" i="11"/>
  <c r="Q88" i="11"/>
  <c r="H88" i="11"/>
  <c r="S87" i="11"/>
  <c r="J87" i="11"/>
  <c r="A87" i="11"/>
  <c r="L86" i="11"/>
  <c r="B86" i="11"/>
  <c r="M85" i="11"/>
  <c r="D85" i="11"/>
  <c r="O84" i="11"/>
  <c r="F84" i="11"/>
  <c r="Q83" i="11"/>
  <c r="H83" i="11"/>
  <c r="R82" i="11"/>
  <c r="I82" i="11"/>
  <c r="T81" i="11"/>
  <c r="K81" i="11"/>
  <c r="B81" i="11"/>
  <c r="M80" i="11"/>
  <c r="D80" i="11"/>
  <c r="N79" i="11"/>
  <c r="E79" i="11"/>
  <c r="P78" i="11"/>
  <c r="B78" i="11"/>
  <c r="C77" i="11"/>
  <c r="A76" i="11"/>
  <c r="R74" i="11"/>
  <c r="S73" i="11"/>
  <c r="Q72" i="11"/>
  <c r="N71" i="11"/>
  <c r="O70" i="11"/>
  <c r="M69" i="11"/>
  <c r="J68" i="11"/>
  <c r="K67" i="11"/>
  <c r="I66" i="11"/>
  <c r="F65" i="11"/>
  <c r="G64" i="11"/>
  <c r="E63" i="11"/>
  <c r="B62" i="11"/>
  <c r="C61" i="11"/>
  <c r="A60" i="11"/>
  <c r="R58" i="11"/>
  <c r="S57" i="11"/>
  <c r="Q56" i="11"/>
  <c r="N55" i="11"/>
  <c r="O54" i="11"/>
  <c r="M53" i="11"/>
  <c r="J52" i="11"/>
  <c r="K51" i="11"/>
  <c r="I50" i="11"/>
  <c r="F49" i="11"/>
  <c r="G48" i="11"/>
  <c r="E47" i="11"/>
  <c r="S45" i="11"/>
  <c r="Q44" i="11"/>
  <c r="L43" i="11"/>
  <c r="F42" i="11"/>
  <c r="D41" i="11"/>
  <c r="S39" i="11"/>
  <c r="M38" i="11"/>
  <c r="K37" i="11"/>
  <c r="F36" i="11"/>
  <c r="T34" i="11"/>
  <c r="R33" i="11"/>
  <c r="M32" i="11"/>
  <c r="F31" i="11"/>
  <c r="B30" i="11"/>
  <c r="M28" i="11"/>
  <c r="C27" i="11"/>
  <c r="N25" i="11"/>
  <c r="T23" i="11"/>
  <c r="Q21" i="11"/>
  <c r="S19" i="11"/>
  <c r="M17" i="11"/>
  <c r="I14" i="11"/>
  <c r="B10" i="11"/>
  <c r="S5" i="11"/>
  <c r="M1" i="11"/>
  <c r="N89" i="11"/>
  <c r="E89" i="11"/>
  <c r="P88" i="11"/>
  <c r="G88" i="11"/>
  <c r="R87" i="11"/>
  <c r="I87" i="11"/>
  <c r="T86" i="11"/>
  <c r="J86" i="11"/>
  <c r="A86" i="11"/>
  <c r="L85" i="11"/>
  <c r="C85" i="11"/>
  <c r="N84" i="11"/>
  <c r="E84" i="11"/>
  <c r="P83" i="11"/>
  <c r="F83" i="11"/>
  <c r="Q82" i="11"/>
  <c r="H82" i="11"/>
  <c r="S81" i="11"/>
  <c r="J81" i="11"/>
  <c r="A81" i="11"/>
  <c r="L80" i="11"/>
  <c r="B80" i="11"/>
  <c r="M79" i="11"/>
  <c r="D79" i="11"/>
  <c r="O78" i="11"/>
  <c r="A78" i="11"/>
  <c r="R76" i="11"/>
  <c r="S75" i="11"/>
  <c r="Q74" i="11"/>
  <c r="N73" i="11"/>
  <c r="O72" i="11"/>
  <c r="M71" i="11"/>
  <c r="J70" i="11"/>
  <c r="K69" i="11"/>
  <c r="I68" i="11"/>
  <c r="F67" i="11"/>
  <c r="G66" i="11"/>
  <c r="E65" i="11"/>
  <c r="B64" i="11"/>
  <c r="C63" i="11"/>
  <c r="A62" i="11"/>
  <c r="R60" i="11"/>
  <c r="S59" i="11"/>
  <c r="Q58" i="11"/>
  <c r="N57" i="11"/>
  <c r="O56" i="11"/>
  <c r="M55" i="11"/>
  <c r="J54" i="11"/>
  <c r="K53" i="11"/>
  <c r="I52" i="11"/>
  <c r="F51" i="11"/>
  <c r="G50" i="11"/>
  <c r="E49" i="11"/>
  <c r="B48" i="11"/>
  <c r="C47" i="11"/>
  <c r="R45" i="11"/>
  <c r="L44" i="11"/>
  <c r="J43" i="11"/>
  <c r="E42" i="11"/>
  <c r="R40" i="11"/>
  <c r="Q39" i="11"/>
  <c r="L38" i="11"/>
  <c r="E37" i="11"/>
  <c r="D36" i="11"/>
  <c r="R34" i="11"/>
  <c r="L33" i="11"/>
  <c r="J32" i="11"/>
  <c r="E31" i="11"/>
  <c r="P29" i="11"/>
  <c r="J28" i="11"/>
  <c r="A27" i="11"/>
  <c r="F25" i="11"/>
  <c r="Q23" i="11"/>
  <c r="N21" i="11"/>
  <c r="I19" i="11"/>
  <c r="F17" i="11"/>
  <c r="B14" i="11"/>
  <c r="S9" i="11"/>
  <c r="M5" i="11"/>
  <c r="F1" i="11"/>
  <c r="H78" i="11"/>
  <c r="T77" i="11"/>
  <c r="L77" i="11"/>
  <c r="D77" i="11"/>
  <c r="P76" i="11"/>
  <c r="H76" i="11"/>
  <c r="T75" i="11"/>
  <c r="L75" i="11"/>
  <c r="D75" i="11"/>
  <c r="P74" i="11"/>
  <c r="H74" i="11"/>
  <c r="T73" i="11"/>
  <c r="L73" i="11"/>
  <c r="D73" i="11"/>
  <c r="P72" i="11"/>
  <c r="H72" i="11"/>
  <c r="T71" i="11"/>
  <c r="L71" i="11"/>
  <c r="D71" i="11"/>
  <c r="P70" i="11"/>
  <c r="H70" i="11"/>
  <c r="T69" i="11"/>
  <c r="L69" i="11"/>
  <c r="D69" i="11"/>
  <c r="P68" i="11"/>
  <c r="H68" i="11"/>
  <c r="T67" i="11"/>
  <c r="L67" i="11"/>
  <c r="D67" i="11"/>
  <c r="P66" i="11"/>
  <c r="H66" i="11"/>
  <c r="T65" i="11"/>
  <c r="L65" i="11"/>
  <c r="D65" i="11"/>
  <c r="P64" i="11"/>
  <c r="H64" i="11"/>
  <c r="T63" i="11"/>
  <c r="L63" i="11"/>
  <c r="D63" i="11"/>
  <c r="P62" i="11"/>
  <c r="H62" i="11"/>
  <c r="T61" i="11"/>
  <c r="L61" i="11"/>
  <c r="D61" i="11"/>
  <c r="P60" i="11"/>
  <c r="H60" i="11"/>
  <c r="T59" i="11"/>
  <c r="L59" i="11"/>
  <c r="D59" i="11"/>
  <c r="P58" i="11"/>
  <c r="H58" i="11"/>
  <c r="T57" i="11"/>
  <c r="L57" i="11"/>
  <c r="D57" i="11"/>
  <c r="P56" i="11"/>
  <c r="H56" i="11"/>
  <c r="T55" i="11"/>
  <c r="L55" i="11"/>
  <c r="D55" i="11"/>
  <c r="P54" i="11"/>
  <c r="H54" i="11"/>
  <c r="T53" i="11"/>
  <c r="L53" i="11"/>
  <c r="D53" i="11"/>
  <c r="P52" i="11"/>
  <c r="H52" i="11"/>
  <c r="T51" i="11"/>
  <c r="L51" i="11"/>
  <c r="D51" i="11"/>
  <c r="P50" i="11"/>
  <c r="H50" i="11"/>
  <c r="T49" i="11"/>
  <c r="L49" i="11"/>
  <c r="D49" i="11"/>
  <c r="P48" i="11"/>
  <c r="H48" i="11"/>
  <c r="T47" i="11"/>
  <c r="L47" i="11"/>
  <c r="D47" i="11"/>
  <c r="O46" i="11"/>
  <c r="F46" i="11"/>
  <c r="Q45" i="11"/>
  <c r="H45" i="11"/>
  <c r="R44" i="11"/>
  <c r="I44" i="11"/>
  <c r="T43" i="11"/>
  <c r="K43" i="11"/>
  <c r="B43" i="11"/>
  <c r="M42" i="11"/>
  <c r="D42" i="11"/>
  <c r="N41" i="11"/>
  <c r="E41" i="11"/>
  <c r="P40" i="11"/>
  <c r="G40" i="11"/>
  <c r="R39" i="11"/>
  <c r="I39" i="11"/>
  <c r="T38" i="11"/>
  <c r="J38" i="11"/>
  <c r="A38" i="11"/>
  <c r="L37" i="11"/>
  <c r="C37" i="11"/>
  <c r="N36" i="11"/>
  <c r="E36" i="11"/>
  <c r="P35" i="11"/>
  <c r="F35" i="11"/>
  <c r="Q34" i="11"/>
  <c r="H34" i="11"/>
  <c r="S33" i="11"/>
  <c r="J33" i="11"/>
  <c r="A33" i="11"/>
  <c r="L32" i="11"/>
  <c r="B32" i="11"/>
  <c r="M31" i="11"/>
  <c r="D31" i="11"/>
  <c r="O30" i="11"/>
  <c r="D30" i="11"/>
  <c r="M29" i="11"/>
  <c r="C29" i="11"/>
  <c r="L28" i="11"/>
  <c r="A28" i="11"/>
  <c r="K27" i="11"/>
  <c r="T26" i="11"/>
  <c r="I26" i="11"/>
  <c r="Q25" i="11"/>
  <c r="D25" i="11"/>
  <c r="J24" i="11"/>
  <c r="S23" i="11"/>
  <c r="E23" i="11"/>
  <c r="I22" i="11"/>
  <c r="M21" i="11"/>
  <c r="Q20" i="11"/>
  <c r="A20" i="11"/>
  <c r="E19" i="11"/>
  <c r="I18" i="11"/>
  <c r="K17" i="11"/>
  <c r="I16" i="11"/>
  <c r="F15" i="11"/>
  <c r="G14" i="11"/>
  <c r="E13" i="11"/>
  <c r="B12" i="11"/>
  <c r="C11" i="11"/>
  <c r="A10" i="11"/>
  <c r="R8" i="11"/>
  <c r="S7" i="11"/>
  <c r="Q6" i="11"/>
  <c r="N5" i="11"/>
  <c r="O4" i="11"/>
  <c r="M3" i="11"/>
  <c r="J2" i="11"/>
  <c r="K1" i="11"/>
  <c r="F78" i="11"/>
  <c r="R77" i="11"/>
  <c r="J77" i="11"/>
  <c r="B77" i="11"/>
  <c r="N76" i="11"/>
  <c r="F76" i="11"/>
  <c r="R75" i="11"/>
  <c r="J75" i="11"/>
  <c r="B75" i="11"/>
  <c r="N74" i="11"/>
  <c r="F74" i="11"/>
  <c r="R73" i="11"/>
  <c r="J73" i="11"/>
  <c r="B73" i="11"/>
  <c r="N72" i="11"/>
  <c r="F72" i="11"/>
  <c r="R71" i="11"/>
  <c r="J71" i="11"/>
  <c r="B71" i="11"/>
  <c r="N70" i="11"/>
  <c r="F70" i="11"/>
  <c r="R69" i="11"/>
  <c r="J69" i="11"/>
  <c r="B69" i="11"/>
  <c r="N68" i="11"/>
  <c r="F68" i="11"/>
  <c r="R67" i="11"/>
  <c r="J67" i="11"/>
  <c r="B67" i="11"/>
  <c r="N66" i="11"/>
  <c r="F66" i="11"/>
  <c r="R65" i="11"/>
  <c r="J65" i="11"/>
  <c r="B65" i="11"/>
  <c r="N64" i="11"/>
  <c r="F64" i="11"/>
  <c r="R63" i="11"/>
  <c r="J63" i="11"/>
  <c r="B63" i="11"/>
  <c r="N62" i="11"/>
  <c r="F62" i="11"/>
  <c r="R61" i="11"/>
  <c r="J61" i="11"/>
  <c r="B61" i="11"/>
  <c r="N60" i="11"/>
  <c r="F60" i="11"/>
  <c r="R59" i="11"/>
  <c r="J59" i="11"/>
  <c r="B59" i="11"/>
  <c r="N58" i="11"/>
  <c r="F58" i="11"/>
  <c r="R57" i="11"/>
  <c r="J57" i="11"/>
  <c r="B57" i="11"/>
  <c r="N56" i="11"/>
  <c r="F56" i="11"/>
  <c r="R55" i="11"/>
  <c r="J55" i="11"/>
  <c r="B55" i="11"/>
  <c r="N54" i="11"/>
  <c r="F54" i="11"/>
  <c r="R53" i="11"/>
  <c r="J53" i="11"/>
  <c r="B53" i="11"/>
  <c r="N52" i="11"/>
  <c r="F52" i="11"/>
  <c r="R51" i="11"/>
  <c r="J51" i="11"/>
  <c r="B51" i="11"/>
  <c r="N50" i="11"/>
  <c r="F50" i="11"/>
  <c r="R49" i="11"/>
  <c r="J49" i="11"/>
  <c r="B49" i="11"/>
  <c r="N48" i="11"/>
  <c r="F48" i="11"/>
  <c r="R47" i="11"/>
  <c r="J47" i="11"/>
  <c r="B47" i="11"/>
  <c r="M46" i="11"/>
  <c r="D46" i="11"/>
  <c r="N45" i="11"/>
  <c r="E45" i="11"/>
  <c r="P44" i="11"/>
  <c r="G44" i="11"/>
  <c r="R43" i="11"/>
  <c r="I43" i="11"/>
  <c r="T42" i="11"/>
  <c r="J42" i="11"/>
  <c r="A42" i="11"/>
  <c r="L41" i="11"/>
  <c r="C41" i="11"/>
  <c r="N40" i="11"/>
  <c r="E40" i="11"/>
  <c r="P39" i="11"/>
  <c r="F39" i="11"/>
  <c r="Q38" i="11"/>
  <c r="H38" i="11"/>
  <c r="S37" i="11"/>
  <c r="J37" i="11"/>
  <c r="A37" i="11"/>
  <c r="L36" i="11"/>
  <c r="B36" i="11"/>
  <c r="M35" i="11"/>
  <c r="D35" i="11"/>
  <c r="O34" i="11"/>
  <c r="F34" i="11"/>
  <c r="Q33" i="11"/>
  <c r="H33" i="11"/>
  <c r="R32" i="11"/>
  <c r="I32" i="11"/>
  <c r="T31" i="11"/>
  <c r="K31" i="11"/>
  <c r="B31" i="11"/>
  <c r="L30" i="11"/>
  <c r="A30" i="11"/>
  <c r="K29" i="11"/>
  <c r="T28" i="11"/>
  <c r="I28" i="11"/>
  <c r="S27" i="11"/>
  <c r="H27" i="11"/>
  <c r="Q26" i="11"/>
  <c r="G26" i="11"/>
  <c r="M25" i="11"/>
  <c r="A25" i="11"/>
  <c r="H24" i="11"/>
  <c r="N23" i="11"/>
  <c r="A23" i="11"/>
  <c r="E22" i="11"/>
  <c r="I21" i="11"/>
  <c r="M20" i="11"/>
  <c r="Q19" i="11"/>
  <c r="A19" i="11"/>
  <c r="E18" i="11"/>
  <c r="E17" i="11"/>
  <c r="B16" i="11"/>
  <c r="C15" i="11"/>
  <c r="A14" i="11"/>
  <c r="R12" i="11"/>
  <c r="S11" i="11"/>
  <c r="Q10" i="11"/>
  <c r="N9" i="11"/>
  <c r="O8" i="11"/>
  <c r="M7" i="11"/>
  <c r="J6" i="11"/>
  <c r="K5" i="11"/>
  <c r="I4" i="11"/>
  <c r="F3" i="11"/>
  <c r="G2" i="11"/>
  <c r="E1" i="11"/>
  <c r="E78" i="11"/>
  <c r="Q77" i="11"/>
  <c r="I77" i="11"/>
  <c r="A77" i="11"/>
  <c r="M76" i="11"/>
  <c r="E76" i="11"/>
  <c r="Q75" i="11"/>
  <c r="I75" i="11"/>
  <c r="A75" i="11"/>
  <c r="M74" i="11"/>
  <c r="E74" i="11"/>
  <c r="Q73" i="11"/>
  <c r="I73" i="11"/>
  <c r="A73" i="11"/>
  <c r="M72" i="11"/>
  <c r="E72" i="11"/>
  <c r="Q71" i="11"/>
  <c r="I71" i="11"/>
  <c r="A71" i="11"/>
  <c r="M70" i="11"/>
  <c r="E70" i="11"/>
  <c r="Q69" i="11"/>
  <c r="I69" i="11"/>
  <c r="A69" i="11"/>
  <c r="M68" i="11"/>
  <c r="E68" i="11"/>
  <c r="Q67" i="11"/>
  <c r="I67" i="11"/>
  <c r="A67" i="11"/>
  <c r="M66" i="11"/>
  <c r="E66" i="11"/>
  <c r="Q65" i="11"/>
  <c r="I65" i="11"/>
  <c r="A65" i="11"/>
  <c r="M64" i="11"/>
  <c r="E64" i="11"/>
  <c r="Q63" i="11"/>
  <c r="I63" i="11"/>
  <c r="A63" i="11"/>
  <c r="M62" i="11"/>
  <c r="E62" i="11"/>
  <c r="Q61" i="11"/>
  <c r="I61" i="11"/>
  <c r="A61" i="11"/>
  <c r="M60" i="11"/>
  <c r="E60" i="11"/>
  <c r="Q59" i="11"/>
  <c r="I59" i="11"/>
  <c r="A59" i="11"/>
  <c r="M58" i="11"/>
  <c r="E58" i="11"/>
  <c r="Q57" i="11"/>
  <c r="I57" i="11"/>
  <c r="A57" i="11"/>
  <c r="M56" i="11"/>
  <c r="E56" i="11"/>
  <c r="Q55" i="11"/>
  <c r="I55" i="11"/>
  <c r="A55" i="11"/>
  <c r="M54" i="11"/>
  <c r="E54" i="11"/>
  <c r="Q53" i="11"/>
  <c r="I53" i="11"/>
  <c r="A53" i="11"/>
  <c r="M52" i="11"/>
  <c r="E52" i="11"/>
  <c r="Q51" i="11"/>
  <c r="I51" i="11"/>
  <c r="A51" i="11"/>
  <c r="M50" i="11"/>
  <c r="E50" i="11"/>
  <c r="Q49" i="11"/>
  <c r="I49" i="11"/>
  <c r="A49" i="11"/>
  <c r="M48" i="11"/>
  <c r="E48" i="11"/>
  <c r="Q47" i="11"/>
  <c r="I47" i="11"/>
  <c r="A47" i="11"/>
  <c r="L46" i="11"/>
  <c r="B46" i="11"/>
  <c r="M45" i="11"/>
  <c r="D45" i="11"/>
  <c r="O44" i="11"/>
  <c r="F44" i="11"/>
  <c r="Q43" i="11"/>
  <c r="H43" i="11"/>
  <c r="R42" i="11"/>
  <c r="I42" i="11"/>
  <c r="T41" i="11"/>
  <c r="K41" i="11"/>
  <c r="B41" i="11"/>
  <c r="M40" i="11"/>
  <c r="D40" i="11"/>
  <c r="N39" i="11"/>
  <c r="E39" i="11"/>
  <c r="P38" i="11"/>
  <c r="G38" i="11"/>
  <c r="R37" i="11"/>
  <c r="I37" i="11"/>
  <c r="T36" i="11"/>
  <c r="J36" i="11"/>
  <c r="A36" i="11"/>
  <c r="L35" i="11"/>
  <c r="C35" i="11"/>
  <c r="N34" i="11"/>
  <c r="E34" i="11"/>
  <c r="P33" i="11"/>
  <c r="F33" i="11"/>
  <c r="Q32" i="11"/>
  <c r="H32" i="11"/>
  <c r="S31" i="11"/>
  <c r="J31" i="11"/>
  <c r="A31" i="11"/>
  <c r="J30" i="11"/>
  <c r="T29" i="11"/>
  <c r="I29" i="11"/>
  <c r="R28" i="11"/>
  <c r="H28" i="11"/>
  <c r="Q27" i="11"/>
  <c r="F27" i="11"/>
  <c r="P26" i="11"/>
  <c r="E26" i="11"/>
  <c r="L25" i="11"/>
  <c r="R24" i="11"/>
  <c r="G24" i="11"/>
  <c r="M23" i="11"/>
  <c r="R22" i="11"/>
  <c r="B22" i="11"/>
  <c r="F21" i="11"/>
  <c r="J20" i="11"/>
  <c r="N19" i="11"/>
  <c r="R18" i="11"/>
  <c r="B18" i="11"/>
  <c r="C17" i="11"/>
  <c r="A16" i="11"/>
  <c r="R14" i="11"/>
  <c r="S13" i="11"/>
  <c r="Q12" i="11"/>
  <c r="N11" i="11"/>
  <c r="O10" i="11"/>
  <c r="M9" i="11"/>
  <c r="J8" i="11"/>
  <c r="K7" i="11"/>
  <c r="I6" i="11"/>
  <c r="F5" i="11"/>
  <c r="G4" i="11"/>
  <c r="E3" i="11"/>
  <c r="B2" i="11"/>
  <c r="C1" i="11"/>
  <c r="D78" i="11"/>
  <c r="P77" i="11"/>
  <c r="H77" i="11"/>
  <c r="T76" i="11"/>
  <c r="L76" i="11"/>
  <c r="D76" i="11"/>
  <c r="P75" i="11"/>
  <c r="H75" i="11"/>
  <c r="T74" i="11"/>
  <c r="L74" i="11"/>
  <c r="D74" i="11"/>
  <c r="P73" i="11"/>
  <c r="H73" i="11"/>
  <c r="T72" i="11"/>
  <c r="L72" i="11"/>
  <c r="D72" i="11"/>
  <c r="P71" i="11"/>
  <c r="H71" i="11"/>
  <c r="T70" i="11"/>
  <c r="L70" i="11"/>
  <c r="D70" i="11"/>
  <c r="P69" i="11"/>
  <c r="H69" i="11"/>
  <c r="T68" i="11"/>
  <c r="L68" i="11"/>
  <c r="D68" i="11"/>
  <c r="P67" i="11"/>
  <c r="H67" i="11"/>
  <c r="T66" i="11"/>
  <c r="L66" i="11"/>
  <c r="D66" i="11"/>
  <c r="P65" i="11"/>
  <c r="H65" i="11"/>
  <c r="T64" i="11"/>
  <c r="L64" i="11"/>
  <c r="D64" i="11"/>
  <c r="P63" i="11"/>
  <c r="H63" i="11"/>
  <c r="T62" i="11"/>
  <c r="L62" i="11"/>
  <c r="D62" i="11"/>
  <c r="P61" i="11"/>
  <c r="H61" i="11"/>
  <c r="T60" i="11"/>
  <c r="L60" i="11"/>
  <c r="D60" i="11"/>
  <c r="P59" i="11"/>
  <c r="H59" i="11"/>
  <c r="T58" i="11"/>
  <c r="L58" i="11"/>
  <c r="D58" i="11"/>
  <c r="P57" i="11"/>
  <c r="H57" i="11"/>
  <c r="T56" i="11"/>
  <c r="L56" i="11"/>
  <c r="D56" i="11"/>
  <c r="P55" i="11"/>
  <c r="H55" i="11"/>
  <c r="T54" i="11"/>
  <c r="L54" i="11"/>
  <c r="D54" i="11"/>
  <c r="P53" i="11"/>
  <c r="H53" i="11"/>
  <c r="T52" i="11"/>
  <c r="L52" i="11"/>
  <c r="D52" i="11"/>
  <c r="P51" i="11"/>
  <c r="H51" i="11"/>
  <c r="T50" i="11"/>
  <c r="L50" i="11"/>
  <c r="D50" i="11"/>
  <c r="P49" i="11"/>
  <c r="H49" i="11"/>
  <c r="T48" i="11"/>
  <c r="L48" i="11"/>
  <c r="D48" i="11"/>
  <c r="P47" i="11"/>
  <c r="H47" i="11"/>
  <c r="T46" i="11"/>
  <c r="J46" i="11"/>
  <c r="A46" i="11"/>
  <c r="L45" i="11"/>
  <c r="C45" i="11"/>
  <c r="N44" i="11"/>
  <c r="E44" i="11"/>
  <c r="P43" i="11"/>
  <c r="F43" i="11"/>
  <c r="Q42" i="11"/>
  <c r="H42" i="11"/>
  <c r="S41" i="11"/>
  <c r="J41" i="11"/>
  <c r="A41" i="11"/>
  <c r="L40" i="11"/>
  <c r="B40" i="11"/>
  <c r="M39" i="11"/>
  <c r="D39" i="11"/>
  <c r="O38" i="11"/>
  <c r="F38" i="11"/>
  <c r="Q37" i="11"/>
  <c r="H37" i="11"/>
  <c r="R36" i="11"/>
  <c r="I36" i="11"/>
  <c r="T35" i="11"/>
  <c r="K35" i="11"/>
  <c r="B35" i="11"/>
  <c r="M34" i="11"/>
  <c r="D34" i="11"/>
  <c r="N33" i="11"/>
  <c r="E33" i="11"/>
  <c r="P32" i="11"/>
  <c r="G32" i="11"/>
  <c r="R31" i="11"/>
  <c r="I31" i="11"/>
  <c r="T30" i="11"/>
  <c r="I30" i="11"/>
  <c r="S29" i="11"/>
  <c r="H29" i="11"/>
  <c r="Q28" i="11"/>
  <c r="G28" i="11"/>
  <c r="P27" i="11"/>
  <c r="E27" i="11"/>
  <c r="O26" i="11"/>
  <c r="B26" i="11"/>
  <c r="K25" i="11"/>
  <c r="Q24" i="11"/>
  <c r="E24" i="11"/>
  <c r="L23" i="11"/>
  <c r="Q22" i="11"/>
  <c r="A22" i="11"/>
  <c r="E21" i="11"/>
  <c r="I20" i="11"/>
  <c r="M19" i="11"/>
  <c r="Q18" i="11"/>
  <c r="A18" i="11"/>
  <c r="R16" i="11"/>
  <c r="S15" i="11"/>
  <c r="Q14" i="11"/>
  <c r="N13" i="11"/>
  <c r="O12" i="11"/>
  <c r="M11" i="11"/>
  <c r="J10" i="11"/>
  <c r="K9" i="11"/>
  <c r="I8" i="11"/>
  <c r="F7" i="11"/>
  <c r="G6" i="11"/>
  <c r="E5" i="11"/>
  <c r="B4" i="11"/>
  <c r="C3" i="11"/>
  <c r="A2" i="11"/>
  <c r="K92" i="11"/>
  <c r="C92" i="11"/>
  <c r="O91" i="11"/>
  <c r="G91" i="11"/>
  <c r="S90" i="11"/>
  <c r="K90" i="11"/>
  <c r="C90" i="11"/>
  <c r="O89" i="11"/>
  <c r="G89" i="11"/>
  <c r="S88" i="11"/>
  <c r="K88" i="11"/>
  <c r="C88" i="11"/>
  <c r="O87" i="11"/>
  <c r="G87" i="11"/>
  <c r="S86" i="11"/>
  <c r="K86" i="11"/>
  <c r="C86" i="11"/>
  <c r="O85" i="11"/>
  <c r="G85" i="11"/>
  <c r="S84" i="11"/>
  <c r="K84" i="11"/>
  <c r="C84" i="11"/>
  <c r="O83" i="11"/>
  <c r="G83" i="11"/>
  <c r="S82" i="11"/>
  <c r="K82" i="11"/>
  <c r="C82" i="11"/>
  <c r="O81" i="11"/>
  <c r="G81" i="11"/>
  <c r="S80" i="11"/>
  <c r="K80" i="11"/>
  <c r="C80" i="11"/>
  <c r="O79" i="11"/>
  <c r="G79" i="11"/>
  <c r="S78" i="11"/>
  <c r="K78" i="11"/>
  <c r="C78" i="11"/>
  <c r="O77" i="11"/>
  <c r="G77" i="11"/>
  <c r="S76" i="11"/>
  <c r="K76" i="11"/>
  <c r="C76" i="11"/>
  <c r="O75" i="11"/>
  <c r="G75" i="11"/>
  <c r="S74" i="11"/>
  <c r="K74" i="11"/>
  <c r="C74" i="11"/>
  <c r="O73" i="11"/>
  <c r="G73" i="11"/>
  <c r="S72" i="11"/>
  <c r="K72" i="11"/>
  <c r="C72" i="11"/>
  <c r="O71" i="11"/>
  <c r="G71" i="11"/>
  <c r="S70" i="11"/>
  <c r="K70" i="11"/>
  <c r="C70" i="11"/>
  <c r="O69" i="11"/>
  <c r="G69" i="11"/>
  <c r="S68" i="11"/>
  <c r="K68" i="11"/>
  <c r="C68" i="11"/>
  <c r="O67" i="11"/>
  <c r="G67" i="11"/>
  <c r="S66" i="11"/>
  <c r="K66" i="11"/>
  <c r="C66" i="11"/>
  <c r="O65" i="11"/>
  <c r="G65" i="11"/>
  <c r="S64" i="11"/>
  <c r="K64" i="11"/>
  <c r="C64" i="11"/>
  <c r="O63" i="11"/>
  <c r="G63" i="11"/>
  <c r="S62" i="11"/>
  <c r="K62" i="11"/>
  <c r="C62" i="11"/>
  <c r="O61" i="11"/>
  <c r="G61" i="11"/>
  <c r="S60" i="11"/>
  <c r="K60" i="11"/>
  <c r="C60" i="11"/>
  <c r="O59" i="11"/>
  <c r="G59" i="11"/>
  <c r="S58" i="11"/>
  <c r="K58" i="11"/>
  <c r="C58" i="11"/>
  <c r="O57" i="11"/>
  <c r="G57" i="11"/>
  <c r="S56" i="11"/>
  <c r="K56" i="11"/>
  <c r="C56" i="11"/>
  <c r="O55" i="11"/>
  <c r="G55" i="11"/>
  <c r="S54" i="11"/>
  <c r="K54" i="11"/>
  <c r="C54" i="11"/>
  <c r="O53" i="11"/>
  <c r="G53" i="11"/>
  <c r="S52" i="11"/>
  <c r="K52" i="11"/>
  <c r="C52" i="11"/>
  <c r="O51" i="11"/>
  <c r="G51" i="11"/>
  <c r="S50" i="11"/>
  <c r="K50" i="11"/>
  <c r="C50" i="11"/>
  <c r="O49" i="11"/>
  <c r="G49" i="11"/>
  <c r="S48" i="11"/>
  <c r="K48" i="11"/>
  <c r="C48" i="11"/>
  <c r="O47" i="11"/>
  <c r="G47" i="11"/>
  <c r="R46" i="11"/>
  <c r="I46" i="11"/>
  <c r="T45" i="11"/>
  <c r="K45" i="11"/>
  <c r="B45" i="11"/>
  <c r="M44" i="11"/>
  <c r="D44" i="11"/>
  <c r="N43" i="11"/>
  <c r="E43" i="11"/>
  <c r="P42" i="11"/>
  <c r="G42" i="11"/>
  <c r="R41" i="11"/>
  <c r="I41" i="11"/>
  <c r="T40" i="11"/>
  <c r="J40" i="11"/>
  <c r="A40" i="11"/>
  <c r="L39" i="11"/>
  <c r="C39" i="11"/>
  <c r="N38" i="11"/>
  <c r="E38" i="11"/>
  <c r="P37" i="11"/>
  <c r="F37" i="11"/>
  <c r="Q36" i="11"/>
  <c r="H36" i="11"/>
  <c r="S35" i="11"/>
  <c r="J35" i="11"/>
  <c r="A35" i="11"/>
  <c r="L34" i="11"/>
  <c r="B34" i="11"/>
  <c r="M33" i="11"/>
  <c r="D33" i="11"/>
  <c r="O32" i="11"/>
  <c r="F32" i="11"/>
  <c r="Q31" i="11"/>
  <c r="H31" i="11"/>
  <c r="R30" i="11"/>
  <c r="H30" i="11"/>
  <c r="Q29" i="11"/>
  <c r="F29" i="11"/>
  <c r="P28" i="11"/>
  <c r="E28" i="11"/>
  <c r="N27" i="11"/>
  <c r="D27" i="11"/>
  <c r="M26" i="11"/>
  <c r="A26" i="11"/>
  <c r="I25" i="11"/>
  <c r="P24" i="11"/>
  <c r="B24" i="11"/>
  <c r="K23" i="11"/>
  <c r="O22" i="11"/>
  <c r="S21" i="11"/>
  <c r="C21" i="11"/>
  <c r="G20" i="11"/>
  <c r="K19" i="11"/>
  <c r="O18" i="11"/>
  <c r="S17" i="11"/>
  <c r="Q16" i="11"/>
  <c r="N15" i="11"/>
  <c r="O14" i="11"/>
  <c r="M13" i="11"/>
  <c r="J12" i="11"/>
  <c r="K11" i="11"/>
  <c r="I10" i="11"/>
  <c r="F9" i="11"/>
  <c r="G8" i="11"/>
  <c r="E7" i="11"/>
  <c r="B6" i="11"/>
  <c r="C5" i="11"/>
  <c r="A4" i="11"/>
  <c r="R2" i="11"/>
  <c r="S1" i="11"/>
  <c r="J14" i="11"/>
  <c r="K13" i="11"/>
  <c r="I12" i="11"/>
  <c r="F11" i="11"/>
  <c r="G10" i="11"/>
  <c r="E9" i="11"/>
  <c r="B8" i="11"/>
  <c r="C7" i="11"/>
  <c r="A6" i="11"/>
  <c r="R4" i="11"/>
  <c r="S3" i="11"/>
  <c r="Q2" i="11"/>
  <c r="N1" i="11"/>
  <c r="D23" i="11"/>
  <c r="P22" i="11"/>
  <c r="H22" i="11"/>
  <c r="T21" i="11"/>
  <c r="L21" i="11"/>
  <c r="D21" i="11"/>
  <c r="P20" i="11"/>
  <c r="H20" i="11"/>
  <c r="T19" i="11"/>
  <c r="L19" i="11"/>
  <c r="D19" i="11"/>
  <c r="P18" i="11"/>
  <c r="H18" i="11"/>
  <c r="T17" i="11"/>
  <c r="L17" i="11"/>
  <c r="D17" i="11"/>
  <c r="P16" i="11"/>
  <c r="H16" i="11"/>
  <c r="T15" i="11"/>
  <c r="L15" i="11"/>
  <c r="D15" i="11"/>
  <c r="P14" i="11"/>
  <c r="H14" i="11"/>
  <c r="T13" i="11"/>
  <c r="L13" i="11"/>
  <c r="D13" i="11"/>
  <c r="P12" i="11"/>
  <c r="H12" i="11"/>
  <c r="T11" i="11"/>
  <c r="L11" i="11"/>
  <c r="D11" i="11"/>
  <c r="P10" i="11"/>
  <c r="H10" i="11"/>
  <c r="T9" i="11"/>
  <c r="L9" i="11"/>
  <c r="D9" i="11"/>
  <c r="P8" i="11"/>
  <c r="H8" i="11"/>
  <c r="T7" i="11"/>
  <c r="L7" i="11"/>
  <c r="D7" i="11"/>
  <c r="P6" i="11"/>
  <c r="H6" i="11"/>
  <c r="T5" i="11"/>
  <c r="L5" i="11"/>
  <c r="D5" i="11"/>
  <c r="P4" i="11"/>
  <c r="H4" i="11"/>
  <c r="T3" i="11"/>
  <c r="L3" i="11"/>
  <c r="D3" i="11"/>
  <c r="P2" i="11"/>
  <c r="H2" i="11"/>
  <c r="T1" i="11"/>
  <c r="L1" i="11"/>
  <c r="D1" i="11"/>
  <c r="N30" i="11"/>
  <c r="F30" i="11"/>
  <c r="R29" i="11"/>
  <c r="J29" i="11"/>
  <c r="B29" i="11"/>
  <c r="N28" i="11"/>
  <c r="F28" i="11"/>
  <c r="R27" i="11"/>
  <c r="J27" i="11"/>
  <c r="B27" i="11"/>
  <c r="N26" i="11"/>
  <c r="F26" i="11"/>
  <c r="R25" i="11"/>
  <c r="J25" i="11"/>
  <c r="B25" i="11"/>
  <c r="N24" i="11"/>
  <c r="F24" i="11"/>
  <c r="R23" i="11"/>
  <c r="J23" i="11"/>
  <c r="B23" i="11"/>
  <c r="N22" i="11"/>
  <c r="F22" i="11"/>
  <c r="R21" i="11"/>
  <c r="J21" i="11"/>
  <c r="B21" i="11"/>
  <c r="N20" i="11"/>
  <c r="F20" i="11"/>
  <c r="R19" i="11"/>
  <c r="J19" i="11"/>
  <c r="B19" i="11"/>
  <c r="N18" i="11"/>
  <c r="F18" i="11"/>
  <c r="R17" i="11"/>
  <c r="J17" i="11"/>
  <c r="B17" i="11"/>
  <c r="N16" i="11"/>
  <c r="F16" i="11"/>
  <c r="R15" i="11"/>
  <c r="J15" i="11"/>
  <c r="B15" i="11"/>
  <c r="N14" i="11"/>
  <c r="F14" i="11"/>
  <c r="R13" i="11"/>
  <c r="J13" i="11"/>
  <c r="B13" i="11"/>
  <c r="N12" i="11"/>
  <c r="F12" i="11"/>
  <c r="R11" i="11"/>
  <c r="J11" i="11"/>
  <c r="B11" i="11"/>
  <c r="N10" i="11"/>
  <c r="F10" i="11"/>
  <c r="R9" i="11"/>
  <c r="J9" i="11"/>
  <c r="B9" i="11"/>
  <c r="N8" i="11"/>
  <c r="F8" i="11"/>
  <c r="R7" i="11"/>
  <c r="J7" i="11"/>
  <c r="B7" i="11"/>
  <c r="N6" i="11"/>
  <c r="F6" i="11"/>
  <c r="R5" i="11"/>
  <c r="J5" i="11"/>
  <c r="B5" i="11"/>
  <c r="N4" i="11"/>
  <c r="F4" i="11"/>
  <c r="R3" i="11"/>
  <c r="J3" i="11"/>
  <c r="B3" i="11"/>
  <c r="N2" i="11"/>
  <c r="F2" i="11"/>
  <c r="R1" i="11"/>
  <c r="J1" i="11"/>
  <c r="B1" i="11"/>
  <c r="Q17" i="11"/>
  <c r="I17" i="11"/>
  <c r="A17" i="11"/>
  <c r="M16" i="11"/>
  <c r="E16" i="11"/>
  <c r="Q15" i="11"/>
  <c r="I15" i="11"/>
  <c r="A15" i="11"/>
  <c r="M14" i="11"/>
  <c r="E14" i="11"/>
  <c r="Q13" i="11"/>
  <c r="I13" i="11"/>
  <c r="A13" i="11"/>
  <c r="M12" i="11"/>
  <c r="E12" i="11"/>
  <c r="Q11" i="11"/>
  <c r="I11" i="11"/>
  <c r="A11" i="11"/>
  <c r="M10" i="11"/>
  <c r="E10" i="11"/>
  <c r="Q9" i="11"/>
  <c r="I9" i="11"/>
  <c r="A9" i="11"/>
  <c r="M8" i="11"/>
  <c r="E8" i="11"/>
  <c r="Q7" i="11"/>
  <c r="I7" i="11"/>
  <c r="A7" i="11"/>
  <c r="M6" i="11"/>
  <c r="E6" i="11"/>
  <c r="Q5" i="11"/>
  <c r="I5" i="11"/>
  <c r="A5" i="11"/>
  <c r="M4" i="11"/>
  <c r="E4" i="11"/>
  <c r="Q3" i="11"/>
  <c r="I3" i="11"/>
  <c r="A3" i="11"/>
  <c r="M2" i="11"/>
  <c r="E2" i="11"/>
  <c r="Q1" i="11"/>
  <c r="I1" i="11"/>
  <c r="A1" i="11"/>
  <c r="D26" i="11"/>
  <c r="P25" i="11"/>
  <c r="H25" i="11"/>
  <c r="T24" i="11"/>
  <c r="L24" i="11"/>
  <c r="D24" i="11"/>
  <c r="P23" i="11"/>
  <c r="H23" i="11"/>
  <c r="T22" i="11"/>
  <c r="L22" i="11"/>
  <c r="D22" i="11"/>
  <c r="P21" i="11"/>
  <c r="H21" i="11"/>
  <c r="T20" i="11"/>
  <c r="L20" i="11"/>
  <c r="D20" i="11"/>
  <c r="P19" i="11"/>
  <c r="H19" i="11"/>
  <c r="T18" i="11"/>
  <c r="L18" i="11"/>
  <c r="D18" i="11"/>
  <c r="P17" i="11"/>
  <c r="H17" i="11"/>
  <c r="T16" i="11"/>
  <c r="L16" i="11"/>
  <c r="D16" i="11"/>
  <c r="P15" i="11"/>
  <c r="H15" i="11"/>
  <c r="T14" i="11"/>
  <c r="L14" i="11"/>
  <c r="D14" i="11"/>
  <c r="P13" i="11"/>
  <c r="H13" i="11"/>
  <c r="T12" i="11"/>
  <c r="L12" i="11"/>
  <c r="D12" i="11"/>
  <c r="P11" i="11"/>
  <c r="H11" i="11"/>
  <c r="T10" i="11"/>
  <c r="L10" i="11"/>
  <c r="D10" i="11"/>
  <c r="P9" i="11"/>
  <c r="H9" i="11"/>
  <c r="T8" i="11"/>
  <c r="L8" i="11"/>
  <c r="D8" i="11"/>
  <c r="P7" i="11"/>
  <c r="H7" i="11"/>
  <c r="T6" i="11"/>
  <c r="L6" i="11"/>
  <c r="D6" i="11"/>
  <c r="P5" i="11"/>
  <c r="H5" i="11"/>
  <c r="T4" i="11"/>
  <c r="L4" i="11"/>
  <c r="D4" i="11"/>
  <c r="P3" i="11"/>
  <c r="H3" i="11"/>
  <c r="T2" i="11"/>
  <c r="L2" i="11"/>
  <c r="D2" i="11"/>
  <c r="P1" i="11"/>
  <c r="H1" i="11"/>
  <c r="S46" i="11"/>
  <c r="K46" i="11"/>
  <c r="C46" i="11"/>
  <c r="O45" i="11"/>
  <c r="G45" i="11"/>
  <c r="S44" i="11"/>
  <c r="K44" i="11"/>
  <c r="C44" i="11"/>
  <c r="O43" i="11"/>
  <c r="G43" i="11"/>
  <c r="S42" i="11"/>
  <c r="K42" i="11"/>
  <c r="C42" i="11"/>
  <c r="O41" i="11"/>
  <c r="G41" i="11"/>
  <c r="S40" i="11"/>
  <c r="K40" i="11"/>
  <c r="C40" i="11"/>
  <c r="O39" i="11"/>
  <c r="G39" i="11"/>
  <c r="S38" i="11"/>
  <c r="K38" i="11"/>
  <c r="C38" i="11"/>
  <c r="O37" i="11"/>
  <c r="G37" i="11"/>
  <c r="S36" i="11"/>
  <c r="K36" i="11"/>
  <c r="C36" i="11"/>
  <c r="O35" i="11"/>
  <c r="G35" i="11"/>
  <c r="S34" i="11"/>
  <c r="K34" i="11"/>
  <c r="C34" i="11"/>
  <c r="O33" i="11"/>
  <c r="G33" i="11"/>
  <c r="S32" i="11"/>
  <c r="K32" i="11"/>
  <c r="C32" i="11"/>
  <c r="O31" i="11"/>
  <c r="G31" i="11"/>
  <c r="S30" i="11"/>
  <c r="K30" i="11"/>
  <c r="C30" i="11"/>
  <c r="O29" i="11"/>
  <c r="G29" i="11"/>
  <c r="S28" i="11"/>
  <c r="K28" i="11"/>
  <c r="C28" i="11"/>
  <c r="O27" i="11"/>
  <c r="G27" i="11"/>
  <c r="S26" i="11"/>
  <c r="K26" i="11"/>
  <c r="C26" i="11"/>
  <c r="O25" i="11"/>
  <c r="G25" i="11"/>
  <c r="S24" i="11"/>
  <c r="K24" i="11"/>
  <c r="C24" i="11"/>
  <c r="O23" i="11"/>
  <c r="G23" i="11"/>
  <c r="S22" i="11"/>
  <c r="K22" i="11"/>
  <c r="C22" i="11"/>
  <c r="O21" i="11"/>
  <c r="G21" i="11"/>
  <c r="S20" i="11"/>
  <c r="K20" i="11"/>
  <c r="C20" i="11"/>
  <c r="O19" i="11"/>
  <c r="G19" i="11"/>
  <c r="S18" i="11"/>
  <c r="K18" i="11"/>
  <c r="C18" i="11"/>
  <c r="O17" i="11"/>
  <c r="G17" i="11"/>
  <c r="S16" i="11"/>
  <c r="K16" i="11"/>
  <c r="C16" i="11"/>
  <c r="O15" i="11"/>
  <c r="G15" i="11"/>
  <c r="S14" i="11"/>
  <c r="K14" i="11"/>
  <c r="C14" i="11"/>
  <c r="O13" i="11"/>
  <c r="G13" i="11"/>
  <c r="S12" i="11"/>
  <c r="K12" i="11"/>
  <c r="C12" i="11"/>
  <c r="O11" i="11"/>
  <c r="G11" i="11"/>
  <c r="S10" i="11"/>
  <c r="K10" i="11"/>
  <c r="C10" i="11"/>
  <c r="O9" i="11"/>
  <c r="G9" i="11"/>
  <c r="S8" i="11"/>
  <c r="K8" i="11"/>
  <c r="C8" i="11"/>
  <c r="O7" i="11"/>
  <c r="G7" i="11"/>
  <c r="S6" i="11"/>
  <c r="K6" i="11"/>
  <c r="C6" i="11"/>
  <c r="O5" i="11"/>
  <c r="G5" i="11"/>
  <c r="S4" i="11"/>
  <c r="K4" i="11"/>
  <c r="C4" i="11"/>
  <c r="O3" i="11"/>
  <c r="G3" i="11"/>
  <c r="S2" i="11"/>
  <c r="K2" i="11"/>
  <c r="C2" i="11"/>
  <c r="O1" i="11"/>
  <c r="G1" i="11"/>
  <c r="N24" i="9"/>
  <c r="O24" i="9"/>
  <c r="N25" i="9"/>
  <c r="O25" i="9"/>
  <c r="N26" i="9"/>
  <c r="O26" i="9"/>
  <c r="N27" i="9"/>
  <c r="O27" i="9"/>
  <c r="N28" i="9"/>
  <c r="O28" i="9"/>
  <c r="N29" i="9"/>
  <c r="O29" i="9"/>
  <c r="N30" i="9"/>
  <c r="O30" i="9"/>
  <c r="N31" i="9"/>
  <c r="O31" i="9"/>
  <c r="N32" i="9"/>
  <c r="O32" i="9"/>
  <c r="N33" i="9"/>
  <c r="O33" i="9"/>
  <c r="N34" i="9"/>
  <c r="O34" i="9"/>
  <c r="N35" i="9"/>
  <c r="O35" i="9"/>
  <c r="N36" i="9"/>
  <c r="O36" i="9"/>
  <c r="N37" i="9"/>
  <c r="O37" i="9"/>
  <c r="N38" i="9"/>
  <c r="O38" i="9"/>
  <c r="N39" i="9"/>
  <c r="O39" i="9"/>
  <c r="N40" i="9"/>
  <c r="O40" i="9"/>
  <c r="N41" i="9"/>
  <c r="O41" i="9"/>
  <c r="N42" i="9"/>
  <c r="O42" i="9"/>
  <c r="N43" i="9"/>
  <c r="O43" i="9"/>
  <c r="N44" i="9"/>
  <c r="O44" i="9"/>
  <c r="N45" i="9"/>
  <c r="O45" i="9"/>
  <c r="N46" i="9"/>
  <c r="O46" i="9"/>
  <c r="N47" i="9"/>
  <c r="O47" i="9"/>
  <c r="N48" i="9"/>
  <c r="O48" i="9"/>
  <c r="N49" i="9"/>
  <c r="O49" i="9"/>
  <c r="N50" i="9"/>
  <c r="O50" i="9"/>
  <c r="N51" i="9"/>
  <c r="O51" i="9"/>
  <c r="N52" i="9"/>
  <c r="O52" i="9"/>
  <c r="N53" i="9"/>
  <c r="O53" i="9"/>
  <c r="N54" i="9"/>
  <c r="O54" i="9"/>
  <c r="N55" i="9"/>
  <c r="O55" i="9"/>
  <c r="N56" i="9"/>
  <c r="O56" i="9"/>
  <c r="N57" i="9"/>
  <c r="O57" i="9"/>
  <c r="N58" i="9"/>
  <c r="O58" i="9"/>
  <c r="N59" i="9"/>
  <c r="O59" i="9"/>
  <c r="N60" i="9"/>
  <c r="O60" i="9"/>
  <c r="N61" i="9"/>
  <c r="O61" i="9"/>
  <c r="N62" i="9"/>
  <c r="O62" i="9"/>
  <c r="N63" i="9"/>
  <c r="O63" i="9"/>
  <c r="N64" i="9"/>
  <c r="O64" i="9"/>
  <c r="N65" i="9"/>
  <c r="O65" i="9"/>
  <c r="N66" i="9"/>
  <c r="O66" i="9"/>
  <c r="N67" i="9"/>
  <c r="O67" i="9"/>
  <c r="N68" i="9"/>
  <c r="O68" i="9"/>
  <c r="N69" i="9"/>
  <c r="O69" i="9"/>
  <c r="N70" i="9"/>
  <c r="O70" i="9"/>
  <c r="N71" i="9"/>
  <c r="O71" i="9"/>
  <c r="N72" i="9"/>
  <c r="O72" i="9"/>
  <c r="N73" i="9"/>
  <c r="O73" i="9"/>
  <c r="N74" i="9"/>
  <c r="O74" i="9"/>
  <c r="N75" i="9"/>
  <c r="O75" i="9"/>
  <c r="N76" i="9"/>
  <c r="O76" i="9"/>
  <c r="N77" i="9"/>
  <c r="O77" i="9"/>
  <c r="N78" i="9"/>
  <c r="O78" i="9"/>
  <c r="N79" i="9"/>
  <c r="O79" i="9"/>
  <c r="N80" i="9"/>
  <c r="O80" i="9"/>
  <c r="N81" i="9"/>
  <c r="O81" i="9"/>
  <c r="N82" i="9"/>
  <c r="O82" i="9"/>
  <c r="N83" i="9"/>
  <c r="O83" i="9"/>
  <c r="N84" i="9"/>
  <c r="O84" i="9"/>
  <c r="N85" i="9"/>
  <c r="O85" i="9"/>
  <c r="N86" i="9"/>
  <c r="O86" i="9"/>
  <c r="N87" i="9"/>
  <c r="O87" i="9"/>
  <c r="N88" i="9"/>
  <c r="O88" i="9"/>
  <c r="N89" i="9"/>
  <c r="O89" i="9"/>
  <c r="N90" i="9"/>
  <c r="O90" i="9"/>
  <c r="N91" i="9"/>
  <c r="O91" i="9"/>
  <c r="N92" i="9"/>
  <c r="O92" i="9"/>
  <c r="N93" i="9"/>
  <c r="O93" i="9"/>
  <c r="N94" i="9"/>
  <c r="O94" i="9"/>
  <c r="N95" i="9"/>
  <c r="O95" i="9"/>
  <c r="N96" i="9"/>
  <c r="O96" i="9"/>
  <c r="N97" i="9"/>
  <c r="O97" i="9"/>
  <c r="O8" i="9"/>
  <c r="I101" i="9"/>
  <c r="S47" i="7"/>
  <c r="R54" i="7"/>
  <c r="R58" i="7"/>
  <c r="D52" i="7"/>
  <c r="S54" i="7"/>
  <c r="D54" i="7"/>
  <c r="R2" i="9" a="1"/>
  <c r="AF100" i="9"/>
  <c r="AJ99" i="9"/>
  <c r="T99" i="9"/>
  <c r="X98" i="9"/>
  <c r="AB97" i="9"/>
  <c r="AF96" i="9"/>
  <c r="AJ95" i="9"/>
  <c r="T95" i="9"/>
  <c r="X94" i="9"/>
  <c r="AB93" i="9"/>
  <c r="AF92" i="9"/>
  <c r="AJ91" i="9"/>
  <c r="T91" i="9"/>
  <c r="X90" i="9"/>
  <c r="AB89" i="9"/>
  <c r="AF88" i="9"/>
  <c r="AJ87" i="9"/>
  <c r="T87" i="9"/>
  <c r="X86" i="9"/>
  <c r="AB85" i="9"/>
  <c r="AF84" i="9"/>
  <c r="AJ83" i="9"/>
  <c r="T83" i="9"/>
  <c r="X82" i="9"/>
  <c r="AB81" i="9"/>
  <c r="AF80" i="9"/>
  <c r="AJ79" i="9"/>
  <c r="R79" i="9"/>
  <c r="T78" i="9"/>
  <c r="U77" i="9"/>
  <c r="S76" i="9"/>
  <c r="AJ74" i="9"/>
  <c r="AD73" i="9"/>
  <c r="Y72" i="9"/>
  <c r="R71" i="9"/>
  <c r="AG69" i="9"/>
  <c r="AB68" i="9"/>
  <c r="V67" i="9"/>
  <c r="AH65" i="9"/>
  <c r="V64" i="9"/>
  <c r="AD62" i="9"/>
  <c r="R61" i="9"/>
  <c r="Z59" i="9"/>
  <c r="AH57" i="9"/>
  <c r="AH55" i="9"/>
  <c r="AD52" i="9"/>
  <c r="Z49" i="9"/>
  <c r="V46" i="9"/>
  <c r="R43" i="9"/>
  <c r="AH39" i="9"/>
  <c r="AD36" i="9"/>
  <c r="Z33" i="9"/>
  <c r="V30" i="9"/>
  <c r="R27" i="9"/>
  <c r="AH23" i="9"/>
  <c r="AD20" i="9"/>
  <c r="U17" i="9"/>
  <c r="AC10" i="9"/>
  <c r="AE100" i="9"/>
  <c r="AI99" i="9"/>
  <c r="S99" i="9"/>
  <c r="W98" i="9"/>
  <c r="AA97" i="9"/>
  <c r="AE96" i="9"/>
  <c r="AI95" i="9"/>
  <c r="S95" i="9"/>
  <c r="W94" i="9"/>
  <c r="AA93" i="9"/>
  <c r="AE92" i="9"/>
  <c r="AI91" i="9"/>
  <c r="S91" i="9"/>
  <c r="W90" i="9"/>
  <c r="AA89" i="9"/>
  <c r="AE88" i="9"/>
  <c r="AI87" i="9"/>
  <c r="S87" i="9"/>
  <c r="W86" i="9"/>
  <c r="AA85" i="9"/>
  <c r="AE84" i="9"/>
  <c r="AI83" i="9"/>
  <c r="S83" i="9"/>
  <c r="W82" i="9"/>
  <c r="AA81" i="9"/>
  <c r="AE80" i="9"/>
  <c r="AI79" i="9"/>
  <c r="AK78" i="9"/>
  <c r="S78" i="9"/>
  <c r="R77" i="9"/>
  <c r="R76" i="9"/>
  <c r="AH74" i="9"/>
  <c r="AC73" i="9"/>
  <c r="V72" i="9"/>
  <c r="AK70" i="9"/>
  <c r="AF69" i="9"/>
  <c r="Z68" i="9"/>
  <c r="U67" i="9"/>
  <c r="AG65" i="9"/>
  <c r="U64" i="9"/>
  <c r="AC62" i="9"/>
  <c r="AK60" i="9"/>
  <c r="Y59" i="9"/>
  <c r="AG57" i="9"/>
  <c r="Z55" i="9"/>
  <c r="V52" i="9"/>
  <c r="R49" i="9"/>
  <c r="AH45" i="9"/>
  <c r="AD42" i="9"/>
  <c r="Z39" i="9"/>
  <c r="V36" i="9"/>
  <c r="R33" i="9"/>
  <c r="AH29" i="9"/>
  <c r="AD26" i="9"/>
  <c r="Z23" i="9"/>
  <c r="V20" i="9"/>
  <c r="AD16" i="9"/>
  <c r="AB9" i="9"/>
  <c r="AB100" i="9"/>
  <c r="AF99" i="9"/>
  <c r="AJ98" i="9"/>
  <c r="T98" i="9"/>
  <c r="X97" i="9"/>
  <c r="AB96" i="9"/>
  <c r="AF95" i="9"/>
  <c r="AJ94" i="9"/>
  <c r="T94" i="9"/>
  <c r="X93" i="9"/>
  <c r="AB92" i="9"/>
  <c r="AF91" i="9"/>
  <c r="AJ90" i="9"/>
  <c r="T90" i="9"/>
  <c r="X89" i="9"/>
  <c r="AB88" i="9"/>
  <c r="AF87" i="9"/>
  <c r="AJ86" i="9"/>
  <c r="T86" i="9"/>
  <c r="X85" i="9"/>
  <c r="AB84" i="9"/>
  <c r="AF83" i="9"/>
  <c r="AJ82" i="9"/>
  <c r="T82" i="9"/>
  <c r="X81" i="9"/>
  <c r="AB80" i="9"/>
  <c r="AF79" i="9"/>
  <c r="AH78" i="9"/>
  <c r="AJ77" i="9"/>
  <c r="AI76" i="9"/>
  <c r="AG75" i="9"/>
  <c r="AC74" i="9"/>
  <c r="X73" i="9"/>
  <c r="R72" i="9"/>
  <c r="AG70" i="9"/>
  <c r="Z69" i="9"/>
  <c r="U68" i="9"/>
  <c r="AJ66" i="9"/>
  <c r="Z65" i="9"/>
  <c r="AH63" i="9"/>
  <c r="V62" i="9"/>
  <c r="AD60" i="9"/>
  <c r="R59" i="9"/>
  <c r="Z57" i="9"/>
  <c r="R55" i="9"/>
  <c r="AH51" i="9"/>
  <c r="AD48" i="9"/>
  <c r="Z45" i="9"/>
  <c r="V42" i="9"/>
  <c r="R39" i="9"/>
  <c r="AH35" i="9"/>
  <c r="AD32" i="9"/>
  <c r="Z29" i="9"/>
  <c r="V26" i="9"/>
  <c r="R23" i="9"/>
  <c r="AH19" i="9"/>
  <c r="AK15" i="9"/>
  <c r="Y8" i="9"/>
  <c r="AA100" i="9"/>
  <c r="AE99" i="9"/>
  <c r="AI98" i="9"/>
  <c r="S98" i="9"/>
  <c r="W97" i="9"/>
  <c r="AA96" i="9"/>
  <c r="AE95" i="9"/>
  <c r="AI94" i="9"/>
  <c r="S94" i="9"/>
  <c r="W93" i="9"/>
  <c r="AA92" i="9"/>
  <c r="AE91" i="9"/>
  <c r="AI90" i="9"/>
  <c r="S90" i="9"/>
  <c r="W89" i="9"/>
  <c r="AA88" i="9"/>
  <c r="AE87" i="9"/>
  <c r="AI86" i="9"/>
  <c r="S86" i="9"/>
  <c r="W85" i="9"/>
  <c r="AA84" i="9"/>
  <c r="AE83" i="9"/>
  <c r="AI82" i="9"/>
  <c r="S82" i="9"/>
  <c r="W81" i="9"/>
  <c r="AA80" i="9"/>
  <c r="AE79" i="9"/>
  <c r="AG78" i="9"/>
  <c r="AH77" i="9"/>
  <c r="AH76" i="9"/>
  <c r="AF75" i="9"/>
  <c r="AB74" i="9"/>
  <c r="V73" i="9"/>
  <c r="AK71" i="9"/>
  <c r="AD70" i="9"/>
  <c r="Y69" i="9"/>
  <c r="T68" i="9"/>
  <c r="AH66" i="9"/>
  <c r="Y65" i="9"/>
  <c r="AG63" i="9"/>
  <c r="U62" i="9"/>
  <c r="AC60" i="9"/>
  <c r="AK58" i="9"/>
  <c r="Y57" i="9"/>
  <c r="AD54" i="9"/>
  <c r="Z51" i="9"/>
  <c r="V48" i="9"/>
  <c r="R45" i="9"/>
  <c r="AH41" i="9"/>
  <c r="AD38" i="9"/>
  <c r="Z35" i="9"/>
  <c r="V32" i="9"/>
  <c r="R29" i="9"/>
  <c r="AH25" i="9"/>
  <c r="AD22" i="9"/>
  <c r="Z19" i="9"/>
  <c r="Y15" i="9"/>
  <c r="Y7" i="9"/>
  <c r="X100" i="9"/>
  <c r="AB99" i="9"/>
  <c r="AF98" i="9"/>
  <c r="AJ97" i="9"/>
  <c r="T97" i="9"/>
  <c r="X96" i="9"/>
  <c r="AB95" i="9"/>
  <c r="AF94" i="9"/>
  <c r="AJ93" i="9"/>
  <c r="T93" i="9"/>
  <c r="X92" i="9"/>
  <c r="AB91" i="9"/>
  <c r="AF90" i="9"/>
  <c r="AJ89" i="9"/>
  <c r="T89" i="9"/>
  <c r="X88" i="9"/>
  <c r="AB87" i="9"/>
  <c r="AF86" i="9"/>
  <c r="AJ85" i="9"/>
  <c r="T85" i="9"/>
  <c r="X84" i="9"/>
  <c r="AB83" i="9"/>
  <c r="AF82" i="9"/>
  <c r="AJ81" i="9"/>
  <c r="T81" i="9"/>
  <c r="X80" i="9"/>
  <c r="AB79" i="9"/>
  <c r="AC78" i="9"/>
  <c r="AE77" i="9"/>
  <c r="AC76" i="9"/>
  <c r="AC75" i="9"/>
  <c r="V74" i="9"/>
  <c r="AK72" i="9"/>
  <c r="AF71" i="9"/>
  <c r="Z70" i="9"/>
  <c r="U69" i="9"/>
  <c r="AH67" i="9"/>
  <c r="AC66" i="9"/>
  <c r="R65" i="9"/>
  <c r="Z63" i="9"/>
  <c r="AH61" i="9"/>
  <c r="V60" i="9"/>
  <c r="AD58" i="9"/>
  <c r="R57" i="9"/>
  <c r="V54" i="9"/>
  <c r="R51" i="9"/>
  <c r="AH47" i="9"/>
  <c r="AD44" i="9"/>
  <c r="Z41" i="9"/>
  <c r="V38" i="9"/>
  <c r="R35" i="9"/>
  <c r="AH31" i="9"/>
  <c r="AD28" i="9"/>
  <c r="Z25" i="9"/>
  <c r="V22" i="9"/>
  <c r="R19" i="9"/>
  <c r="AD14" i="9"/>
  <c r="X6" i="9"/>
  <c r="W100" i="9"/>
  <c r="AA99" i="9"/>
  <c r="AE98" i="9"/>
  <c r="AI97" i="9"/>
  <c r="S97" i="9"/>
  <c r="W96" i="9"/>
  <c r="AA95" i="9"/>
  <c r="AE94" i="9"/>
  <c r="AI93" i="9"/>
  <c r="S93" i="9"/>
  <c r="W92" i="9"/>
  <c r="AA91" i="9"/>
  <c r="AE90" i="9"/>
  <c r="AI89" i="9"/>
  <c r="S89" i="9"/>
  <c r="W88" i="9"/>
  <c r="AA87" i="9"/>
  <c r="AE86" i="9"/>
  <c r="AI85" i="9"/>
  <c r="S85" i="9"/>
  <c r="W84" i="9"/>
  <c r="AA83" i="9"/>
  <c r="AE82" i="9"/>
  <c r="AI81" i="9"/>
  <c r="S81" i="9"/>
  <c r="W80" i="9"/>
  <c r="Z79" i="9"/>
  <c r="AB78" i="9"/>
  <c r="AD77" i="9"/>
  <c r="AB76" i="9"/>
  <c r="Z75" i="9"/>
  <c r="U74" i="9"/>
  <c r="AJ72" i="9"/>
  <c r="AD71" i="9"/>
  <c r="Y70" i="9"/>
  <c r="R69" i="9"/>
  <c r="AG67" i="9"/>
  <c r="AB66" i="9"/>
  <c r="AK64" i="9"/>
  <c r="Y63" i="9"/>
  <c r="AG61" i="9"/>
  <c r="U60" i="9"/>
  <c r="AC58" i="9"/>
  <c r="AK56" i="9"/>
  <c r="AH53" i="9"/>
  <c r="AD50" i="9"/>
  <c r="Z47" i="9"/>
  <c r="V44" i="9"/>
  <c r="R41" i="9"/>
  <c r="AH37" i="9"/>
  <c r="AD34" i="9"/>
  <c r="Z31" i="9"/>
  <c r="V28" i="9"/>
  <c r="R25" i="9"/>
  <c r="AH21" i="9"/>
  <c r="AD18" i="9"/>
  <c r="AG13" i="9"/>
  <c r="U5" i="9"/>
  <c r="AJ100" i="9"/>
  <c r="T100" i="9"/>
  <c r="X99" i="9"/>
  <c r="AB98" i="9"/>
  <c r="AF97" i="9"/>
  <c r="AJ96" i="9"/>
  <c r="T96" i="9"/>
  <c r="X95" i="9"/>
  <c r="AB94" i="9"/>
  <c r="AF93" i="9"/>
  <c r="AJ92" i="9"/>
  <c r="T92" i="9"/>
  <c r="X91" i="9"/>
  <c r="AB90" i="9"/>
  <c r="AF89" i="9"/>
  <c r="AJ88" i="9"/>
  <c r="T88" i="9"/>
  <c r="X87" i="9"/>
  <c r="AB86" i="9"/>
  <c r="AF85" i="9"/>
  <c r="AJ84" i="9"/>
  <c r="T84" i="9"/>
  <c r="X83" i="9"/>
  <c r="AB82" i="9"/>
  <c r="AF81" i="9"/>
  <c r="AJ80" i="9"/>
  <c r="T80" i="9"/>
  <c r="W79" i="9"/>
  <c r="Y78" i="9"/>
  <c r="Y77" i="9"/>
  <c r="Y76" i="9"/>
  <c r="V75" i="9"/>
  <c r="AK73" i="9"/>
  <c r="AD72" i="9"/>
  <c r="Y71" i="9"/>
  <c r="T70" i="9"/>
  <c r="AH68" i="9"/>
  <c r="AC67" i="9"/>
  <c r="V66" i="9"/>
  <c r="AD64" i="9"/>
  <c r="R63" i="9"/>
  <c r="Z61" i="9"/>
  <c r="AH59" i="9"/>
  <c r="V58" i="9"/>
  <c r="AD56" i="9"/>
  <c r="Z53" i="9"/>
  <c r="V50" i="9"/>
  <c r="R47" i="9"/>
  <c r="AH43" i="9"/>
  <c r="AD40" i="9"/>
  <c r="Z37" i="9"/>
  <c r="V34" i="9"/>
  <c r="R31" i="9"/>
  <c r="AH27" i="9"/>
  <c r="AD24" i="9"/>
  <c r="Z21" i="9"/>
  <c r="U18" i="9"/>
  <c r="AF12" i="9"/>
  <c r="U4" i="9"/>
  <c r="AI100" i="9"/>
  <c r="S100" i="9"/>
  <c r="W99" i="9"/>
  <c r="AA98" i="9"/>
  <c r="AE97" i="9"/>
  <c r="AI96" i="9"/>
  <c r="S96" i="9"/>
  <c r="W95" i="9"/>
  <c r="AA94" i="9"/>
  <c r="AE93" i="9"/>
  <c r="AI92" i="9"/>
  <c r="S92" i="9"/>
  <c r="W91" i="9"/>
  <c r="AA90" i="9"/>
  <c r="AE89" i="9"/>
  <c r="AI88" i="9"/>
  <c r="S88" i="9"/>
  <c r="W87" i="9"/>
  <c r="AA86" i="9"/>
  <c r="AE85" i="9"/>
  <c r="AI84" i="9"/>
  <c r="S84" i="9"/>
  <c r="W83" i="9"/>
  <c r="AA82" i="9"/>
  <c r="AE81" i="9"/>
  <c r="AI80" i="9"/>
  <c r="S80" i="9"/>
  <c r="V79" i="9"/>
  <c r="X78" i="9"/>
  <c r="X77" i="9"/>
  <c r="V76" i="9"/>
  <c r="U75" i="9"/>
  <c r="AH73" i="9"/>
  <c r="AC72" i="9"/>
  <c r="X71" i="9"/>
  <c r="R70" i="9"/>
  <c r="AG68" i="9"/>
  <c r="Z67" i="9"/>
  <c r="U66" i="9"/>
  <c r="AC64" i="9"/>
  <c r="AK62" i="9"/>
  <c r="Y61" i="9"/>
  <c r="AG59" i="9"/>
  <c r="U58" i="9"/>
  <c r="V56" i="9"/>
  <c r="R53" i="9"/>
  <c r="AH49" i="9"/>
  <c r="AD46" i="9"/>
  <c r="Z43" i="9"/>
  <c r="V40" i="9"/>
  <c r="R37" i="9"/>
  <c r="AH33" i="9"/>
  <c r="AD30" i="9"/>
  <c r="Z27" i="9"/>
  <c r="V24" i="9"/>
  <c r="R21" i="9"/>
  <c r="AE17" i="9"/>
  <c r="AC11" i="9"/>
  <c r="T3" i="9"/>
  <c r="AH100" i="9"/>
  <c r="Z100" i="9"/>
  <c r="R100" i="9"/>
  <c r="AD99" i="9"/>
  <c r="V99" i="9"/>
  <c r="AH98" i="9"/>
  <c r="Z98" i="9"/>
  <c r="R98" i="9"/>
  <c r="AD97" i="9"/>
  <c r="V97" i="9"/>
  <c r="AH96" i="9"/>
  <c r="Z96" i="9"/>
  <c r="R96" i="9"/>
  <c r="AD95" i="9"/>
  <c r="V95" i="9"/>
  <c r="AH94" i="9"/>
  <c r="Z94" i="9"/>
  <c r="R94" i="9"/>
  <c r="AD93" i="9"/>
  <c r="V93" i="9"/>
  <c r="AH92" i="9"/>
  <c r="Z92" i="9"/>
  <c r="R92" i="9"/>
  <c r="AD91" i="9"/>
  <c r="V91" i="9"/>
  <c r="AH90" i="9"/>
  <c r="Z90" i="9"/>
  <c r="R90" i="9"/>
  <c r="AD89" i="9"/>
  <c r="V89" i="9"/>
  <c r="AH88" i="9"/>
  <c r="Z88" i="9"/>
  <c r="R88" i="9"/>
  <c r="AD87" i="9"/>
  <c r="V87" i="9"/>
  <c r="AH86" i="9"/>
  <c r="Z86" i="9"/>
  <c r="R86" i="9"/>
  <c r="AD85" i="9"/>
  <c r="V85" i="9"/>
  <c r="AH84" i="9"/>
  <c r="Z84" i="9"/>
  <c r="R84" i="9"/>
  <c r="AD83" i="9"/>
  <c r="V83" i="9"/>
  <c r="AH82" i="9"/>
  <c r="Z82" i="9"/>
  <c r="R82" i="9"/>
  <c r="AD81" i="9"/>
  <c r="V81" i="9"/>
  <c r="AH80" i="9"/>
  <c r="Z80" i="9"/>
  <c r="R80" i="9"/>
  <c r="AD79" i="9"/>
  <c r="U79" i="9"/>
  <c r="AF78" i="9"/>
  <c r="V78" i="9"/>
  <c r="AG77" i="9"/>
  <c r="W77" i="9"/>
  <c r="AG76" i="9"/>
  <c r="U76" i="9"/>
  <c r="AE75" i="9"/>
  <c r="R75" i="9"/>
  <c r="Z74" i="9"/>
  <c r="AG73" i="9"/>
  <c r="U73" i="9"/>
  <c r="AB72" i="9"/>
  <c r="AH71" i="9"/>
  <c r="V71" i="9"/>
  <c r="AC70" i="9"/>
  <c r="AK69" i="9"/>
  <c r="X69" i="9"/>
  <c r="AD68" i="9"/>
  <c r="R68" i="9"/>
  <c r="Y67" i="9"/>
  <c r="AG66" i="9"/>
  <c r="R66" i="9"/>
  <c r="V65" i="9"/>
  <c r="Z64" i="9"/>
  <c r="AD63" i="9"/>
  <c r="AH62" i="9"/>
  <c r="R62" i="9"/>
  <c r="V61" i="9"/>
  <c r="Z60" i="9"/>
  <c r="AD59" i="9"/>
  <c r="AH58" i="9"/>
  <c r="R58" i="9"/>
  <c r="V57" i="9"/>
  <c r="Z56" i="9"/>
  <c r="AD55" i="9"/>
  <c r="AH54" i="9"/>
  <c r="R54" i="9"/>
  <c r="V53" i="9"/>
  <c r="Z52" i="9"/>
  <c r="AD51" i="9"/>
  <c r="AH50" i="9"/>
  <c r="R50" i="9"/>
  <c r="V49" i="9"/>
  <c r="Z48" i="9"/>
  <c r="AD47" i="9"/>
  <c r="AH46" i="9"/>
  <c r="R46" i="9"/>
  <c r="V45" i="9"/>
  <c r="Z44" i="9"/>
  <c r="AD43" i="9"/>
  <c r="AH42" i="9"/>
  <c r="R42" i="9"/>
  <c r="V41" i="9"/>
  <c r="Z40" i="9"/>
  <c r="AD39" i="9"/>
  <c r="AH38" i="9"/>
  <c r="R38" i="9"/>
  <c r="V37" i="9"/>
  <c r="Z36" i="9"/>
  <c r="AD35" i="9"/>
  <c r="AH34" i="9"/>
  <c r="R34" i="9"/>
  <c r="V33" i="9"/>
  <c r="Z32" i="9"/>
  <c r="AD31" i="9"/>
  <c r="AH30" i="9"/>
  <c r="R30" i="9"/>
  <c r="V29" i="9"/>
  <c r="Z28" i="9"/>
  <c r="AD27" i="9"/>
  <c r="AH26" i="9"/>
  <c r="R26" i="9"/>
  <c r="V25" i="9"/>
  <c r="Z24" i="9"/>
  <c r="AD23" i="9"/>
  <c r="AH22" i="9"/>
  <c r="R22" i="9"/>
  <c r="V21" i="9"/>
  <c r="Z20" i="9"/>
  <c r="AD19" i="9"/>
  <c r="AH18" i="9"/>
  <c r="AJ17" i="9"/>
  <c r="AK16" i="9"/>
  <c r="AE15" i="9"/>
  <c r="V14" i="9"/>
  <c r="U12" i="9"/>
  <c r="AK9" i="9"/>
  <c r="AJ7" i="9"/>
  <c r="AG5" i="9"/>
  <c r="AC3" i="9"/>
  <c r="AG100" i="9"/>
  <c r="Y100" i="9"/>
  <c r="AK99" i="9"/>
  <c r="AC99" i="9"/>
  <c r="U99" i="9"/>
  <c r="AG98" i="9"/>
  <c r="Y98" i="9"/>
  <c r="AK97" i="9"/>
  <c r="AC97" i="9"/>
  <c r="U97" i="9"/>
  <c r="AG96" i="9"/>
  <c r="Y96" i="9"/>
  <c r="AK95" i="9"/>
  <c r="AC95" i="9"/>
  <c r="U95" i="9"/>
  <c r="AG94" i="9"/>
  <c r="Y94" i="9"/>
  <c r="AK93" i="9"/>
  <c r="AC93" i="9"/>
  <c r="U93" i="9"/>
  <c r="AG92" i="9"/>
  <c r="Y92" i="9"/>
  <c r="AK91" i="9"/>
  <c r="AC91" i="9"/>
  <c r="U91" i="9"/>
  <c r="AG90" i="9"/>
  <c r="Y90" i="9"/>
  <c r="AK89" i="9"/>
  <c r="AC89" i="9"/>
  <c r="U89" i="9"/>
  <c r="AG88" i="9"/>
  <c r="Y88" i="9"/>
  <c r="AK87" i="9"/>
  <c r="AC87" i="9"/>
  <c r="U87" i="9"/>
  <c r="AG86" i="9"/>
  <c r="Y86" i="9"/>
  <c r="AK85" i="9"/>
  <c r="AC85" i="9"/>
  <c r="U85" i="9"/>
  <c r="AG84" i="9"/>
  <c r="Y84" i="9"/>
  <c r="AK83" i="9"/>
  <c r="AC83" i="9"/>
  <c r="U83" i="9"/>
  <c r="AG82" i="9"/>
  <c r="Y82" i="9"/>
  <c r="AK81" i="9"/>
  <c r="AC81" i="9"/>
  <c r="U81" i="9"/>
  <c r="AG80" i="9"/>
  <c r="Y80" i="9"/>
  <c r="AK79" i="9"/>
  <c r="AC79" i="9"/>
  <c r="T79" i="9"/>
  <c r="AD78" i="9"/>
  <c r="U78" i="9"/>
  <c r="AF77" i="9"/>
  <c r="V77" i="9"/>
  <c r="AD76" i="9"/>
  <c r="T76" i="9"/>
  <c r="AD75" i="9"/>
  <c r="AK74" i="9"/>
  <c r="Y74" i="9"/>
  <c r="AF73" i="9"/>
  <c r="R73" i="9"/>
  <c r="Z72" i="9"/>
  <c r="AG71" i="9"/>
  <c r="U71" i="9"/>
  <c r="AB70" i="9"/>
  <c r="AH69" i="9"/>
  <c r="V69" i="9"/>
  <c r="AC68" i="9"/>
  <c r="AK67" i="9"/>
  <c r="X67" i="9"/>
  <c r="AD66" i="9"/>
  <c r="AK65" i="9"/>
  <c r="U65" i="9"/>
  <c r="Y64" i="9"/>
  <c r="AC63" i="9"/>
  <c r="AG62" i="9"/>
  <c r="AK61" i="9"/>
  <c r="U61" i="9"/>
  <c r="Y60" i="9"/>
  <c r="AC59" i="9"/>
  <c r="AG58" i="9"/>
  <c r="AK57" i="9"/>
  <c r="U57" i="9"/>
  <c r="Y56" i="9"/>
  <c r="AC55" i="9"/>
  <c r="AG54" i="9"/>
  <c r="AK53" i="9"/>
  <c r="U53" i="9"/>
  <c r="Y52" i="9"/>
  <c r="AC51" i="9"/>
  <c r="AG50" i="9"/>
  <c r="AK49" i="9"/>
  <c r="U49" i="9"/>
  <c r="Y48" i="9"/>
  <c r="AC47" i="9"/>
  <c r="AG46" i="9"/>
  <c r="AK45" i="9"/>
  <c r="U45" i="9"/>
  <c r="Y44" i="9"/>
  <c r="AC43" i="9"/>
  <c r="AG42" i="9"/>
  <c r="AK41" i="9"/>
  <c r="U41" i="9"/>
  <c r="Y40" i="9"/>
  <c r="AC39" i="9"/>
  <c r="AG38" i="9"/>
  <c r="AK37" i="9"/>
  <c r="U37" i="9"/>
  <c r="Y36" i="9"/>
  <c r="AC35" i="9"/>
  <c r="AG34" i="9"/>
  <c r="AK33" i="9"/>
  <c r="U33" i="9"/>
  <c r="Y32" i="9"/>
  <c r="AC31" i="9"/>
  <c r="AG30" i="9"/>
  <c r="AK29" i="9"/>
  <c r="U29" i="9"/>
  <c r="Y28" i="9"/>
  <c r="AC27" i="9"/>
  <c r="AG26" i="9"/>
  <c r="AK25" i="9"/>
  <c r="U25" i="9"/>
  <c r="Y24" i="9"/>
  <c r="AC23" i="9"/>
  <c r="AG22" i="9"/>
  <c r="AK21" i="9"/>
  <c r="U21" i="9"/>
  <c r="Y20" i="9"/>
  <c r="AC19" i="9"/>
  <c r="AG18" i="9"/>
  <c r="AI17" i="9"/>
  <c r="AI16" i="9"/>
  <c r="AC15" i="9"/>
  <c r="U14" i="9"/>
  <c r="AK11" i="9"/>
  <c r="AJ9" i="9"/>
  <c r="AG7" i="9"/>
  <c r="AC5" i="9"/>
  <c r="AB3" i="9"/>
  <c r="U56" i="9"/>
  <c r="Y55" i="9"/>
  <c r="AC54" i="9"/>
  <c r="AG53" i="9"/>
  <c r="AK52" i="9"/>
  <c r="U52" i="9"/>
  <c r="Y51" i="9"/>
  <c r="AC50" i="9"/>
  <c r="AG49" i="9"/>
  <c r="AK48" i="9"/>
  <c r="U48" i="9"/>
  <c r="Y47" i="9"/>
  <c r="AC46" i="9"/>
  <c r="AG45" i="9"/>
  <c r="AK44" i="9"/>
  <c r="U44" i="9"/>
  <c r="Y43" i="9"/>
  <c r="AC42" i="9"/>
  <c r="AG41" i="9"/>
  <c r="AK40" i="9"/>
  <c r="U40" i="9"/>
  <c r="Y39" i="9"/>
  <c r="AC38" i="9"/>
  <c r="AG37" i="9"/>
  <c r="AK36" i="9"/>
  <c r="U36" i="9"/>
  <c r="Y35" i="9"/>
  <c r="AC34" i="9"/>
  <c r="AG33" i="9"/>
  <c r="AK32" i="9"/>
  <c r="U32" i="9"/>
  <c r="Y31" i="9"/>
  <c r="AC30" i="9"/>
  <c r="AG29" i="9"/>
  <c r="AK28" i="9"/>
  <c r="U28" i="9"/>
  <c r="Y27" i="9"/>
  <c r="AC26" i="9"/>
  <c r="AG25" i="9"/>
  <c r="AK24" i="9"/>
  <c r="U24" i="9"/>
  <c r="Y23" i="9"/>
  <c r="AC22" i="9"/>
  <c r="AG21" i="9"/>
  <c r="AK20" i="9"/>
  <c r="U20" i="9"/>
  <c r="Y19" i="9"/>
  <c r="AC18" i="9"/>
  <c r="AD17" i="9"/>
  <c r="AC16" i="9"/>
  <c r="W15" i="9"/>
  <c r="AC13" i="9"/>
  <c r="AB11" i="9"/>
  <c r="Y9" i="9"/>
  <c r="U7" i="9"/>
  <c r="T5" i="9"/>
  <c r="AK2" i="9"/>
  <c r="AD100" i="9"/>
  <c r="V100" i="9"/>
  <c r="AH99" i="9"/>
  <c r="Z99" i="9"/>
  <c r="R99" i="9"/>
  <c r="AD98" i="9"/>
  <c r="V98" i="9"/>
  <c r="AH97" i="9"/>
  <c r="Z97" i="9"/>
  <c r="R97" i="9"/>
  <c r="AD96" i="9"/>
  <c r="V96" i="9"/>
  <c r="AH95" i="9"/>
  <c r="Z95" i="9"/>
  <c r="R95" i="9"/>
  <c r="AD94" i="9"/>
  <c r="V94" i="9"/>
  <c r="AH93" i="9"/>
  <c r="Z93" i="9"/>
  <c r="R93" i="9"/>
  <c r="AD92" i="9"/>
  <c r="V92" i="9"/>
  <c r="AH91" i="9"/>
  <c r="Z91" i="9"/>
  <c r="R91" i="9"/>
  <c r="AD90" i="9"/>
  <c r="V90" i="9"/>
  <c r="AH89" i="9"/>
  <c r="Z89" i="9"/>
  <c r="R89" i="9"/>
  <c r="AD88" i="9"/>
  <c r="V88" i="9"/>
  <c r="AH87" i="9"/>
  <c r="Z87" i="9"/>
  <c r="R87" i="9"/>
  <c r="AD86" i="9"/>
  <c r="V86" i="9"/>
  <c r="AH85" i="9"/>
  <c r="Z85" i="9"/>
  <c r="R85" i="9"/>
  <c r="AD84" i="9"/>
  <c r="V84" i="9"/>
  <c r="AH83" i="9"/>
  <c r="Z83" i="9"/>
  <c r="R83" i="9"/>
  <c r="AD82" i="9"/>
  <c r="V82" i="9"/>
  <c r="AH81" i="9"/>
  <c r="Z81" i="9"/>
  <c r="R81" i="9"/>
  <c r="AD80" i="9"/>
  <c r="V80" i="9"/>
  <c r="AH79" i="9"/>
  <c r="Y79" i="9"/>
  <c r="AJ78" i="9"/>
  <c r="AA78" i="9"/>
  <c r="R78" i="9"/>
  <c r="AC77" i="9"/>
  <c r="AK76" i="9"/>
  <c r="AA76" i="9"/>
  <c r="AK75" i="9"/>
  <c r="Y75" i="9"/>
  <c r="AG74" i="9"/>
  <c r="T74" i="9"/>
  <c r="Z73" i="9"/>
  <c r="AH72" i="9"/>
  <c r="U72" i="9"/>
  <c r="AC71" i="9"/>
  <c r="AJ70" i="9"/>
  <c r="V70" i="9"/>
  <c r="AD69" i="9"/>
  <c r="AK68" i="9"/>
  <c r="Y68" i="9"/>
  <c r="AF67" i="9"/>
  <c r="R67" i="9"/>
  <c r="Z66" i="9"/>
  <c r="AD65" i="9"/>
  <c r="AH64" i="9"/>
  <c r="R64" i="9"/>
  <c r="V63" i="9"/>
  <c r="Z62" i="9"/>
  <c r="AD61" i="9"/>
  <c r="AH60" i="9"/>
  <c r="R60" i="9"/>
  <c r="V59" i="9"/>
  <c r="Z58" i="9"/>
  <c r="AD57" i="9"/>
  <c r="AH56" i="9"/>
  <c r="R56" i="9"/>
  <c r="V55" i="9"/>
  <c r="Z54" i="9"/>
  <c r="AD53" i="9"/>
  <c r="AH52" i="9"/>
  <c r="R52" i="9"/>
  <c r="V51" i="9"/>
  <c r="Z50" i="9"/>
  <c r="AD49" i="9"/>
  <c r="AH48" i="9"/>
  <c r="R48" i="9"/>
  <c r="V47" i="9"/>
  <c r="Z46" i="9"/>
  <c r="AD45" i="9"/>
  <c r="AH44" i="9"/>
  <c r="R44" i="9"/>
  <c r="V43" i="9"/>
  <c r="Z42" i="9"/>
  <c r="AD41" i="9"/>
  <c r="AH40" i="9"/>
  <c r="R40" i="9"/>
  <c r="V39" i="9"/>
  <c r="Z38" i="9"/>
  <c r="AD37" i="9"/>
  <c r="AH36" i="9"/>
  <c r="R36" i="9"/>
  <c r="V35" i="9"/>
  <c r="Z34" i="9"/>
  <c r="AD33" i="9"/>
  <c r="AH32" i="9"/>
  <c r="R32" i="9"/>
  <c r="V31" i="9"/>
  <c r="Z30" i="9"/>
  <c r="AD29" i="9"/>
  <c r="AH28" i="9"/>
  <c r="R28" i="9"/>
  <c r="V27" i="9"/>
  <c r="Z26" i="9"/>
  <c r="AD25" i="9"/>
  <c r="AH24" i="9"/>
  <c r="R24" i="9"/>
  <c r="V23" i="9"/>
  <c r="Z22" i="9"/>
  <c r="AD21" i="9"/>
  <c r="AH20" i="9"/>
  <c r="R20" i="9"/>
  <c r="V19" i="9"/>
  <c r="Y18" i="9"/>
  <c r="AA17" i="9"/>
  <c r="X16" i="9"/>
  <c r="R15" i="9"/>
  <c r="U13" i="9"/>
  <c r="T11" i="9"/>
  <c r="AK8" i="9"/>
  <c r="AG6" i="9"/>
  <c r="AF4" i="9"/>
  <c r="AC2" i="9"/>
  <c r="AK100" i="9"/>
  <c r="AC100" i="9"/>
  <c r="U100" i="9"/>
  <c r="AG99" i="9"/>
  <c r="Y99" i="9"/>
  <c r="AK98" i="9"/>
  <c r="AC98" i="9"/>
  <c r="U98" i="9"/>
  <c r="AG97" i="9"/>
  <c r="Y97" i="9"/>
  <c r="AK96" i="9"/>
  <c r="AC96" i="9"/>
  <c r="U96" i="9"/>
  <c r="AG95" i="9"/>
  <c r="Y95" i="9"/>
  <c r="AK94" i="9"/>
  <c r="AC94" i="9"/>
  <c r="U94" i="9"/>
  <c r="AG93" i="9"/>
  <c r="Y93" i="9"/>
  <c r="AK92" i="9"/>
  <c r="AC92" i="9"/>
  <c r="U92" i="9"/>
  <c r="AG91" i="9"/>
  <c r="Y91" i="9"/>
  <c r="AK90" i="9"/>
  <c r="AC90" i="9"/>
  <c r="U90" i="9"/>
  <c r="AG89" i="9"/>
  <c r="Y89" i="9"/>
  <c r="AK88" i="9"/>
  <c r="AC88" i="9"/>
  <c r="U88" i="9"/>
  <c r="AG87" i="9"/>
  <c r="Y87" i="9"/>
  <c r="AK86" i="9"/>
  <c r="AC86" i="9"/>
  <c r="U86" i="9"/>
  <c r="AG85" i="9"/>
  <c r="Y85" i="9"/>
  <c r="AK84" i="9"/>
  <c r="AC84" i="9"/>
  <c r="U84" i="9"/>
  <c r="AG83" i="9"/>
  <c r="Y83" i="9"/>
  <c r="AK82" i="9"/>
  <c r="AC82" i="9"/>
  <c r="U82" i="9"/>
  <c r="AG81" i="9"/>
  <c r="Y81" i="9"/>
  <c r="AK80" i="9"/>
  <c r="AC80" i="9"/>
  <c r="U80" i="9"/>
  <c r="AG79" i="9"/>
  <c r="X79" i="9"/>
  <c r="AI78" i="9"/>
  <c r="Z78" i="9"/>
  <c r="AK77" i="9"/>
  <c r="Z77" i="9"/>
  <c r="AJ76" i="9"/>
  <c r="Z76" i="9"/>
  <c r="AH75" i="9"/>
  <c r="X75" i="9"/>
  <c r="AD74" i="9"/>
  <c r="R74" i="9"/>
  <c r="Y73" i="9"/>
  <c r="AG72" i="9"/>
  <c r="T72" i="9"/>
  <c r="Z71" i="9"/>
  <c r="AH70" i="9"/>
  <c r="U70" i="9"/>
  <c r="AC69" i="9"/>
  <c r="AJ68" i="9"/>
  <c r="V68" i="9"/>
  <c r="AD67" i="9"/>
  <c r="AK66" i="9"/>
  <c r="Y66" i="9"/>
  <c r="AC65" i="9"/>
  <c r="AG64" i="9"/>
  <c r="AK63" i="9"/>
  <c r="U63" i="9"/>
  <c r="Y62" i="9"/>
  <c r="AC61" i="9"/>
  <c r="AG60" i="9"/>
  <c r="AK59" i="9"/>
  <c r="U59" i="9"/>
  <c r="Y58" i="9"/>
  <c r="AC57" i="9"/>
  <c r="AG56" i="9"/>
  <c r="AK55" i="9"/>
  <c r="U55" i="9"/>
  <c r="Y54" i="9"/>
  <c r="AC53" i="9"/>
  <c r="AG52" i="9"/>
  <c r="AK51" i="9"/>
  <c r="U51" i="9"/>
  <c r="Y50" i="9"/>
  <c r="AC49" i="9"/>
  <c r="AG48" i="9"/>
  <c r="AK47" i="9"/>
  <c r="U47" i="9"/>
  <c r="Y46" i="9"/>
  <c r="AC45" i="9"/>
  <c r="AG44" i="9"/>
  <c r="AK43" i="9"/>
  <c r="U43" i="9"/>
  <c r="Y42" i="9"/>
  <c r="AC41" i="9"/>
  <c r="AG40" i="9"/>
  <c r="AK39" i="9"/>
  <c r="U39" i="9"/>
  <c r="Y38" i="9"/>
  <c r="AC37" i="9"/>
  <c r="AG36" i="9"/>
  <c r="AK35" i="9"/>
  <c r="U35" i="9"/>
  <c r="Y34" i="9"/>
  <c r="AC33" i="9"/>
  <c r="AG32" i="9"/>
  <c r="AK31" i="9"/>
  <c r="U31" i="9"/>
  <c r="Y30" i="9"/>
  <c r="AC29" i="9"/>
  <c r="AG28" i="9"/>
  <c r="AK27" i="9"/>
  <c r="U27" i="9"/>
  <c r="Y26" i="9"/>
  <c r="AC25" i="9"/>
  <c r="AG24" i="9"/>
  <c r="AK23" i="9"/>
  <c r="U23" i="9"/>
  <c r="Y22" i="9"/>
  <c r="AC21" i="9"/>
  <c r="AG20" i="9"/>
  <c r="AK19" i="9"/>
  <c r="U19" i="9"/>
  <c r="X18" i="9"/>
  <c r="Z17" i="9"/>
  <c r="V16" i="9"/>
  <c r="AK14" i="9"/>
  <c r="T13" i="9"/>
  <c r="AK10" i="9"/>
  <c r="AG8" i="9"/>
  <c r="AF6" i="9"/>
  <c r="AC4" i="9"/>
  <c r="Y2" i="9"/>
  <c r="AC56" i="9"/>
  <c r="AG55" i="9"/>
  <c r="AK54" i="9"/>
  <c r="U54" i="9"/>
  <c r="Y53" i="9"/>
  <c r="AC52" i="9"/>
  <c r="AG51" i="9"/>
  <c r="AK50" i="9"/>
  <c r="U50" i="9"/>
  <c r="Y49" i="9"/>
  <c r="AC48" i="9"/>
  <c r="AG47" i="9"/>
  <c r="AK46" i="9"/>
  <c r="U46" i="9"/>
  <c r="Y45" i="9"/>
  <c r="AC44" i="9"/>
  <c r="AG43" i="9"/>
  <c r="AK42" i="9"/>
  <c r="U42" i="9"/>
  <c r="Y41" i="9"/>
  <c r="AC40" i="9"/>
  <c r="AG39" i="9"/>
  <c r="AK38" i="9"/>
  <c r="U38" i="9"/>
  <c r="Y37" i="9"/>
  <c r="AC36" i="9"/>
  <c r="AG35" i="9"/>
  <c r="AK34" i="9"/>
  <c r="U34" i="9"/>
  <c r="Y33" i="9"/>
  <c r="AC32" i="9"/>
  <c r="AG31" i="9"/>
  <c r="AK30" i="9"/>
  <c r="U30" i="9"/>
  <c r="Y29" i="9"/>
  <c r="AC28" i="9"/>
  <c r="AG27" i="9"/>
  <c r="AK26" i="9"/>
  <c r="U26" i="9"/>
  <c r="Y25" i="9"/>
  <c r="AC24" i="9"/>
  <c r="AG23" i="9"/>
  <c r="AK22" i="9"/>
  <c r="U22" i="9"/>
  <c r="Y21" i="9"/>
  <c r="AC20" i="9"/>
  <c r="AG19" i="9"/>
  <c r="AK18" i="9"/>
  <c r="S18" i="9"/>
  <c r="T17" i="9"/>
  <c r="AJ15" i="9"/>
  <c r="AC14" i="9"/>
  <c r="AC12" i="9"/>
  <c r="Y10" i="9"/>
  <c r="X8" i="9"/>
  <c r="U6" i="9"/>
  <c r="AK3" i="9"/>
  <c r="T66" i="9"/>
  <c r="AF65" i="9"/>
  <c r="X65" i="9"/>
  <c r="AJ64" i="9"/>
  <c r="AB64" i="9"/>
  <c r="T64" i="9"/>
  <c r="AF63" i="9"/>
  <c r="X63" i="9"/>
  <c r="AJ62" i="9"/>
  <c r="AB62" i="9"/>
  <c r="T62" i="9"/>
  <c r="AF61" i="9"/>
  <c r="X61" i="9"/>
  <c r="AJ60" i="9"/>
  <c r="AB60" i="9"/>
  <c r="T60" i="9"/>
  <c r="AF59" i="9"/>
  <c r="X59" i="9"/>
  <c r="AJ58" i="9"/>
  <c r="AB58" i="9"/>
  <c r="T58" i="9"/>
  <c r="AF57" i="9"/>
  <c r="X57" i="9"/>
  <c r="AJ56" i="9"/>
  <c r="AB56" i="9"/>
  <c r="T56" i="9"/>
  <c r="AF55" i="9"/>
  <c r="X55" i="9"/>
  <c r="AJ54" i="9"/>
  <c r="AB54" i="9"/>
  <c r="T54" i="9"/>
  <c r="AF53" i="9"/>
  <c r="X53" i="9"/>
  <c r="AJ52" i="9"/>
  <c r="AB52" i="9"/>
  <c r="T52" i="9"/>
  <c r="AF51" i="9"/>
  <c r="X51" i="9"/>
  <c r="AJ50" i="9"/>
  <c r="AB50" i="9"/>
  <c r="T50" i="9"/>
  <c r="AF49" i="9"/>
  <c r="X49" i="9"/>
  <c r="AJ48" i="9"/>
  <c r="AB48" i="9"/>
  <c r="T48" i="9"/>
  <c r="AF47" i="9"/>
  <c r="X47" i="9"/>
  <c r="AJ46" i="9"/>
  <c r="AB46" i="9"/>
  <c r="T46" i="9"/>
  <c r="AF45" i="9"/>
  <c r="X45" i="9"/>
  <c r="AJ44" i="9"/>
  <c r="AB44" i="9"/>
  <c r="T44" i="9"/>
  <c r="AF43" i="9"/>
  <c r="X43" i="9"/>
  <c r="AJ42" i="9"/>
  <c r="AB42" i="9"/>
  <c r="T42" i="9"/>
  <c r="AF41" i="9"/>
  <c r="X41" i="9"/>
  <c r="AJ40" i="9"/>
  <c r="AB40" i="9"/>
  <c r="T40" i="9"/>
  <c r="AF39" i="9"/>
  <c r="X39" i="9"/>
  <c r="AJ38" i="9"/>
  <c r="AB38" i="9"/>
  <c r="T38" i="9"/>
  <c r="AF37" i="9"/>
  <c r="X37" i="9"/>
  <c r="AJ36" i="9"/>
  <c r="AB36" i="9"/>
  <c r="T36" i="9"/>
  <c r="AF35" i="9"/>
  <c r="X35" i="9"/>
  <c r="AJ34" i="9"/>
  <c r="AB34" i="9"/>
  <c r="T34" i="9"/>
  <c r="AF33" i="9"/>
  <c r="X33" i="9"/>
  <c r="AJ32" i="9"/>
  <c r="AB32" i="9"/>
  <c r="T32" i="9"/>
  <c r="AF31" i="9"/>
  <c r="X31" i="9"/>
  <c r="AJ30" i="9"/>
  <c r="AB30" i="9"/>
  <c r="T30" i="9"/>
  <c r="AF29" i="9"/>
  <c r="X29" i="9"/>
  <c r="AJ28" i="9"/>
  <c r="AB28" i="9"/>
  <c r="T28" i="9"/>
  <c r="AF27" i="9"/>
  <c r="X27" i="9"/>
  <c r="AJ26" i="9"/>
  <c r="AB26" i="9"/>
  <c r="T26" i="9"/>
  <c r="AF25" i="9"/>
  <c r="X25" i="9"/>
  <c r="AJ24" i="9"/>
  <c r="AB24" i="9"/>
  <c r="T24" i="9"/>
  <c r="AF23" i="9"/>
  <c r="X23" i="9"/>
  <c r="AJ22" i="9"/>
  <c r="AB22" i="9"/>
  <c r="T22" i="9"/>
  <c r="AF21" i="9"/>
  <c r="X21" i="9"/>
  <c r="AJ20" i="9"/>
  <c r="AB20" i="9"/>
  <c r="T20" i="9"/>
  <c r="AF19" i="9"/>
  <c r="X19" i="9"/>
  <c r="AJ18" i="9"/>
  <c r="AA18" i="9"/>
  <c r="R18" i="9"/>
  <c r="AC17" i="9"/>
  <c r="S17" i="9"/>
  <c r="AA16" i="9"/>
  <c r="AH15" i="9"/>
  <c r="U15" i="9"/>
  <c r="Y14" i="9"/>
  <c r="AB13" i="9"/>
  <c r="Y12" i="9"/>
  <c r="Y11" i="9"/>
  <c r="X10" i="9"/>
  <c r="U9" i="9"/>
  <c r="U8" i="9"/>
  <c r="T7" i="9"/>
  <c r="AK5" i="9"/>
  <c r="AK4" i="9"/>
  <c r="AJ3" i="9"/>
  <c r="AG2" i="9"/>
  <c r="W75" i="9"/>
  <c r="AI74" i="9"/>
  <c r="AA74" i="9"/>
  <c r="S74" i="9"/>
  <c r="AE73" i="9"/>
  <c r="W73" i="9"/>
  <c r="AI72" i="9"/>
  <c r="AA72" i="9"/>
  <c r="S72" i="9"/>
  <c r="AE71" i="9"/>
  <c r="W71" i="9"/>
  <c r="AI70" i="9"/>
  <c r="AA70" i="9"/>
  <c r="S70" i="9"/>
  <c r="AE69" i="9"/>
  <c r="W69" i="9"/>
  <c r="AI68" i="9"/>
  <c r="AA68" i="9"/>
  <c r="S68" i="9"/>
  <c r="AE67" i="9"/>
  <c r="W67" i="9"/>
  <c r="AI66" i="9"/>
  <c r="AA66" i="9"/>
  <c r="S66" i="9"/>
  <c r="AE65" i="9"/>
  <c r="W65" i="9"/>
  <c r="AI64" i="9"/>
  <c r="AA64" i="9"/>
  <c r="S64" i="9"/>
  <c r="AE63" i="9"/>
  <c r="W63" i="9"/>
  <c r="AI62" i="9"/>
  <c r="AA62" i="9"/>
  <c r="S62" i="9"/>
  <c r="AE61" i="9"/>
  <c r="W61" i="9"/>
  <c r="AI60" i="9"/>
  <c r="AA60" i="9"/>
  <c r="S60" i="9"/>
  <c r="AE59" i="9"/>
  <c r="W59" i="9"/>
  <c r="AI58" i="9"/>
  <c r="AA58" i="9"/>
  <c r="S58" i="9"/>
  <c r="AE57" i="9"/>
  <c r="W57" i="9"/>
  <c r="AI56" i="9"/>
  <c r="AA56" i="9"/>
  <c r="S56" i="9"/>
  <c r="AE55" i="9"/>
  <c r="W55" i="9"/>
  <c r="AI54" i="9"/>
  <c r="AA54" i="9"/>
  <c r="S54" i="9"/>
  <c r="AE53" i="9"/>
  <c r="W53" i="9"/>
  <c r="AI52" i="9"/>
  <c r="AA52" i="9"/>
  <c r="S52" i="9"/>
  <c r="AE51" i="9"/>
  <c r="W51" i="9"/>
  <c r="AI50" i="9"/>
  <c r="AA50" i="9"/>
  <c r="S50" i="9"/>
  <c r="AE49" i="9"/>
  <c r="W49" i="9"/>
  <c r="AI48" i="9"/>
  <c r="AA48" i="9"/>
  <c r="S48" i="9"/>
  <c r="AE47" i="9"/>
  <c r="W47" i="9"/>
  <c r="AI46" i="9"/>
  <c r="AA46" i="9"/>
  <c r="S46" i="9"/>
  <c r="AE45" i="9"/>
  <c r="W45" i="9"/>
  <c r="AI44" i="9"/>
  <c r="AA44" i="9"/>
  <c r="S44" i="9"/>
  <c r="AE43" i="9"/>
  <c r="W43" i="9"/>
  <c r="AI42" i="9"/>
  <c r="AA42" i="9"/>
  <c r="S42" i="9"/>
  <c r="AE41" i="9"/>
  <c r="W41" i="9"/>
  <c r="AI40" i="9"/>
  <c r="AA40" i="9"/>
  <c r="S40" i="9"/>
  <c r="AE39" i="9"/>
  <c r="W39" i="9"/>
  <c r="AI38" i="9"/>
  <c r="AA38" i="9"/>
  <c r="S38" i="9"/>
  <c r="AE37" i="9"/>
  <c r="W37" i="9"/>
  <c r="AI36" i="9"/>
  <c r="AA36" i="9"/>
  <c r="S36" i="9"/>
  <c r="AE35" i="9"/>
  <c r="W35" i="9"/>
  <c r="AI34" i="9"/>
  <c r="AA34" i="9"/>
  <c r="S34" i="9"/>
  <c r="AE33" i="9"/>
  <c r="W33" i="9"/>
  <c r="AI32" i="9"/>
  <c r="AA32" i="9"/>
  <c r="S32" i="9"/>
  <c r="AE31" i="9"/>
  <c r="W31" i="9"/>
  <c r="AI30" i="9"/>
  <c r="AA30" i="9"/>
  <c r="S30" i="9"/>
  <c r="AE29" i="9"/>
  <c r="W29" i="9"/>
  <c r="AI28" i="9"/>
  <c r="AA28" i="9"/>
  <c r="S28" i="9"/>
  <c r="AE27" i="9"/>
  <c r="W27" i="9"/>
  <c r="AI26" i="9"/>
  <c r="AA26" i="9"/>
  <c r="S26" i="9"/>
  <c r="AE25" i="9"/>
  <c r="W25" i="9"/>
  <c r="AI24" i="9"/>
  <c r="AA24" i="9"/>
  <c r="S24" i="9"/>
  <c r="AE23" i="9"/>
  <c r="W23" i="9"/>
  <c r="AI22" i="9"/>
  <c r="AA22" i="9"/>
  <c r="S22" i="9"/>
  <c r="AE21" i="9"/>
  <c r="W21" i="9"/>
  <c r="AI20" i="9"/>
  <c r="AA20" i="9"/>
  <c r="S20" i="9"/>
  <c r="AE19" i="9"/>
  <c r="W19" i="9"/>
  <c r="AI18" i="9"/>
  <c r="Z18" i="9"/>
  <c r="AK17" i="9"/>
  <c r="AB17" i="9"/>
  <c r="R17" i="9"/>
  <c r="Y16" i="9"/>
  <c r="AG15" i="9"/>
  <c r="T15" i="9"/>
  <c r="X14" i="9"/>
  <c r="Y13" i="9"/>
  <c r="X12" i="9"/>
  <c r="U11" i="9"/>
  <c r="U10" i="9"/>
  <c r="T9" i="9"/>
  <c r="AK7" i="9"/>
  <c r="AK6" i="9"/>
  <c r="AJ5" i="9"/>
  <c r="AG4" i="9"/>
  <c r="AG3" i="9"/>
  <c r="AF2" i="9"/>
  <c r="AB77" i="9"/>
  <c r="T77" i="9"/>
  <c r="AF76" i="9"/>
  <c r="X76" i="9"/>
  <c r="AJ75" i="9"/>
  <c r="AB75" i="9"/>
  <c r="T75" i="9"/>
  <c r="AF74" i="9"/>
  <c r="X74" i="9"/>
  <c r="AJ73" i="9"/>
  <c r="AB73" i="9"/>
  <c r="T73" i="9"/>
  <c r="AF72" i="9"/>
  <c r="X72" i="9"/>
  <c r="AJ71" i="9"/>
  <c r="AB71" i="9"/>
  <c r="T71" i="9"/>
  <c r="AF70" i="9"/>
  <c r="X70" i="9"/>
  <c r="AJ69" i="9"/>
  <c r="AB69" i="9"/>
  <c r="T69" i="9"/>
  <c r="AF68" i="9"/>
  <c r="X68" i="9"/>
  <c r="AJ67" i="9"/>
  <c r="AB67" i="9"/>
  <c r="T67" i="9"/>
  <c r="AF66" i="9"/>
  <c r="X66" i="9"/>
  <c r="AJ65" i="9"/>
  <c r="AB65" i="9"/>
  <c r="T65" i="9"/>
  <c r="AF64" i="9"/>
  <c r="X64" i="9"/>
  <c r="AJ63" i="9"/>
  <c r="AB63" i="9"/>
  <c r="T63" i="9"/>
  <c r="AF62" i="9"/>
  <c r="X62" i="9"/>
  <c r="AJ61" i="9"/>
  <c r="AB61" i="9"/>
  <c r="T61" i="9"/>
  <c r="AF60" i="9"/>
  <c r="X60" i="9"/>
  <c r="AJ59" i="9"/>
  <c r="AB59" i="9"/>
  <c r="T59" i="9"/>
  <c r="AF58" i="9"/>
  <c r="X58" i="9"/>
  <c r="AJ57" i="9"/>
  <c r="AB57" i="9"/>
  <c r="T57" i="9"/>
  <c r="AF56" i="9"/>
  <c r="X56" i="9"/>
  <c r="AJ55" i="9"/>
  <c r="AB55" i="9"/>
  <c r="T55" i="9"/>
  <c r="AF54" i="9"/>
  <c r="X54" i="9"/>
  <c r="AJ53" i="9"/>
  <c r="AB53" i="9"/>
  <c r="T53" i="9"/>
  <c r="AF52" i="9"/>
  <c r="X52" i="9"/>
  <c r="AJ51" i="9"/>
  <c r="AB51" i="9"/>
  <c r="T51" i="9"/>
  <c r="AF50" i="9"/>
  <c r="X50" i="9"/>
  <c r="AJ49" i="9"/>
  <c r="AB49" i="9"/>
  <c r="T49" i="9"/>
  <c r="AF48" i="9"/>
  <c r="X48" i="9"/>
  <c r="AJ47" i="9"/>
  <c r="AB47" i="9"/>
  <c r="T47" i="9"/>
  <c r="AF46" i="9"/>
  <c r="X46" i="9"/>
  <c r="AJ45" i="9"/>
  <c r="AB45" i="9"/>
  <c r="T45" i="9"/>
  <c r="AF44" i="9"/>
  <c r="X44" i="9"/>
  <c r="AJ43" i="9"/>
  <c r="AB43" i="9"/>
  <c r="T43" i="9"/>
  <c r="AF42" i="9"/>
  <c r="X42" i="9"/>
  <c r="AJ41" i="9"/>
  <c r="AB41" i="9"/>
  <c r="T41" i="9"/>
  <c r="AF40" i="9"/>
  <c r="X40" i="9"/>
  <c r="AJ39" i="9"/>
  <c r="AB39" i="9"/>
  <c r="T39" i="9"/>
  <c r="AF38" i="9"/>
  <c r="X38" i="9"/>
  <c r="AJ37" i="9"/>
  <c r="AB37" i="9"/>
  <c r="T37" i="9"/>
  <c r="AF36" i="9"/>
  <c r="X36" i="9"/>
  <c r="AJ35" i="9"/>
  <c r="AB35" i="9"/>
  <c r="T35" i="9"/>
  <c r="AF34" i="9"/>
  <c r="X34" i="9"/>
  <c r="AJ33" i="9"/>
  <c r="AB33" i="9"/>
  <c r="T33" i="9"/>
  <c r="AF32" i="9"/>
  <c r="X32" i="9"/>
  <c r="AJ31" i="9"/>
  <c r="AB31" i="9"/>
  <c r="T31" i="9"/>
  <c r="AF30" i="9"/>
  <c r="X30" i="9"/>
  <c r="AJ29" i="9"/>
  <c r="AB29" i="9"/>
  <c r="T29" i="9"/>
  <c r="AF28" i="9"/>
  <c r="X28" i="9"/>
  <c r="AJ27" i="9"/>
  <c r="AB27" i="9"/>
  <c r="T27" i="9"/>
  <c r="AF26" i="9"/>
  <c r="X26" i="9"/>
  <c r="AJ25" i="9"/>
  <c r="AB25" i="9"/>
  <c r="T25" i="9"/>
  <c r="AF24" i="9"/>
  <c r="X24" i="9"/>
  <c r="AJ23" i="9"/>
  <c r="AB23" i="9"/>
  <c r="T23" i="9"/>
  <c r="AF22" i="9"/>
  <c r="X22" i="9"/>
  <c r="AJ21" i="9"/>
  <c r="AB21" i="9"/>
  <c r="T21" i="9"/>
  <c r="AF20" i="9"/>
  <c r="X20" i="9"/>
  <c r="AJ19" i="9"/>
  <c r="AB19" i="9"/>
  <c r="T19" i="9"/>
  <c r="AF18" i="9"/>
  <c r="W18" i="9"/>
  <c r="AH17" i="9"/>
  <c r="Y17" i="9"/>
  <c r="AG16" i="9"/>
  <c r="U16" i="9"/>
  <c r="AB15" i="9"/>
  <c r="AG14" i="9"/>
  <c r="AK13" i="9"/>
  <c r="AK12" i="9"/>
  <c r="AJ11" i="9"/>
  <c r="AG10" i="9"/>
  <c r="AG9" i="9"/>
  <c r="AF8" i="9"/>
  <c r="AC7" i="9"/>
  <c r="AC6" i="9"/>
  <c r="AB5" i="9"/>
  <c r="Y4" i="9"/>
  <c r="Y3" i="9"/>
  <c r="X2" i="9"/>
  <c r="AA79" i="9"/>
  <c r="S79" i="9"/>
  <c r="AE78" i="9"/>
  <c r="W78" i="9"/>
  <c r="AI77" i="9"/>
  <c r="AA77" i="9"/>
  <c r="S77" i="9"/>
  <c r="AE76" i="9"/>
  <c r="W76" i="9"/>
  <c r="AI75" i="9"/>
  <c r="AA75" i="9"/>
  <c r="S75" i="9"/>
  <c r="AE74" i="9"/>
  <c r="W74" i="9"/>
  <c r="AI73" i="9"/>
  <c r="AA73" i="9"/>
  <c r="S73" i="9"/>
  <c r="AE72" i="9"/>
  <c r="W72" i="9"/>
  <c r="AI71" i="9"/>
  <c r="AA71" i="9"/>
  <c r="S71" i="9"/>
  <c r="AE70" i="9"/>
  <c r="W70" i="9"/>
  <c r="AI69" i="9"/>
  <c r="AA69" i="9"/>
  <c r="S69" i="9"/>
  <c r="AE68" i="9"/>
  <c r="W68" i="9"/>
  <c r="AI67" i="9"/>
  <c r="AA67" i="9"/>
  <c r="S67" i="9"/>
  <c r="AE66" i="9"/>
  <c r="W66" i="9"/>
  <c r="AI65" i="9"/>
  <c r="AA65" i="9"/>
  <c r="S65" i="9"/>
  <c r="AE64" i="9"/>
  <c r="W64" i="9"/>
  <c r="AI63" i="9"/>
  <c r="AA63" i="9"/>
  <c r="S63" i="9"/>
  <c r="AE62" i="9"/>
  <c r="W62" i="9"/>
  <c r="AI61" i="9"/>
  <c r="AA61" i="9"/>
  <c r="S61" i="9"/>
  <c r="AE60" i="9"/>
  <c r="W60" i="9"/>
  <c r="AI59" i="9"/>
  <c r="AA59" i="9"/>
  <c r="S59" i="9"/>
  <c r="AE58" i="9"/>
  <c r="W58" i="9"/>
  <c r="AI57" i="9"/>
  <c r="AA57" i="9"/>
  <c r="S57" i="9"/>
  <c r="AE56" i="9"/>
  <c r="W56" i="9"/>
  <c r="AI55" i="9"/>
  <c r="AA55" i="9"/>
  <c r="S55" i="9"/>
  <c r="AE54" i="9"/>
  <c r="W54" i="9"/>
  <c r="AI53" i="9"/>
  <c r="AA53" i="9"/>
  <c r="S53" i="9"/>
  <c r="AE52" i="9"/>
  <c r="W52" i="9"/>
  <c r="AI51" i="9"/>
  <c r="AA51" i="9"/>
  <c r="S51" i="9"/>
  <c r="AE50" i="9"/>
  <c r="W50" i="9"/>
  <c r="AI49" i="9"/>
  <c r="AA49" i="9"/>
  <c r="S49" i="9"/>
  <c r="AE48" i="9"/>
  <c r="W48" i="9"/>
  <c r="AI47" i="9"/>
  <c r="AA47" i="9"/>
  <c r="S47" i="9"/>
  <c r="AE46" i="9"/>
  <c r="W46" i="9"/>
  <c r="AI45" i="9"/>
  <c r="AA45" i="9"/>
  <c r="S45" i="9"/>
  <c r="AE44" i="9"/>
  <c r="W44" i="9"/>
  <c r="AI43" i="9"/>
  <c r="AA43" i="9"/>
  <c r="S43" i="9"/>
  <c r="AE42" i="9"/>
  <c r="W42" i="9"/>
  <c r="AI41" i="9"/>
  <c r="AA41" i="9"/>
  <c r="S41" i="9"/>
  <c r="AE40" i="9"/>
  <c r="W40" i="9"/>
  <c r="AI39" i="9"/>
  <c r="AA39" i="9"/>
  <c r="S39" i="9"/>
  <c r="AE38" i="9"/>
  <c r="W38" i="9"/>
  <c r="AI37" i="9"/>
  <c r="AA37" i="9"/>
  <c r="S37" i="9"/>
  <c r="AE36" i="9"/>
  <c r="W36" i="9"/>
  <c r="AI35" i="9"/>
  <c r="AA35" i="9"/>
  <c r="S35" i="9"/>
  <c r="AE34" i="9"/>
  <c r="W34" i="9"/>
  <c r="AI33" i="9"/>
  <c r="AA33" i="9"/>
  <c r="S33" i="9"/>
  <c r="AE32" i="9"/>
  <c r="W32" i="9"/>
  <c r="AI31" i="9"/>
  <c r="AA31" i="9"/>
  <c r="S31" i="9"/>
  <c r="AE30" i="9"/>
  <c r="W30" i="9"/>
  <c r="AI29" i="9"/>
  <c r="AA29" i="9"/>
  <c r="S29" i="9"/>
  <c r="AE28" i="9"/>
  <c r="W28" i="9"/>
  <c r="AI27" i="9"/>
  <c r="AA27" i="9"/>
  <c r="S27" i="9"/>
  <c r="AE26" i="9"/>
  <c r="W26" i="9"/>
  <c r="AI25" i="9"/>
  <c r="AA25" i="9"/>
  <c r="S25" i="9"/>
  <c r="AE24" i="9"/>
  <c r="W24" i="9"/>
  <c r="AI23" i="9"/>
  <c r="AA23" i="9"/>
  <c r="S23" i="9"/>
  <c r="AE22" i="9"/>
  <c r="W22" i="9"/>
  <c r="AI21" i="9"/>
  <c r="AA21" i="9"/>
  <c r="S21" i="9"/>
  <c r="AE20" i="9"/>
  <c r="W20" i="9"/>
  <c r="AI19" i="9"/>
  <c r="AA19" i="9"/>
  <c r="S19" i="9"/>
  <c r="AE18" i="9"/>
  <c r="V18" i="9"/>
  <c r="AG17" i="9"/>
  <c r="W17" i="9"/>
  <c r="AF16" i="9"/>
  <c r="S16" i="9"/>
  <c r="Z15" i="9"/>
  <c r="AF14" i="9"/>
  <c r="AJ13" i="9"/>
  <c r="AG12" i="9"/>
  <c r="AG11" i="9"/>
  <c r="AF10" i="9"/>
  <c r="AC9" i="9"/>
  <c r="AC8" i="9"/>
  <c r="AB7" i="9"/>
  <c r="Y6" i="9"/>
  <c r="Y5" i="9"/>
  <c r="X4" i="9"/>
  <c r="U3" i="9"/>
  <c r="AE16" i="9"/>
  <c r="W16" i="9"/>
  <c r="AI15" i="9"/>
  <c r="AA15" i="9"/>
  <c r="S15" i="9"/>
  <c r="AE14" i="9"/>
  <c r="W14" i="9"/>
  <c r="AI13" i="9"/>
  <c r="AA13" i="9"/>
  <c r="S13" i="9"/>
  <c r="AE12" i="9"/>
  <c r="W12" i="9"/>
  <c r="AI11" i="9"/>
  <c r="AA11" i="9"/>
  <c r="S11" i="9"/>
  <c r="AE10" i="9"/>
  <c r="W10" i="9"/>
  <c r="AI9" i="9"/>
  <c r="AA9" i="9"/>
  <c r="S9" i="9"/>
  <c r="AE8" i="9"/>
  <c r="W8" i="9"/>
  <c r="AI7" i="9"/>
  <c r="AA7" i="9"/>
  <c r="S7" i="9"/>
  <c r="AE6" i="9"/>
  <c r="W6" i="9"/>
  <c r="AI5" i="9"/>
  <c r="AA5" i="9"/>
  <c r="S5" i="9"/>
  <c r="AE4" i="9"/>
  <c r="W4" i="9"/>
  <c r="AI3" i="9"/>
  <c r="AA3" i="9"/>
  <c r="S3" i="9"/>
  <c r="AE2" i="9"/>
  <c r="W2" i="9"/>
  <c r="AH13" i="9"/>
  <c r="Z13" i="9"/>
  <c r="R13" i="9"/>
  <c r="AD12" i="9"/>
  <c r="V12" i="9"/>
  <c r="AH11" i="9"/>
  <c r="Z11" i="9"/>
  <c r="R11" i="9"/>
  <c r="AD10" i="9"/>
  <c r="V10" i="9"/>
  <c r="AH9" i="9"/>
  <c r="Z9" i="9"/>
  <c r="R9" i="9"/>
  <c r="AD8" i="9"/>
  <c r="V8" i="9"/>
  <c r="AH7" i="9"/>
  <c r="Z7" i="9"/>
  <c r="R7" i="9"/>
  <c r="AD6" i="9"/>
  <c r="V6" i="9"/>
  <c r="AH5" i="9"/>
  <c r="Z5" i="9"/>
  <c r="R5" i="9"/>
  <c r="AD4" i="9"/>
  <c r="V4" i="9"/>
  <c r="AH3" i="9"/>
  <c r="Z3" i="9"/>
  <c r="R3" i="9"/>
  <c r="AD2" i="9"/>
  <c r="V2" i="9"/>
  <c r="U2" i="9"/>
  <c r="AB18" i="9"/>
  <c r="T18" i="9"/>
  <c r="AF17" i="9"/>
  <c r="X17" i="9"/>
  <c r="AJ16" i="9"/>
  <c r="AB16" i="9"/>
  <c r="T16" i="9"/>
  <c r="AF15" i="9"/>
  <c r="X15" i="9"/>
  <c r="AJ14" i="9"/>
  <c r="AB14" i="9"/>
  <c r="T14" i="9"/>
  <c r="AF13" i="9"/>
  <c r="X13" i="9"/>
  <c r="AJ12" i="9"/>
  <c r="AB12" i="9"/>
  <c r="T12" i="9"/>
  <c r="AF11" i="9"/>
  <c r="X11" i="9"/>
  <c r="AJ10" i="9"/>
  <c r="AB10" i="9"/>
  <c r="T10" i="9"/>
  <c r="AF9" i="9"/>
  <c r="X9" i="9"/>
  <c r="AJ8" i="9"/>
  <c r="AB8" i="9"/>
  <c r="T8" i="9"/>
  <c r="AF7" i="9"/>
  <c r="X7" i="9"/>
  <c r="AJ6" i="9"/>
  <c r="AB6" i="9"/>
  <c r="T6" i="9"/>
  <c r="AF5" i="9"/>
  <c r="X5" i="9"/>
  <c r="AJ4" i="9"/>
  <c r="AB4" i="9"/>
  <c r="T4" i="9"/>
  <c r="AF3" i="9"/>
  <c r="X3" i="9"/>
  <c r="AJ2" i="9"/>
  <c r="AB2" i="9"/>
  <c r="T2" i="9"/>
  <c r="AI14" i="9"/>
  <c r="AA14" i="9"/>
  <c r="S14" i="9"/>
  <c r="AE13" i="9"/>
  <c r="W13" i="9"/>
  <c r="AI12" i="9"/>
  <c r="AA12" i="9"/>
  <c r="S12" i="9"/>
  <c r="AE11" i="9"/>
  <c r="W11" i="9"/>
  <c r="AI10" i="9"/>
  <c r="AA10" i="9"/>
  <c r="S10" i="9"/>
  <c r="AE9" i="9"/>
  <c r="W9" i="9"/>
  <c r="AI8" i="9"/>
  <c r="AA8" i="9"/>
  <c r="S8" i="9"/>
  <c r="AE7" i="9"/>
  <c r="W7" i="9"/>
  <c r="AI6" i="9"/>
  <c r="AA6" i="9"/>
  <c r="S6" i="9"/>
  <c r="AE5" i="9"/>
  <c r="W5" i="9"/>
  <c r="AI4" i="9"/>
  <c r="AA4" i="9"/>
  <c r="S4" i="9"/>
  <c r="AE3" i="9"/>
  <c r="W3" i="9"/>
  <c r="AI2" i="9"/>
  <c r="AA2" i="9"/>
  <c r="S2" i="9"/>
  <c r="V17" i="9"/>
  <c r="AH16" i="9"/>
  <c r="Z16" i="9"/>
  <c r="R16" i="9"/>
  <c r="AD15" i="9"/>
  <c r="V15" i="9"/>
  <c r="AH14" i="9"/>
  <c r="Z14" i="9"/>
  <c r="R14" i="9"/>
  <c r="AD13" i="9"/>
  <c r="V13" i="9"/>
  <c r="AH12" i="9"/>
  <c r="Z12" i="9"/>
  <c r="R12" i="9"/>
  <c r="AD11" i="9"/>
  <c r="V11" i="9"/>
  <c r="AH10" i="9"/>
  <c r="Z10" i="9"/>
  <c r="R10" i="9"/>
  <c r="AD9" i="9"/>
  <c r="V9" i="9"/>
  <c r="AH8" i="9"/>
  <c r="Z8" i="9"/>
  <c r="R8" i="9"/>
  <c r="AD7" i="9"/>
  <c r="V7" i="9"/>
  <c r="AH6" i="9"/>
  <c r="Z6" i="9"/>
  <c r="R6" i="9"/>
  <c r="AD5" i="9"/>
  <c r="V5" i="9"/>
  <c r="AH4" i="9"/>
  <c r="Z4" i="9"/>
  <c r="R4" i="9"/>
  <c r="AD3" i="9"/>
  <c r="V3" i="9"/>
  <c r="AH2" i="9"/>
  <c r="Z2" i="9"/>
  <c r="R2" i="9"/>
  <c r="I102" i="9"/>
  <c r="N98" i="9"/>
  <c r="O98" i="9"/>
  <c r="N99" i="9"/>
  <c r="O99" i="9"/>
  <c r="N100" i="9"/>
  <c r="O100" i="9"/>
  <c r="C90" i="10" a="1"/>
  <c r="C94" i="10"/>
  <c r="E94" i="10"/>
  <c r="F94" i="10"/>
  <c r="C114" i="10"/>
  <c r="C102" i="10"/>
  <c r="E102" i="10"/>
  <c r="F102" i="10"/>
  <c r="C110" i="10"/>
  <c r="E110" i="10"/>
  <c r="F110" i="10"/>
  <c r="C118" i="10"/>
  <c r="E118" i="10"/>
  <c r="F118" i="10"/>
  <c r="C95" i="10"/>
  <c r="E95" i="10"/>
  <c r="F95" i="10"/>
  <c r="C103" i="10"/>
  <c r="E103" i="10"/>
  <c r="F103" i="10"/>
  <c r="C111" i="10"/>
  <c r="E111" i="10"/>
  <c r="F111" i="10"/>
  <c r="C119" i="10"/>
  <c r="E119" i="10"/>
  <c r="F119" i="10"/>
  <c r="C91" i="10"/>
  <c r="E91" i="10"/>
  <c r="F91" i="10"/>
  <c r="C99" i="10"/>
  <c r="E99" i="10"/>
  <c r="F99" i="10"/>
  <c r="C107" i="10"/>
  <c r="E107" i="10"/>
  <c r="F107" i="10"/>
  <c r="C115" i="10"/>
  <c r="E115" i="10"/>
  <c r="F115" i="10"/>
  <c r="C90" i="10"/>
  <c r="E90" i="10"/>
  <c r="F90" i="10"/>
  <c r="AE1" i="10"/>
  <c r="C104" i="10"/>
  <c r="E104" i="10"/>
  <c r="F104" i="10"/>
  <c r="C116" i="10"/>
  <c r="E116" i="10"/>
  <c r="F116" i="10"/>
  <c r="C92" i="10"/>
  <c r="E92" i="10"/>
  <c r="F92" i="10"/>
  <c r="C105" i="10"/>
  <c r="E105" i="10"/>
  <c r="F105" i="10"/>
  <c r="C117" i="10"/>
  <c r="E117" i="10"/>
  <c r="F117" i="10"/>
  <c r="C93" i="10"/>
  <c r="E93" i="10"/>
  <c r="F93" i="10"/>
  <c r="C106" i="10"/>
  <c r="E106" i="10"/>
  <c r="F106" i="10"/>
  <c r="C120" i="10"/>
  <c r="E120" i="10"/>
  <c r="F120" i="10"/>
  <c r="C96" i="10"/>
  <c r="E96" i="10"/>
  <c r="F96" i="10"/>
  <c r="C108" i="10"/>
  <c r="E108" i="10"/>
  <c r="F108" i="10"/>
  <c r="C97" i="10"/>
  <c r="E97" i="10"/>
  <c r="F97" i="10"/>
  <c r="C109" i="10"/>
  <c r="E109" i="10"/>
  <c r="F109" i="10"/>
  <c r="C98" i="10"/>
  <c r="E98" i="10"/>
  <c r="F98" i="10"/>
  <c r="C112" i="10"/>
  <c r="E112" i="10"/>
  <c r="F112" i="10"/>
  <c r="C100" i="10"/>
  <c r="E100" i="10"/>
  <c r="F100" i="10"/>
  <c r="C113" i="10"/>
  <c r="E113" i="10"/>
  <c r="F113" i="10"/>
  <c r="C101" i="10"/>
  <c r="E101" i="10"/>
  <c r="F101" i="10"/>
  <c r="E114" i="10"/>
  <c r="F114" i="10"/>
  <c r="E132" i="12"/>
  <c r="G132" i="12"/>
  <c r="E121" i="10"/>
  <c r="G121" i="10"/>
</calcChain>
</file>

<file path=xl/comments1.xml><?xml version="1.0" encoding="utf-8"?>
<comments xmlns="http://schemas.openxmlformats.org/spreadsheetml/2006/main">
  <authors>
    <author>Author</author>
  </authors>
  <commentList>
    <comment ref="B69" authorId="0" shapeId="0">
      <text>
        <r>
          <rPr>
            <sz val="8"/>
            <color indexed="81"/>
            <rFont val="Tahoma"/>
            <family val="2"/>
          </rPr>
          <t>max number of IMM (March, June, September, December) Futures to be included</t>
        </r>
      </text>
    </comment>
    <comment ref="B70" authorId="0" shapeId="0">
      <text>
        <r>
          <rPr>
            <sz val="8"/>
            <color indexed="81"/>
            <rFont val="Tahoma"/>
            <family val="2"/>
          </rPr>
          <t>max number of Serial (January, February, April, May, July, August, October, November) Futures to be included</t>
        </r>
      </text>
    </comment>
    <comment ref="B71" authorId="0" shape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72" authorId="0" shape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B73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77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78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B79" authorId="0" shapeId="0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B80" authorId="0" shapeId="0">
      <text>
        <r>
          <rPr>
            <sz val="8"/>
            <color indexed="81"/>
            <rFont val="Tahoma"/>
            <family val="2"/>
          </rPr>
          <t>DayCounter ID</t>
        </r>
      </text>
    </comment>
    <comment ref="B81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B82" authorId="0" shapeId="0">
      <text>
        <r>
          <rPr>
            <sz val="8"/>
            <color indexed="81"/>
            <rFont val="Tahoma"/>
            <family val="2"/>
          </rPr>
          <t>BackwardFlat, ForwardFlat, Linear, LogLinear, CubicSpline, or LogCubic. If omitted, default = LogLinear is used.</t>
        </r>
      </text>
    </comment>
    <comment ref="B83" authorId="0" shapeId="0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B84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85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58" authorId="0" shapeId="0">
      <text>
        <r>
          <rPr>
            <sz val="8"/>
            <color indexed="81"/>
            <rFont val="Tahoma"/>
            <family val="2"/>
          </rPr>
          <t>max number of IMM (March, June, September, December) Futures to be included</t>
        </r>
      </text>
    </comment>
    <comment ref="B59" authorId="0" shapeId="0">
      <text>
        <r>
          <rPr>
            <sz val="8"/>
            <color indexed="81"/>
            <rFont val="Tahoma"/>
            <family val="2"/>
          </rPr>
          <t>max number of Serial (January, February, April, May, July, August, October, November) Futures to be included</t>
        </r>
      </text>
    </comment>
    <comment ref="B60" authorId="0" shape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61" authorId="0" shape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B62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66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67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B68" authorId="0" shapeId="0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B69" authorId="0" shapeId="0">
      <text>
        <r>
          <rPr>
            <sz val="8"/>
            <color indexed="81"/>
            <rFont val="Tahoma"/>
            <family val="2"/>
          </rPr>
          <t>DayCounter ID</t>
        </r>
      </text>
    </comment>
    <comment ref="B70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B71" authorId="0" shapeId="0">
      <text>
        <r>
          <rPr>
            <sz val="8"/>
            <color indexed="81"/>
            <rFont val="Tahoma"/>
            <family val="2"/>
          </rPr>
          <t>BackwardFlat, ForwardFlat, Linear, LogLinear, CubicSpline, or LogCubic. If omitted, default = LogLinear is used.</t>
        </r>
      </text>
    </comment>
    <comment ref="B72" authorId="0" shapeId="0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B73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74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Wird im Zerobond-Fall effektiv nicht genutzt?!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Datum doppelt zu FixSchedule
</t>
        </r>
      </text>
    </comment>
  </commentList>
</comments>
</file>

<file path=xl/sharedStrings.xml><?xml version="1.0" encoding="utf-8"?>
<sst xmlns="http://schemas.openxmlformats.org/spreadsheetml/2006/main" count="430" uniqueCount="184">
  <si>
    <t>Information</t>
  </si>
  <si>
    <t>Beschreibung</t>
  </si>
  <si>
    <t>Stand:</t>
  </si>
  <si>
    <t>Ansprechpartner:</t>
  </si>
  <si>
    <t>H04 Projektteam</t>
  </si>
  <si>
    <t>VR-Control Version</t>
  </si>
  <si>
    <t>Datenbank</t>
  </si>
  <si>
    <t>Portfolio</t>
  </si>
  <si>
    <t>Stichtag</t>
  </si>
  <si>
    <t>Reiter</t>
  </si>
  <si>
    <t xml:space="preserve">Übersicht der Anleihen </t>
  </si>
  <si>
    <t xml:space="preserve">Hier sind die Stammdaten der Instrumente tabellarisch aufgeführt </t>
  </si>
  <si>
    <t>Emissionstag</t>
  </si>
  <si>
    <t>Fälligkeit</t>
  </si>
  <si>
    <t>DCC</t>
  </si>
  <si>
    <t>Abgleich</t>
  </si>
  <si>
    <t>Barwert (dirty)</t>
  </si>
  <si>
    <t>n.a.</t>
  </si>
  <si>
    <t>QuantLib Version:</t>
  </si>
  <si>
    <t>QuantLib Info:</t>
  </si>
  <si>
    <t>https://svr-wiki/display/AV/QuantLib</t>
  </si>
  <si>
    <t>Kündigungsrecht (Gläubiger)</t>
  </si>
  <si>
    <t>TF-Modell</t>
  </si>
  <si>
    <t>Stammdaten</t>
  </si>
  <si>
    <t>Stammdaten und Marktdaten</t>
  </si>
  <si>
    <t>Marktdaten</t>
  </si>
  <si>
    <t>Modellparameter</t>
  </si>
  <si>
    <t>Dividendenrendite</t>
  </si>
  <si>
    <t>erwartete Dividendenzahlung (Datum)</t>
  </si>
  <si>
    <t>erwartete Dividendenzahlung (Höhe)</t>
  </si>
  <si>
    <t>Credit Spread</t>
  </si>
  <si>
    <t>Volatilität</t>
  </si>
  <si>
    <t>Kalender</t>
  </si>
  <si>
    <t>Modellsetup</t>
  </si>
  <si>
    <t>diskrete Zeitschritte (pro Jahr)</t>
  </si>
  <si>
    <t>Typ des Binominalbaums</t>
  </si>
  <si>
    <t>CRR</t>
  </si>
  <si>
    <t>diskrete Zeitschritte (gesamt)</t>
  </si>
  <si>
    <t>Diskontkurve</t>
  </si>
  <si>
    <t>Trigger</t>
  </si>
  <si>
    <t>QuantLib Spezifika</t>
  </si>
  <si>
    <t>Dividendenrenditenkurve</t>
  </si>
  <si>
    <t>Volatilitätsfläche</t>
  </si>
  <si>
    <t>Black-Scholes-Merton-Prozess</t>
  </si>
  <si>
    <t>Kupontermine</t>
  </si>
  <si>
    <t>pricing engine</t>
  </si>
  <si>
    <t>set pricing engine</t>
  </si>
  <si>
    <t>QuantLib</t>
  </si>
  <si>
    <t>Dividenden</t>
  </si>
  <si>
    <t>DE000A19W2L5</t>
  </si>
  <si>
    <t>Nein</t>
  </si>
  <si>
    <t>Fehler</t>
  </si>
  <si>
    <t>Nominal [EUR]</t>
  </si>
  <si>
    <t>Abweichung zum Markt</t>
  </si>
  <si>
    <t>Marktdatenquelle</t>
  </si>
  <si>
    <t>Wandlungsverhältnis (auf 100)</t>
  </si>
  <si>
    <t>actual/365 (fixed)</t>
  </si>
  <si>
    <t>Parität [EUR]</t>
  </si>
  <si>
    <t>Bewertungsstichtag</t>
  </si>
  <si>
    <t>Delete all</t>
  </si>
  <si>
    <t>Wandlungsverhältnis (auf Nominal bei EQ-Wandlung)</t>
  </si>
  <si>
    <t>Aktienkurs [EUR]</t>
  </si>
  <si>
    <t>FX-Rate [EUREUR]</t>
  </si>
  <si>
    <t>fixing Days</t>
  </si>
  <si>
    <t>CoCoTrigger</t>
  </si>
  <si>
    <t>Error</t>
  </si>
  <si>
    <t>ObjectID</t>
  </si>
  <si>
    <t>NDays</t>
  </si>
  <si>
    <t>Calendar</t>
  </si>
  <si>
    <t>DayCounter</t>
  </si>
  <si>
    <t>Annual</t>
  </si>
  <si>
    <t>Permanent</t>
  </si>
  <si>
    <t>AddFixing</t>
  </si>
  <si>
    <t>is Write down</t>
  </si>
  <si>
    <t>RecoveryRateIfTriggered</t>
  </si>
  <si>
    <t>Sonderfälle</t>
  </si>
  <si>
    <t>Trigger = 1 und RR = 1 &amp; Margin = CS &amp; Aktie = 1 =&gt; 100</t>
  </si>
  <si>
    <t>Trigger = 1 und RR = X &amp; Margin = CS &amp; Aktie = 1  =&gt;  nahe X</t>
  </si>
  <si>
    <t>Trigger = 0 und RR = X &amp; Margin = CS &amp; Aktie = 1  =&gt; 100</t>
  </si>
  <si>
    <t>Discount Risky in WriteDown</t>
  </si>
  <si>
    <t>XXX</t>
  </si>
  <si>
    <t>Übersicht zu den Vergleichsrechnungen von Cocos unter dem TF-Modell</t>
  </si>
  <si>
    <t xml:space="preserve">Bewertung von XXX </t>
  </si>
  <si>
    <t>Marktpreis</t>
  </si>
  <si>
    <t>Gearing</t>
  </si>
  <si>
    <t>=ohRepositoryDeleteAllObjects()</t>
  </si>
  <si>
    <t>ScheduleFix</t>
  </si>
  <si>
    <t>ScheduleFloat</t>
  </si>
  <si>
    <t>Letzter Fix-Rate Termin</t>
  </si>
  <si>
    <t>ScheduleResult</t>
  </si>
  <si>
    <t>Helper1</t>
  </si>
  <si>
    <t>Helper2</t>
  </si>
  <si>
    <t>Important: Fix-Rates and Floating Rates are set in Cashflows manually per cashflow date.</t>
  </si>
  <si>
    <t>Quote</t>
  </si>
  <si>
    <t>TARGET</t>
  </si>
  <si>
    <t>Actual/360</t>
  </si>
  <si>
    <t>Modified Following</t>
  </si>
  <si>
    <t>3M</t>
  </si>
  <si>
    <t>Target</t>
  </si>
  <si>
    <t>3Y</t>
  </si>
  <si>
    <t>30/360 (Bond Basis)</t>
  </si>
  <si>
    <t>0D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</si>
  <si>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</si>
  <si>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</si>
  <si>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</si>
  <si>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</si>
  <si>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</si>
  <si>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</si>
  <si>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</si>
  <si>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</si>
  <si>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</si>
  <si>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25Y</t>
  </si>
  <si>
    <t>30Y</t>
  </si>
  <si>
    <t>AllRateHelpers</t>
  </si>
  <si>
    <t>Priority</t>
  </si>
  <si>
    <t>Selected</t>
  </si>
  <si>
    <t>NImmFutures</t>
  </si>
  <si>
    <t>NSerialFutures</t>
  </si>
  <si>
    <t>FrontFuturesRollingDays</t>
  </si>
  <si>
    <t>DepoFuturesPriority</t>
  </si>
  <si>
    <t>AllDepos</t>
  </si>
  <si>
    <t>PiecewiseYieldCurve</t>
  </si>
  <si>
    <t>TraitsID</t>
  </si>
  <si>
    <t>Discount</t>
  </si>
  <si>
    <t>InterpolatorID</t>
  </si>
  <si>
    <t>LogLinear</t>
  </si>
  <si>
    <t>Accuracy</t>
  </si>
  <si>
    <t>TermStructureCalendar</t>
  </si>
  <si>
    <t>TermStructureDayCounter</t>
  </si>
  <si>
    <t>TermStructureReferenceDate</t>
  </si>
  <si>
    <t>TermStructureMaxDate</t>
  </si>
  <si>
    <t>TermStructureSettlementDays</t>
  </si>
  <si>
    <t>YieldTSDiscount</t>
  </si>
  <si>
    <t>YieldTSForwardRate</t>
  </si>
  <si>
    <t>YieldTSZeroRate</t>
  </si>
  <si>
    <t>Date</t>
  </si>
  <si>
    <t>Data</t>
  </si>
  <si>
    <t>ZeroRate</t>
  </si>
  <si>
    <t>Credit Z.Spread</t>
  </si>
  <si>
    <t>RiskyZeroCurve</t>
  </si>
  <si>
    <t>BP-shifted Curve</t>
  </si>
  <si>
    <t>BPRiskyZeroCurve</t>
  </si>
  <si>
    <t>I. Rates:</t>
  </si>
  <si>
    <t>Shifted Curves and RiskyCurve</t>
  </si>
  <si>
    <t>II. Bootstrapping</t>
  </si>
  <si>
    <t>CallSchedule</t>
  </si>
  <si>
    <t>Coupon</t>
  </si>
  <si>
    <t>Kapitalmarktindex</t>
  </si>
  <si>
    <t>Swap</t>
  </si>
  <si>
    <t>KapitalmarktFixingFreq</t>
  </si>
  <si>
    <t>SwapFixingDates</t>
  </si>
  <si>
    <t>isFixingDate</t>
  </si>
  <si>
    <t>1Y</t>
  </si>
  <si>
    <t>act/360</t>
  </si>
  <si>
    <t>KapitalmarktDayCount</t>
  </si>
  <si>
    <t>act/act</t>
  </si>
  <si>
    <t>SwapRateKapitalmarkt</t>
  </si>
  <si>
    <t>pricingEngine</t>
  </si>
  <si>
    <t>FixSchedule</t>
  </si>
  <si>
    <t>FloatSchedule</t>
  </si>
  <si>
    <t>Kapitalmarktfloater:</t>
  </si>
  <si>
    <t>2Y</t>
  </si>
  <si>
    <t>Trigger = 20 und RR = X &amp; Margin = CS &amp; Aktie = 1  =&gt; X (if risky discounting. &gt;&gt;100 otherwise)</t>
  </si>
  <si>
    <t>Coupon (fix)</t>
  </si>
  <si>
    <t>Spread over Index (float)</t>
  </si>
  <si>
    <t>Spread/Coupon</t>
  </si>
  <si>
    <t>Fix Period</t>
  </si>
  <si>
    <t>Zahlungsfrequenz (float)</t>
  </si>
  <si>
    <t>Zahlungsfrequenz (fix)</t>
  </si>
  <si>
    <t>EONIA</t>
  </si>
  <si>
    <t>1D</t>
  </si>
  <si>
    <t>1M</t>
  </si>
  <si>
    <t>2M</t>
  </si>
  <si>
    <t>4M</t>
  </si>
  <si>
    <t>5M</t>
  </si>
  <si>
    <t>6M</t>
  </si>
  <si>
    <t>7M</t>
  </si>
  <si>
    <t>8M</t>
  </si>
  <si>
    <t>9M</t>
  </si>
  <si>
    <t>10M</t>
  </si>
  <si>
    <t>11M</t>
  </si>
  <si>
    <t>Zerorate (aus OIS-Kurve)</t>
  </si>
  <si>
    <t>Callable at (PRICE)</t>
  </si>
  <si>
    <t xml:space="preserve">Trigger = 20 und RR=1 =&gt; keine Sensi gegenüber Callibility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</si>
</sst>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-* #,##0.00_-;\-* #,##0.00_-;_-* &quot;-&quot;??_-;_-@_-"/>
    <numFmt numFmtId="164" formatCode="0.000"/>
    <numFmt numFmtId="165" formatCode="0.0000%"/>
    <numFmt numFmtId="166" formatCode="0.0000"/>
    <numFmt numFmtId="167" formatCode="_-* #,##0.00\ _€_-;\-* #,##0.00\ _€_-;_-* &quot;-&quot;??\ _€_-;_-@_-"/>
    <numFmt numFmtId="168" formatCode="_-* #,##0\ _€_-;\-* #,##0\ _€_-;_-* &quot;-&quot;??\ _€_-;_-@_-"/>
    <numFmt numFmtId="169" formatCode="_-* #,##0.00000\ _€_-;\-* #,##0.00000\ _€_-;_-* &quot;-&quot;??\ _€_-;_-@_-"/>
    <numFmt numFmtId="170" formatCode="0.00000000"/>
    <numFmt numFmtId="171" formatCode="0.000%"/>
    <numFmt numFmtId="172" formatCode="0.00000%"/>
    <numFmt numFmtId="173" formatCode="_-* #,##0_-;\-* #,##0_-;_-* &quot;-&quot;??_-;_-@_-"/>
    <numFmt numFmtId="174" formatCode="_-* #,##0.00000000\ _€_-;\-* #,##0.00000000\ _€_-;_-* &quot;-&quot;????????\ _€_-;_-@_-"/>
    <numFmt numFmtId="175" formatCode="0.0%"/>
    <numFmt numFmtId="176" formatCode="ddd\,\ d\-mmm\-yyyy"/>
    <numFmt numFmtId="177" formatCode="0.00000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"/>
    </font>
    <font>
      <sz val="16"/>
      <color theme="0"/>
      <name val="Calibri "/>
    </font>
    <font>
      <sz val="11"/>
      <color theme="0"/>
      <name val="Calibri 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B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E2DFDA"/>
        <bgColor indexed="64"/>
      </patternFill>
    </fill>
    <fill>
      <patternFill patternType="solid">
        <fgColor rgb="FF56BCB1"/>
        <bgColor indexed="64"/>
      </patternFill>
    </fill>
    <fill>
      <patternFill patternType="solid">
        <fgColor rgb="FFE0F1FA"/>
        <bgColor indexed="64"/>
      </patternFill>
    </fill>
    <fill>
      <patternFill patternType="solid">
        <fgColor rgb="FF378E2E"/>
        <bgColor indexed="64"/>
      </patternFill>
    </fill>
    <fill>
      <patternFill patternType="solid">
        <fgColor rgb="FFBEDA9E"/>
        <bgColor indexed="64"/>
      </patternFill>
    </fill>
    <fill>
      <patternFill patternType="solid">
        <fgColor rgb="FFA59D8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56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5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14" fontId="3" fillId="5" borderId="3" xfId="0" applyNumberFormat="1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14" fontId="3" fillId="5" borderId="1" xfId="0" applyNumberFormat="1" applyFont="1" applyFill="1" applyBorder="1" applyAlignment="1">
      <alignment horizontal="left"/>
    </xf>
    <xf numFmtId="0" fontId="3" fillId="5" borderId="5" xfId="0" applyFont="1" applyFill="1" applyBorder="1" applyAlignment="1">
      <alignment horizontal="left" vertical="top"/>
    </xf>
    <xf numFmtId="0" fontId="3" fillId="2" borderId="7" xfId="0" applyFont="1" applyFill="1" applyBorder="1"/>
    <xf numFmtId="0" fontId="3" fillId="2" borderId="8" xfId="0" applyFont="1" applyFill="1" applyBorder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0" fillId="5" borderId="10" xfId="1" applyNumberFormat="1" applyFont="1" applyFill="1" applyBorder="1" applyAlignment="1">
      <alignment horizontal="center"/>
    </xf>
    <xf numFmtId="1" fontId="0" fillId="5" borderId="10" xfId="1" applyNumberFormat="1" applyFont="1" applyFill="1" applyBorder="1" applyAlignment="1">
      <alignment horizontal="center"/>
    </xf>
    <xf numFmtId="164" fontId="0" fillId="5" borderId="10" xfId="1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9" fontId="0" fillId="9" borderId="10" xfId="2" applyNumberFormat="1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166" fontId="0" fillId="5" borderId="10" xfId="1" applyNumberFormat="1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165" fontId="0" fillId="5" borderId="10" xfId="2" applyNumberFormat="1" applyFont="1" applyFill="1" applyBorder="1" applyAlignment="1">
      <alignment horizontal="center"/>
    </xf>
    <xf numFmtId="0" fontId="7" fillId="5" borderId="6" xfId="3" applyFill="1" applyBorder="1" applyAlignment="1">
      <alignment horizontal="left" vertical="top" wrapText="1"/>
    </xf>
    <xf numFmtId="170" fontId="0" fillId="5" borderId="10" xfId="1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wrapText="1"/>
    </xf>
    <xf numFmtId="0" fontId="2" fillId="11" borderId="3" xfId="0" applyFont="1" applyFill="1" applyBorder="1" applyAlignment="1">
      <alignment horizontal="left" wrapText="1"/>
    </xf>
    <xf numFmtId="168" fontId="0" fillId="12" borderId="10" xfId="2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 wrapText="1"/>
    </xf>
    <xf numFmtId="0" fontId="0" fillId="9" borderId="10" xfId="2" applyNumberFormat="1" applyFont="1" applyFill="1" applyBorder="1" applyAlignment="1">
      <alignment horizontal="center" wrapText="1"/>
    </xf>
    <xf numFmtId="0" fontId="0" fillId="5" borderId="10" xfId="1" applyNumberFormat="1" applyFont="1" applyFill="1" applyBorder="1" applyAlignment="1">
      <alignment horizontal="center"/>
    </xf>
    <xf numFmtId="0" fontId="6" fillId="6" borderId="0" xfId="0" applyFont="1" applyFill="1" applyAlignment="1">
      <alignment horizontal="center" vertical="center"/>
    </xf>
    <xf numFmtId="9" fontId="0" fillId="5" borderId="10" xfId="1" applyFont="1" applyFill="1" applyBorder="1" applyAlignment="1">
      <alignment horizontal="center"/>
    </xf>
    <xf numFmtId="171" fontId="0" fillId="5" borderId="10" xfId="1" applyNumberFormat="1" applyFont="1" applyFill="1" applyBorder="1" applyAlignment="1">
      <alignment horizontal="center"/>
    </xf>
    <xf numFmtId="172" fontId="0" fillId="5" borderId="10" xfId="1" applyNumberFormat="1" applyFont="1" applyFill="1" applyBorder="1" applyAlignment="1">
      <alignment horizontal="center"/>
    </xf>
    <xf numFmtId="173" fontId="0" fillId="5" borderId="10" xfId="4" applyNumberFormat="1" applyFont="1" applyFill="1" applyBorder="1" applyAlignment="1">
      <alignment horizontal="center"/>
    </xf>
    <xf numFmtId="43" fontId="0" fillId="5" borderId="10" xfId="4" applyNumberFormat="1" applyFont="1" applyFill="1" applyBorder="1" applyAlignment="1">
      <alignment horizontal="center"/>
    </xf>
    <xf numFmtId="0" fontId="6" fillId="6" borderId="0" xfId="0" applyFont="1" applyFill="1" applyAlignment="1">
      <alignment horizontal="center" vertical="center"/>
    </xf>
    <xf numFmtId="174" fontId="0" fillId="7" borderId="0" xfId="0" applyNumberFormat="1" applyFill="1" applyAlignment="1">
      <alignment horizontal="center"/>
    </xf>
    <xf numFmtId="175" fontId="0" fillId="2" borderId="0" xfId="1" applyNumberFormat="1" applyFont="1" applyFill="1" applyAlignment="1">
      <alignment horizontal="center" wrapText="1"/>
    </xf>
    <xf numFmtId="172" fontId="0" fillId="2" borderId="0" xfId="0" applyNumberFormat="1" applyFill="1" applyAlignment="1">
      <alignment horizontal="center" wrapText="1"/>
    </xf>
    <xf numFmtId="9" fontId="0" fillId="2" borderId="0" xfId="0" applyNumberFormat="1" applyFill="1" applyAlignment="1">
      <alignment horizontal="center" wrapText="1"/>
    </xf>
    <xf numFmtId="165" fontId="0" fillId="2" borderId="0" xfId="0" applyNumberFormat="1" applyFill="1" applyAlignment="1">
      <alignment horizontal="center" wrapText="1"/>
    </xf>
    <xf numFmtId="0" fontId="6" fillId="6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164" fontId="0" fillId="2" borderId="0" xfId="0" applyNumberFormat="1" applyFill="1" applyAlignment="1">
      <alignment horizontal="center" wrapText="1"/>
    </xf>
    <xf numFmtId="2" fontId="0" fillId="5" borderId="10" xfId="1" applyNumberFormat="1" applyFont="1" applyFill="1" applyBorder="1" applyAlignment="1">
      <alignment horizontal="center"/>
    </xf>
    <xf numFmtId="0" fontId="10" fillId="15" borderId="11" xfId="0" applyFont="1" applyFill="1" applyBorder="1" applyAlignment="1">
      <alignment horizontal="right"/>
    </xf>
    <xf numFmtId="0" fontId="11" fillId="16" borderId="11" xfId="0" applyFont="1" applyFill="1" applyBorder="1" applyAlignment="1">
      <alignment horizontal="center"/>
    </xf>
    <xf numFmtId="176" fontId="10" fillId="15" borderId="14" xfId="0" applyNumberFormat="1" applyFont="1" applyFill="1" applyBorder="1" applyAlignment="1">
      <alignment horizontal="right"/>
    </xf>
    <xf numFmtId="165" fontId="0" fillId="0" borderId="15" xfId="0" applyNumberFormat="1" applyBorder="1"/>
    <xf numFmtId="0" fontId="10" fillId="15" borderId="16" xfId="0" applyFont="1" applyFill="1" applyBorder="1" applyAlignment="1">
      <alignment horizontal="right"/>
    </xf>
    <xf numFmtId="0" fontId="0" fillId="0" borderId="17" xfId="0" applyBorder="1"/>
    <xf numFmtId="43" fontId="0" fillId="5" borderId="10" xfId="4" applyFont="1" applyFill="1" applyBorder="1" applyAlignment="1">
      <alignment horizontal="center"/>
    </xf>
    <xf numFmtId="0" fontId="12" fillId="2" borderId="0" xfId="0" applyFont="1" applyFill="1" applyAlignment="1">
      <alignment horizontal="left" wrapText="1"/>
    </xf>
    <xf numFmtId="0" fontId="2" fillId="18" borderId="9" xfId="0" applyFont="1" applyFill="1" applyBorder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0" fillId="2" borderId="0" xfId="0" applyFill="1"/>
    <xf numFmtId="14" fontId="0" fillId="2" borderId="0" xfId="0" applyNumberFormat="1" applyFill="1"/>
    <xf numFmtId="14" fontId="10" fillId="15" borderId="11" xfId="0" applyNumberFormat="1" applyFont="1" applyFill="1" applyBorder="1" applyAlignment="1">
      <alignment horizontal="right"/>
    </xf>
    <xf numFmtId="14" fontId="11" fillId="16" borderId="11" xfId="0" applyNumberFormat="1" applyFont="1" applyFill="1" applyBorder="1" applyAlignment="1">
      <alignment horizontal="center"/>
    </xf>
    <xf numFmtId="43" fontId="10" fillId="15" borderId="11" xfId="4" applyFont="1" applyFill="1" applyBorder="1" applyAlignment="1">
      <alignment horizontal="right"/>
    </xf>
    <xf numFmtId="43" fontId="11" fillId="16" borderId="11" xfId="4" applyFont="1" applyFill="1" applyBorder="1" applyAlignment="1">
      <alignment horizontal="center"/>
    </xf>
    <xf numFmtId="43" fontId="0" fillId="2" borderId="0" xfId="4" applyFont="1" applyFill="1"/>
    <xf numFmtId="10" fontId="10" fillId="15" borderId="11" xfId="1" applyNumberFormat="1" applyFont="1" applyFill="1" applyBorder="1" applyAlignment="1">
      <alignment horizontal="right"/>
    </xf>
    <xf numFmtId="10" fontId="11" fillId="16" borderId="11" xfId="1" applyNumberFormat="1" applyFont="1" applyFill="1" applyBorder="1" applyAlignment="1">
      <alignment horizontal="center"/>
    </xf>
    <xf numFmtId="10" fontId="0" fillId="2" borderId="0" xfId="1" applyNumberFormat="1" applyFont="1" applyFill="1"/>
    <xf numFmtId="0" fontId="3" fillId="5" borderId="1" xfId="0" quotePrefix="1" applyFont="1" applyFill="1" applyBorder="1" applyAlignment="1">
      <alignment horizontal="left"/>
    </xf>
    <xf numFmtId="10" fontId="0" fillId="5" borderId="10" xfId="1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0" fontId="0" fillId="5" borderId="0" xfId="1" applyNumberFormat="1" applyFont="1" applyFill="1" applyBorder="1" applyAlignment="1">
      <alignment horizontal="center"/>
    </xf>
    <xf numFmtId="14" fontId="0" fillId="5" borderId="0" xfId="1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171" fontId="0" fillId="5" borderId="0" xfId="1" applyNumberFormat="1" applyFont="1" applyFill="1" applyBorder="1" applyAlignment="1">
      <alignment horizontal="center"/>
    </xf>
    <xf numFmtId="14" fontId="2" fillId="4" borderId="0" xfId="0" applyNumberFormat="1" applyFont="1" applyFill="1" applyBorder="1" applyAlignment="1">
      <alignment horizontal="center"/>
    </xf>
    <xf numFmtId="173" fontId="0" fillId="5" borderId="0" xfId="4" applyNumberFormat="1" applyFont="1" applyFill="1" applyBorder="1" applyAlignment="1">
      <alignment horizontal="left"/>
    </xf>
    <xf numFmtId="173" fontId="0" fillId="5" borderId="0" xfId="4" applyNumberFormat="1" applyFont="1" applyFill="1" applyBorder="1" applyAlignment="1">
      <alignment horizontal="center"/>
    </xf>
    <xf numFmtId="0" fontId="0" fillId="13" borderId="0" xfId="0" applyFill="1" applyAlignment="1">
      <alignment vertical="top" wrapText="1"/>
    </xf>
    <xf numFmtId="0" fontId="12" fillId="13" borderId="0" xfId="0" applyFont="1" applyFill="1" applyAlignment="1">
      <alignment vertical="top" wrapText="1"/>
    </xf>
    <xf numFmtId="0" fontId="13" fillId="7" borderId="0" xfId="0" applyFont="1" applyFill="1" applyAlignment="1">
      <alignment horizontal="left"/>
    </xf>
    <xf numFmtId="0" fontId="16" fillId="0" borderId="18" xfId="0" applyFont="1" applyBorder="1"/>
    <xf numFmtId="0" fontId="17" fillId="15" borderId="19" xfId="0" applyFont="1" applyFill="1" applyBorder="1" applyAlignment="1">
      <alignment horizontal="right"/>
    </xf>
    <xf numFmtId="0" fontId="17" fillId="15" borderId="15" xfId="0" applyFont="1" applyFill="1" applyBorder="1" applyAlignment="1">
      <alignment horizontal="right"/>
    </xf>
    <xf numFmtId="0" fontId="16" fillId="16" borderId="22" xfId="0" applyFont="1" applyFill="1" applyBorder="1" applyAlignment="1">
      <alignment horizontal="right"/>
    </xf>
    <xf numFmtId="0" fontId="18" fillId="16" borderId="0" xfId="0" applyFont="1" applyFill="1" applyBorder="1" applyAlignment="1">
      <alignment horizontal="center"/>
    </xf>
    <xf numFmtId="0" fontId="16" fillId="17" borderId="0" xfId="0" applyFont="1" applyFill="1" applyBorder="1" applyAlignment="1">
      <alignment horizontal="right"/>
    </xf>
    <xf numFmtId="165" fontId="16" fillId="17" borderId="0" xfId="0" applyNumberFormat="1" applyFont="1" applyFill="1" applyBorder="1" applyAlignment="1">
      <alignment horizontal="center"/>
    </xf>
    <xf numFmtId="0" fontId="16" fillId="17" borderId="0" xfId="0" applyFont="1" applyFill="1" applyBorder="1" applyAlignment="1">
      <alignment horizontal="center"/>
    </xf>
    <xf numFmtId="0" fontId="16" fillId="17" borderId="23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right"/>
    </xf>
    <xf numFmtId="0" fontId="16" fillId="16" borderId="26" xfId="0" applyFont="1" applyFill="1" applyBorder="1" applyAlignment="1">
      <alignment horizontal="right"/>
    </xf>
    <xf numFmtId="0" fontId="18" fillId="16" borderId="27" xfId="0" applyFont="1" applyFill="1" applyBorder="1" applyAlignment="1">
      <alignment horizontal="center"/>
    </xf>
    <xf numFmtId="0" fontId="16" fillId="17" borderId="27" xfId="0" applyFont="1" applyFill="1" applyBorder="1" applyAlignment="1">
      <alignment horizontal="right"/>
    </xf>
    <xf numFmtId="165" fontId="16" fillId="17" borderId="27" xfId="0" applyNumberFormat="1" applyFont="1" applyFill="1" applyBorder="1" applyAlignment="1">
      <alignment horizontal="center"/>
    </xf>
    <xf numFmtId="0" fontId="16" fillId="2" borderId="27" xfId="0" applyFont="1" applyFill="1" applyBorder="1" applyAlignment="1">
      <alignment horizontal="right"/>
    </xf>
    <xf numFmtId="0" fontId="16" fillId="17" borderId="27" xfId="0" applyFont="1" applyFill="1" applyBorder="1" applyAlignment="1">
      <alignment horizontal="center"/>
    </xf>
    <xf numFmtId="0" fontId="16" fillId="17" borderId="17" xfId="0" applyFont="1" applyFill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22" xfId="0" applyFont="1" applyBorder="1" applyAlignment="1">
      <alignment horizontal="right"/>
    </xf>
    <xf numFmtId="0" fontId="16" fillId="0" borderId="26" xfId="0" applyFont="1" applyBorder="1" applyAlignment="1">
      <alignment horizontal="right"/>
    </xf>
    <xf numFmtId="0" fontId="16" fillId="0" borderId="0" xfId="0" applyFont="1" applyBorder="1" applyAlignment="1">
      <alignment horizontal="center"/>
    </xf>
    <xf numFmtId="0" fontId="16" fillId="0" borderId="31" xfId="0" applyFont="1" applyBorder="1" applyAlignment="1">
      <alignment horizontal="right"/>
    </xf>
    <xf numFmtId="0" fontId="16" fillId="0" borderId="32" xfId="0" applyFont="1" applyBorder="1" applyAlignment="1">
      <alignment horizontal="right"/>
    </xf>
    <xf numFmtId="0" fontId="16" fillId="0" borderId="27" xfId="0" applyFont="1" applyBorder="1" applyAlignment="1">
      <alignment horizontal="center"/>
    </xf>
    <xf numFmtId="0" fontId="17" fillId="15" borderId="11" xfId="0" applyFont="1" applyFill="1" applyBorder="1" applyAlignment="1">
      <alignment horizontal="right"/>
    </xf>
    <xf numFmtId="3" fontId="16" fillId="17" borderId="11" xfId="0" applyNumberFormat="1" applyFont="1" applyFill="1" applyBorder="1" applyAlignment="1">
      <alignment horizontal="center"/>
    </xf>
    <xf numFmtId="0" fontId="17" fillId="15" borderId="13" xfId="0" applyFont="1" applyFill="1" applyBorder="1" applyAlignment="1">
      <alignment horizontal="right"/>
    </xf>
    <xf numFmtId="3" fontId="16" fillId="17" borderId="13" xfId="0" applyNumberFormat="1" applyFont="1" applyFill="1" applyBorder="1" applyAlignment="1">
      <alignment horizontal="center"/>
    </xf>
    <xf numFmtId="0" fontId="16" fillId="17" borderId="13" xfId="0" applyFont="1" applyFill="1" applyBorder="1" applyAlignment="1">
      <alignment horizontal="center"/>
    </xf>
    <xf numFmtId="0" fontId="17" fillId="15" borderId="12" xfId="0" applyFont="1" applyFill="1" applyBorder="1" applyAlignment="1">
      <alignment horizontal="right"/>
    </xf>
    <xf numFmtId="0" fontId="16" fillId="17" borderId="12" xfId="0" applyFont="1" applyFill="1" applyBorder="1" applyAlignment="1">
      <alignment horizontal="center"/>
    </xf>
    <xf numFmtId="0" fontId="16" fillId="0" borderId="0" xfId="0" applyFont="1"/>
    <xf numFmtId="0" fontId="16" fillId="16" borderId="11" xfId="0" applyFont="1" applyFill="1" applyBorder="1" applyAlignment="1">
      <alignment horizontal="center"/>
    </xf>
    <xf numFmtId="0" fontId="18" fillId="16" borderId="12" xfId="0" applyFont="1" applyFill="1" applyBorder="1" applyAlignment="1">
      <alignment horizontal="center"/>
    </xf>
    <xf numFmtId="0" fontId="16" fillId="17" borderId="11" xfId="0" applyFont="1" applyFill="1" applyBorder="1" applyAlignment="1">
      <alignment horizontal="center"/>
    </xf>
    <xf numFmtId="0" fontId="16" fillId="2" borderId="0" xfId="0" applyFont="1" applyFill="1"/>
    <xf numFmtId="0" fontId="16" fillId="2" borderId="18" xfId="0" applyFont="1" applyFill="1" applyBorder="1"/>
    <xf numFmtId="0" fontId="16" fillId="2" borderId="15" xfId="0" applyFont="1" applyFill="1" applyBorder="1"/>
    <xf numFmtId="0" fontId="16" fillId="2" borderId="22" xfId="0" applyFont="1" applyFill="1" applyBorder="1"/>
    <xf numFmtId="0" fontId="16" fillId="2" borderId="23" xfId="0" applyFont="1" applyFill="1" applyBorder="1"/>
    <xf numFmtId="176" fontId="16" fillId="2" borderId="23" xfId="0" applyNumberFormat="1" applyFont="1" applyFill="1" applyBorder="1"/>
    <xf numFmtId="0" fontId="16" fillId="2" borderId="24" xfId="0" applyFont="1" applyFill="1" applyBorder="1"/>
    <xf numFmtId="0" fontId="16" fillId="2" borderId="25" xfId="0" applyFont="1" applyFill="1" applyBorder="1"/>
    <xf numFmtId="0" fontId="16" fillId="2" borderId="20" xfId="0" applyFont="1" applyFill="1" applyBorder="1"/>
    <xf numFmtId="170" fontId="16" fillId="2" borderId="21" xfId="0" applyNumberFormat="1" applyFont="1" applyFill="1" applyBorder="1"/>
    <xf numFmtId="165" fontId="16" fillId="2" borderId="23" xfId="1" applyNumberFormat="1" applyFont="1" applyFill="1" applyBorder="1"/>
    <xf numFmtId="0" fontId="16" fillId="2" borderId="26" xfId="0" applyFont="1" applyFill="1" applyBorder="1"/>
    <xf numFmtId="165" fontId="16" fillId="2" borderId="17" xfId="1" applyNumberFormat="1" applyFont="1" applyFill="1" applyBorder="1"/>
    <xf numFmtId="176" fontId="16" fillId="2" borderId="22" xfId="0" applyNumberFormat="1" applyFont="1" applyFill="1" applyBorder="1"/>
    <xf numFmtId="177" fontId="16" fillId="2" borderId="31" xfId="0" applyNumberFormat="1" applyFont="1" applyFill="1" applyBorder="1"/>
    <xf numFmtId="176" fontId="16" fillId="2" borderId="26" xfId="0" applyNumberFormat="1" applyFont="1" applyFill="1" applyBorder="1"/>
    <xf numFmtId="177" fontId="16" fillId="2" borderId="32" xfId="0" applyNumberFormat="1" applyFont="1" applyFill="1" applyBorder="1"/>
    <xf numFmtId="14" fontId="16" fillId="17" borderId="0" xfId="0" applyNumberFormat="1" applyFont="1" applyFill="1" applyBorder="1" applyAlignment="1">
      <alignment horizontal="center"/>
    </xf>
    <xf numFmtId="14" fontId="16" fillId="17" borderId="27" xfId="0" applyNumberFormat="1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left"/>
    </xf>
    <xf numFmtId="0" fontId="0" fillId="2" borderId="12" xfId="0" applyFill="1" applyBorder="1" applyAlignment="1">
      <alignment horizontal="center" wrapText="1"/>
    </xf>
    <xf numFmtId="1" fontId="0" fillId="5" borderId="0" xfId="1" applyNumberFormat="1" applyFont="1" applyFill="1" applyBorder="1" applyAlignment="1">
      <alignment horizontal="center"/>
    </xf>
    <xf numFmtId="175" fontId="0" fillId="5" borderId="10" xfId="1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1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14" fontId="0" fillId="11" borderId="0" xfId="1" applyNumberFormat="1" applyFont="1" applyFill="1" applyBorder="1" applyAlignment="1">
      <alignment horizontal="center"/>
    </xf>
    <xf numFmtId="173" fontId="0" fillId="2" borderId="0" xfId="4" applyNumberFormat="1" applyFont="1" applyFill="1"/>
    <xf numFmtId="173" fontId="2" fillId="4" borderId="0" xfId="4" applyNumberFormat="1" applyFont="1" applyFill="1" applyBorder="1" applyAlignment="1">
      <alignment horizontal="center"/>
    </xf>
    <xf numFmtId="0" fontId="0" fillId="2" borderId="0" xfId="0" applyFill="1" applyAlignment="1">
      <alignment horizontal="left" wrapText="1"/>
    </xf>
  </cellXfs>
  <cellStyles count="5">
    <cellStyle name="Comma" xfId="4" builtinId="3"/>
    <cellStyle name="Comma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Cashflows!$O$2</c:f>
              <c:strCache>
                <c:ptCount val="1"/>
                <c:pt idx="0">
                  <c:v>Coupon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Cashflows!$O$3:$O$25</c:f>
              <c:numCache>
                <c:formatCode>0.00%</c:formatCode>
                <c:ptCount val="23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3.6863079174794776E-2</c:v>
                </c:pt>
                <c:pt idx="6">
                  <c:v>3.6863079174794776E-2</c:v>
                </c:pt>
                <c:pt idx="7">
                  <c:v>3.6863079174794776E-2</c:v>
                </c:pt>
                <c:pt idx="8">
                  <c:v>3.6863079174794776E-2</c:v>
                </c:pt>
                <c:pt idx="9">
                  <c:v>3.6863079174794776E-2</c:v>
                </c:pt>
                <c:pt idx="10">
                  <c:v>4.1463254264546189E-2</c:v>
                </c:pt>
                <c:pt idx="11">
                  <c:v>4.1463254264546189E-2</c:v>
                </c:pt>
                <c:pt idx="12">
                  <c:v>4.1463254264546189E-2</c:v>
                </c:pt>
                <c:pt idx="13">
                  <c:v>4.1463254264546189E-2</c:v>
                </c:pt>
                <c:pt idx="14">
                  <c:v>4.1463254264546189E-2</c:v>
                </c:pt>
                <c:pt idx="15">
                  <c:v>4.2337740736213957E-2</c:v>
                </c:pt>
                <c:pt idx="16">
                  <c:v>4.2337740736213957E-2</c:v>
                </c:pt>
                <c:pt idx="17">
                  <c:v>4.2337740736213957E-2</c:v>
                </c:pt>
                <c:pt idx="18">
                  <c:v>4.2337740736213957E-2</c:v>
                </c:pt>
                <c:pt idx="19">
                  <c:v>4.2337740736213957E-2</c:v>
                </c:pt>
                <c:pt idx="20">
                  <c:v>4.066824074744254E-2</c:v>
                </c:pt>
                <c:pt idx="21">
                  <c:v>4.066824074744254E-2</c:v>
                </c:pt>
                <c:pt idx="22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8-44EC-899E-11663579C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645752"/>
        <c:axId val="582650016"/>
      </c:lineChart>
      <c:catAx>
        <c:axId val="582645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2650016"/>
        <c:crosses val="autoZero"/>
        <c:auto val="1"/>
        <c:lblAlgn val="ctr"/>
        <c:lblOffset val="100"/>
        <c:noMultiLvlLbl val="0"/>
      </c:catAx>
      <c:valAx>
        <c:axId val="58265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264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5838825</xdr:colOff>
      <xdr:row>2</xdr:row>
      <xdr:rowOff>155121</xdr:rowOff>
    </xdr:from>
    <xdr:to>
      <xdr:col>2</xdr:col>
      <xdr:colOff>6569999</xdr:colOff>
      <xdr:row>2</xdr:row>
      <xdr:rowOff>506394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6285" y="711381"/>
          <a:ext cx="731174" cy="351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968375</xdr:colOff>
      <xdr:row>22</xdr:row>
      <xdr:rowOff>158751</xdr:rowOff>
    </xdr:from>
    <xdr:to>
      <xdr:col>11</xdr:col>
      <xdr:colOff>825500</xdr:colOff>
      <xdr:row>32</xdr:row>
      <xdr:rowOff>169333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EDV-Projekte\Produkte\ZIABRIS\K.%20Test\6.4\Hull-White\Bewertung\T001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mis/parcit_ausschreibungen/Document%20Library/2020%20Welle%203/H04/1_Einarbeitung/QuantLib/YieldCurveBootstrapp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91080/Documents/05_ParcIT/Prototype/TrinomialTree_v1.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91080/Documents/05_ParcIT/Prototype/MoCo%20Sheets/MarketData/2_MarketData_201702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HW-Tree initial"/>
      <sheetName val="HW-Tree final"/>
      <sheetName val="Spreadumrechnung"/>
      <sheetName val="HullWhite A and B"/>
      <sheetName val="Valuation (2)"/>
      <sheetName val="Valuation Kal. Swaptions"/>
      <sheetName val="analytic HW"/>
      <sheetName val="Log (Excel Mode)"/>
      <sheetName val="EURIBOR6M"/>
      <sheetName val="Log (Prod)"/>
      <sheetName val="SW Lo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es"/>
      <sheetName val="RateHelpers"/>
      <sheetName val="Bootstrapping"/>
      <sheetName val="Bond"/>
    </sheetNames>
    <sheetDataSet>
      <sheetData sheetId="0">
        <row r="4">
          <cell r="B4" t="str">
            <v>obj_00000#0049</v>
          </cell>
        </row>
      </sheetData>
      <sheetData sheetId="1"/>
      <sheetData sheetId="2">
        <row r="10">
          <cell r="F10" t="str">
            <v>obj_0002f#0000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W-Tree initial"/>
      <sheetName val="HW-Tree final"/>
      <sheetName val="tree"/>
    </sheetNames>
    <sheetDataSet>
      <sheetData sheetId="0" refreshError="1"/>
      <sheetData sheetId="1"/>
      <sheetData sheetId="2" refreshError="1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Holidays"/>
      <sheetName val="IR Curve"/>
      <sheetName val="Fixings"/>
      <sheetName val="RateReference"/>
      <sheetName val="Konventionen"/>
      <sheetName val="SwaptionVolaCube"/>
    </sheetNames>
    <sheetDataSet>
      <sheetData sheetId="0">
        <row r="5">
          <cell r="E5">
            <v>42794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vr-wiki/display/AV/QuantLi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B1:C27"/>
  <sheetViews>
    <sheetView zoomScaleNormal="100" workbookViewId="0">
      <selection activeCell="C28" sqref="C28"/>
    </sheetView>
  </sheetViews>
  <sheetFormatPr defaultColWidth="11.453125" defaultRowHeight="14"/>
  <cols>
    <col min="1" max="1" width="3.6328125" style="1" customWidth="1"/>
    <col min="2" max="2" width="33.36328125" style="1" bestFit="1" customWidth="1"/>
    <col min="3" max="3" width="98.6328125" style="1" bestFit="1" customWidth="1"/>
    <col min="4" max="16384" width="11.453125" style="1"/>
  </cols>
  <sheetData>
    <row r="1" spans="2:3" ht="14.25" customHeight="1"/>
    <row r="2" spans="2:3" s="2" customFormat="1" ht="30" customHeight="1">
      <c r="B2" s="146" t="s">
        <v>81</v>
      </c>
      <c r="C2" s="146"/>
    </row>
    <row r="3" spans="2:3" ht="52.5" customHeight="1"/>
    <row r="4" spans="2:3">
      <c r="B4" s="3" t="s">
        <v>0</v>
      </c>
      <c r="C4" s="3" t="s">
        <v>1</v>
      </c>
    </row>
    <row r="5" spans="2:3">
      <c r="B5" s="4" t="s">
        <v>2</v>
      </c>
      <c r="C5" s="5">
        <v>44148</v>
      </c>
    </row>
    <row r="6" spans="2:3">
      <c r="B6" s="6" t="s">
        <v>3</v>
      </c>
      <c r="C6" s="7" t="s">
        <v>4</v>
      </c>
    </row>
    <row r="7" spans="2:3">
      <c r="B7" s="6" t="s">
        <v>5</v>
      </c>
      <c r="C7" s="8" t="s">
        <v>17</v>
      </c>
    </row>
    <row r="8" spans="2:3">
      <c r="B8" s="6" t="s">
        <v>6</v>
      </c>
      <c r="C8" s="7" t="s">
        <v>17</v>
      </c>
    </row>
    <row r="9" spans="2:3">
      <c r="B9" s="6" t="s">
        <v>7</v>
      </c>
      <c r="C9" s="7" t="s">
        <v>17</v>
      </c>
    </row>
    <row r="10" spans="2:3">
      <c r="B10" s="6" t="s">
        <v>8</v>
      </c>
      <c r="C10" s="8">
        <v>44046</v>
      </c>
    </row>
    <row r="11" spans="2:3">
      <c r="B11" s="6" t="s">
        <v>54</v>
      </c>
      <c r="C11" s="8"/>
    </row>
    <row r="12" spans="2:3">
      <c r="B12" s="6" t="s">
        <v>18</v>
      </c>
      <c r="C12" s="7" t="str">
        <f>_xll.qlVersion()</f>
        <v>1.19-dev</v>
      </c>
    </row>
    <row r="13" spans="2:3" ht="14.5">
      <c r="B13" s="9" t="s">
        <v>19</v>
      </c>
      <c r="C13" s="27" t="s">
        <v>20</v>
      </c>
    </row>
    <row r="15" spans="2:3" s="2" customFormat="1">
      <c r="B15" s="3" t="s">
        <v>9</v>
      </c>
      <c r="C15" s="3" t="s">
        <v>1</v>
      </c>
    </row>
    <row r="16" spans="2:3" s="10" customFormat="1">
      <c r="B16" s="6" t="s">
        <v>10</v>
      </c>
      <c r="C16" s="7" t="s">
        <v>11</v>
      </c>
    </row>
    <row r="17" spans="2:3" s="11" customFormat="1">
      <c r="B17" s="6" t="s">
        <v>80</v>
      </c>
      <c r="C17" s="6" t="s">
        <v>80</v>
      </c>
    </row>
    <row r="18" spans="2:3">
      <c r="B18" s="6"/>
      <c r="C18" s="7"/>
    </row>
    <row r="19" spans="2:3">
      <c r="B19" s="6"/>
      <c r="C19" s="7"/>
    </row>
    <row r="20" spans="2:3">
      <c r="B20" s="6"/>
      <c r="C20" s="7"/>
    </row>
    <row r="21" spans="2:3">
      <c r="B21" s="6"/>
      <c r="C21" s="7"/>
    </row>
    <row r="22" spans="2:3">
      <c r="B22" s="6"/>
      <c r="C22" s="7"/>
    </row>
    <row r="24" spans="2:3">
      <c r="B24" s="3" t="s">
        <v>40</v>
      </c>
      <c r="C24" s="3" t="s">
        <v>1</v>
      </c>
    </row>
    <row r="25" spans="2:3">
      <c r="B25" s="6" t="s">
        <v>59</v>
      </c>
      <c r="C25" s="72" t="s">
        <v>85</v>
      </c>
    </row>
    <row r="26" spans="2:3">
      <c r="B26" s="6" t="s">
        <v>39</v>
      </c>
      <c r="C26" s="7">
        <v>1</v>
      </c>
    </row>
    <row r="27" spans="2:3">
      <c r="B27" s="6" t="s">
        <v>58</v>
      </c>
      <c r="C27" s="7" t="b">
        <f>_xll.qlSettingsSetEvaluationDate(C10,Trigger)</f>
        <v>1</v>
      </c>
    </row>
  </sheetData>
  <mergeCells count="1">
    <mergeCell ref="B2:C2"/>
  </mergeCells>
  <hyperlinks>
    <hyperlink ref="C13" r:id="rId1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AD132"/>
  <sheetViews>
    <sheetView topLeftCell="A115" workbookViewId="0">
      <selection activeCell="A135" sqref="A135"/>
    </sheetView>
  </sheetViews>
  <sheetFormatPr defaultRowHeight="14.5"/>
  <cols>
    <col min="1" max="1" width="27.54296875" style="62" bestFit="1" customWidth="1"/>
    <col min="2" max="2" width="17.36328125" style="62" bestFit="1" customWidth="1"/>
    <col min="3" max="3" width="23.81640625" style="62" bestFit="1" customWidth="1"/>
    <col min="4" max="4" width="14.54296875" style="62" bestFit="1" customWidth="1"/>
    <col min="5" max="5" width="18.26953125" style="62" bestFit="1" customWidth="1"/>
    <col min="6" max="6" width="15.453125" style="62" bestFit="1" customWidth="1"/>
    <col min="7" max="7" width="20.08984375" style="62" bestFit="1" customWidth="1"/>
    <col min="8" max="8" width="17.36328125" style="62" bestFit="1" customWidth="1"/>
    <col min="9" max="9" width="18.26953125" style="62" bestFit="1" customWidth="1"/>
    <col min="10" max="10" width="20.08984375" style="62" bestFit="1" customWidth="1"/>
    <col min="11" max="11" width="2.6328125" style="62" bestFit="1" customWidth="1"/>
    <col min="12" max="13" width="6.26953125" style="62" bestFit="1" customWidth="1"/>
    <col min="14" max="14" width="17.36328125" style="62" bestFit="1" customWidth="1"/>
    <col min="15" max="15" width="18.26953125" style="62" bestFit="1" customWidth="1"/>
    <col min="16" max="16" width="11.7265625" style="62" bestFit="1" customWidth="1"/>
    <col min="17" max="17" width="7.1796875" style="62" bestFit="1" customWidth="1"/>
    <col min="18" max="18" width="2.6328125" style="62" bestFit="1" customWidth="1"/>
    <col min="19" max="20" width="8.7265625" style="62"/>
    <col min="21" max="21" width="13.6328125" style="62" bestFit="1" customWidth="1"/>
    <col min="22" max="23" width="8.08984375" style="62" bestFit="1" customWidth="1"/>
    <col min="24" max="24" width="8.7265625" style="62"/>
    <col min="25" max="25" width="25.7265625" style="62" bestFit="1" customWidth="1"/>
    <col min="26" max="26" width="17.36328125" style="62" bestFit="1" customWidth="1"/>
    <col min="27" max="27" width="8.7265625" style="62"/>
    <col min="28" max="28" width="14.54296875" style="62" bestFit="1" customWidth="1"/>
    <col min="29" max="30" width="10.81640625" style="62" bestFit="1" customWidth="1"/>
    <col min="31" max="31" width="14.54296875" style="62" bestFit="1" customWidth="1"/>
    <col min="32" max="32" width="18.26953125" style="62" bestFit="1" customWidth="1"/>
    <col min="33" max="33" width="15.453125" style="62" bestFit="1" customWidth="1"/>
    <col min="34" max="34" width="20.08984375" style="62" bestFit="1" customWidth="1"/>
    <col min="35" max="16384" width="8.7265625" style="62"/>
  </cols>
  <sheetData>
    <row r="1" spans="1:30" s="141" customFormat="1" ht="10.5">
      <c r="A1" s="142" t="s">
        <v>142</v>
      </c>
      <c r="AD1" s="141" t="str">
        <f>_xll.ohRangeRetrieveError(C101)</f>
        <v/>
      </c>
    </row>
    <row r="4" spans="1:30">
      <c r="A4" s="62" t="str">
        <f>_xll.qlEonia("eoniaIndex")</f>
        <v>eoniaIndex#0018</v>
      </c>
    </row>
    <row r="5" spans="1:30" ht="15" thickBot="1"/>
    <row r="6" spans="1:30">
      <c r="A6" s="85"/>
      <c r="B6" s="86" t="s">
        <v>65</v>
      </c>
      <c r="C6" s="86" t="s">
        <v>66</v>
      </c>
      <c r="D6" s="86" t="s">
        <v>93</v>
      </c>
      <c r="E6" s="86"/>
      <c r="F6" s="86"/>
      <c r="G6" s="86"/>
      <c r="H6" s="86"/>
      <c r="I6" s="86"/>
      <c r="J6" s="86"/>
      <c r="K6" s="87"/>
    </row>
    <row r="7" spans="1:30">
      <c r="A7" s="88" t="str">
        <f>_xll.qlDepositRateHelper2(C7,D7,E7,F7,G7,H7,I7,J7)</f>
        <v>EONIA#0018</v>
      </c>
      <c r="B7" s="89" t="str">
        <f>_xll.ohRangeRetrieveError(A7)</f>
        <v/>
      </c>
      <c r="C7" s="90" t="s">
        <v>169</v>
      </c>
      <c r="D7" s="91">
        <v>-4.4689999999999999E-3</v>
      </c>
      <c r="E7" s="90" t="s">
        <v>170</v>
      </c>
      <c r="F7" s="92">
        <v>2</v>
      </c>
      <c r="G7" s="92" t="s">
        <v>94</v>
      </c>
      <c r="H7" s="90" t="s">
        <v>96</v>
      </c>
      <c r="I7" s="92" t="b">
        <v>1</v>
      </c>
      <c r="J7" s="92" t="s">
        <v>95</v>
      </c>
      <c r="K7" s="93"/>
    </row>
    <row r="8" spans="1:30">
      <c r="A8" s="88" t="str">
        <f>_xll.qlOISRateHelper(C8,K8,E8,D8,J8,,,Trigger)</f>
        <v>SwapOIS1M#0017</v>
      </c>
      <c r="B8" s="89"/>
      <c r="C8" s="90" t="str">
        <f>"SwapOIS"&amp;E8</f>
        <v>SwapOIS1M</v>
      </c>
      <c r="D8" s="91">
        <v>-4.9300000000000004E-3</v>
      </c>
      <c r="E8" s="90" t="s">
        <v>171</v>
      </c>
      <c r="F8" s="92" t="s">
        <v>98</v>
      </c>
      <c r="G8" s="92" t="s">
        <v>70</v>
      </c>
      <c r="H8" s="90" t="s">
        <v>96</v>
      </c>
      <c r="I8" s="92" t="s">
        <v>100</v>
      </c>
      <c r="J8" s="139" t="str">
        <f>$A$4</f>
        <v>eoniaIndex#0018</v>
      </c>
      <c r="K8" s="93">
        <v>2</v>
      </c>
    </row>
    <row r="9" spans="1:30">
      <c r="A9" s="88" t="str">
        <f>_xll.qlOISRateHelper(C9,K9,E9,D9,J9,,,Trigger)</f>
        <v>SwapOIS2M#0017</v>
      </c>
      <c r="B9" s="89"/>
      <c r="C9" s="90" t="str">
        <f>"SwapOIS"&amp;E9</f>
        <v>SwapOIS2M</v>
      </c>
      <c r="D9" s="91">
        <v>-4.9500000000000004E-3</v>
      </c>
      <c r="E9" s="90" t="s">
        <v>172</v>
      </c>
      <c r="F9" s="92" t="s">
        <v>98</v>
      </c>
      <c r="G9" s="92" t="s">
        <v>70</v>
      </c>
      <c r="H9" s="90" t="s">
        <v>96</v>
      </c>
      <c r="I9" s="92" t="s">
        <v>100</v>
      </c>
      <c r="J9" s="139" t="str">
        <f>$A$4</f>
        <v>eoniaIndex#0018</v>
      </c>
      <c r="K9" s="93">
        <v>2</v>
      </c>
    </row>
    <row r="10" spans="1:30">
      <c r="A10" s="88" t="str">
        <f>_xll.qlOISRateHelper(C10,K10,E10,D10,J10,,,Trigger)</f>
        <v>SwapOIS3M#0017</v>
      </c>
      <c r="B10" s="89"/>
      <c r="C10" s="90" t="str">
        <f>"SwapOIS"&amp;E10</f>
        <v>SwapOIS3M</v>
      </c>
      <c r="D10" s="91">
        <v>-4.96E-3</v>
      </c>
      <c r="E10" s="90" t="s">
        <v>97</v>
      </c>
      <c r="F10" s="92" t="s">
        <v>98</v>
      </c>
      <c r="G10" s="92" t="s">
        <v>70</v>
      </c>
      <c r="H10" s="90" t="s">
        <v>96</v>
      </c>
      <c r="I10" s="92" t="s">
        <v>100</v>
      </c>
      <c r="J10" s="139" t="str">
        <f>$A$4</f>
        <v>eoniaIndex#0018</v>
      </c>
      <c r="K10" s="93">
        <v>2</v>
      </c>
    </row>
    <row r="11" spans="1:30">
      <c r="A11" s="88" t="str">
        <f>_xll.qlOISRateHelper(C11,K11,E11,D11,J11,,,Trigger)</f>
        <v>SwapOIS4M#0017</v>
      </c>
      <c r="B11" s="89"/>
      <c r="C11" s="90" t="str">
        <f>"SwapOIS"&amp;E11</f>
        <v>SwapOIS4M</v>
      </c>
      <c r="D11" s="91">
        <v>-4.9800000000000001E-3</v>
      </c>
      <c r="E11" s="90" t="s">
        <v>173</v>
      </c>
      <c r="F11" s="92" t="s">
        <v>98</v>
      </c>
      <c r="G11" s="92" t="s">
        <v>70</v>
      </c>
      <c r="H11" s="90" t="s">
        <v>96</v>
      </c>
      <c r="I11" s="92" t="s">
        <v>100</v>
      </c>
      <c r="J11" s="139" t="str">
        <f>$A$4</f>
        <v>eoniaIndex#0018</v>
      </c>
      <c r="K11" s="93">
        <v>2</v>
      </c>
    </row>
    <row r="12" spans="1:30">
      <c r="A12" s="88" t="str">
        <f>_xll.qlOISRateHelper(C12,K12,E12,D12,J12,,,Trigger)</f>
        <v>SwapOIS5M#0017</v>
      </c>
      <c r="B12" s="89"/>
      <c r="C12" s="90" t="str">
        <f>"SwapOIS"&amp;E12</f>
        <v>SwapOIS5M</v>
      </c>
      <c r="D12" s="91">
        <v>-5.0400000000000002E-3</v>
      </c>
      <c r="E12" s="90" t="s">
        <v>174</v>
      </c>
      <c r="F12" s="92" t="s">
        <v>98</v>
      </c>
      <c r="G12" s="92" t="s">
        <v>70</v>
      </c>
      <c r="H12" s="90" t="s">
        <v>96</v>
      </c>
      <c r="I12" s="92" t="s">
        <v>100</v>
      </c>
      <c r="J12" s="139" t="str">
        <f>$A$4</f>
        <v>eoniaIndex#0018</v>
      </c>
      <c r="K12" s="93">
        <v>2</v>
      </c>
    </row>
    <row r="13" spans="1:30">
      <c r="A13" s="88" t="str">
        <f>_xll.qlOISRateHelper(C13,K13,E13,D13,J13,,,Trigger)</f>
        <v>SwapOIS6M#0017</v>
      </c>
      <c r="B13" s="89"/>
      <c r="C13" s="90" t="str">
        <f>"SwapOIS"&amp;E13</f>
        <v>SwapOIS6M</v>
      </c>
      <c r="D13" s="91">
        <v>-5.0699999999999999E-3</v>
      </c>
      <c r="E13" s="90" t="s">
        <v>175</v>
      </c>
      <c r="F13" s="92" t="s">
        <v>98</v>
      </c>
      <c r="G13" s="92" t="s">
        <v>70</v>
      </c>
      <c r="H13" s="90" t="s">
        <v>96</v>
      </c>
      <c r="I13" s="92" t="s">
        <v>100</v>
      </c>
      <c r="J13" s="139" t="str">
        <f>$A$4</f>
        <v>eoniaIndex#0018</v>
      </c>
      <c r="K13" s="93">
        <v>2</v>
      </c>
    </row>
    <row r="14" spans="1:30">
      <c r="A14" s="88" t="str">
        <f>_xll.qlOISRateHelper(C14,K14,E14,D14,J14,,,Trigger)</f>
        <v>SwapOIS7M#0017</v>
      </c>
      <c r="B14" s="89"/>
      <c r="C14" s="90" t="str">
        <f>"SwapOIS"&amp;E14</f>
        <v>SwapOIS7M</v>
      </c>
      <c r="D14" s="91">
        <v>-5.1200000000000004E-3</v>
      </c>
      <c r="E14" s="90" t="s">
        <v>176</v>
      </c>
      <c r="F14" s="92" t="s">
        <v>98</v>
      </c>
      <c r="G14" s="92" t="s">
        <v>70</v>
      </c>
      <c r="H14" s="90" t="s">
        <v>96</v>
      </c>
      <c r="I14" s="92" t="s">
        <v>100</v>
      </c>
      <c r="J14" s="139" t="str">
        <f>$A$4</f>
        <v>eoniaIndex#0018</v>
      </c>
      <c r="K14" s="93">
        <v>2</v>
      </c>
    </row>
    <row r="15" spans="1:30">
      <c r="A15" s="88" t="str">
        <f>_xll.qlOISRateHelper(C15,K15,E15,D15,J15,,,Trigger)</f>
        <v>SwapOIS8M#0017</v>
      </c>
      <c r="B15" s="89"/>
      <c r="C15" s="90" t="str">
        <f>"SwapOIS"&amp;E15</f>
        <v>SwapOIS8M</v>
      </c>
      <c r="D15" s="91">
        <v>-5.1599999999999997E-3</v>
      </c>
      <c r="E15" s="90" t="s">
        <v>177</v>
      </c>
      <c r="F15" s="92" t="s">
        <v>98</v>
      </c>
      <c r="G15" s="92" t="s">
        <v>70</v>
      </c>
      <c r="H15" s="90" t="s">
        <v>96</v>
      </c>
      <c r="I15" s="92" t="s">
        <v>100</v>
      </c>
      <c r="J15" s="139" t="str">
        <f>$A$4</f>
        <v>eoniaIndex#0018</v>
      </c>
      <c r="K15" s="93">
        <v>2</v>
      </c>
    </row>
    <row r="16" spans="1:30">
      <c r="A16" s="88" t="str">
        <f>_xll.qlOISRateHelper(C16,K16,E16,D16,J16,,,Trigger)</f>
        <v>SwapOIS9M#0017</v>
      </c>
      <c r="B16" s="89"/>
      <c r="C16" s="90" t="str">
        <f>"SwapOIS"&amp;E16</f>
        <v>SwapOIS9M</v>
      </c>
      <c r="D16" s="91">
        <v>-5.1999999999999998E-3</v>
      </c>
      <c r="E16" s="90" t="s">
        <v>178</v>
      </c>
      <c r="F16" s="92" t="s">
        <v>98</v>
      </c>
      <c r="G16" s="92" t="s">
        <v>70</v>
      </c>
      <c r="H16" s="90" t="s">
        <v>96</v>
      </c>
      <c r="I16" s="92" t="s">
        <v>100</v>
      </c>
      <c r="J16" s="139" t="str">
        <f>$A$4</f>
        <v>eoniaIndex#0018</v>
      </c>
      <c r="K16" s="93">
        <v>2</v>
      </c>
    </row>
    <row r="17" spans="1:11">
      <c r="A17" s="88" t="str">
        <f>_xll.qlOISRateHelper(C17,K17,E17,D17,J17,,,Trigger)</f>
        <v>SwapOIS10M#0017</v>
      </c>
      <c r="B17" s="89"/>
      <c r="C17" s="90" t="str">
        <f>"SwapOIS"&amp;E17</f>
        <v>SwapOIS10M</v>
      </c>
      <c r="D17" s="91">
        <v>-5.2300000000000003E-3</v>
      </c>
      <c r="E17" s="90" t="s">
        <v>179</v>
      </c>
      <c r="F17" s="92" t="s">
        <v>98</v>
      </c>
      <c r="G17" s="92" t="s">
        <v>70</v>
      </c>
      <c r="H17" s="90" t="s">
        <v>96</v>
      </c>
      <c r="I17" s="92" t="s">
        <v>100</v>
      </c>
      <c r="J17" s="139" t="str">
        <f>$A$4</f>
        <v>eoniaIndex#0018</v>
      </c>
      <c r="K17" s="93">
        <v>2</v>
      </c>
    </row>
    <row r="18" spans="1:11">
      <c r="A18" s="88" t="str">
        <f>_xll.qlOISRateHelper(C18,K18,E18,D18,J18,,,Trigger)</f>
        <v>SwapOIS11M#0017</v>
      </c>
      <c r="B18" s="89"/>
      <c r="C18" s="90" t="str">
        <f>"SwapOIS"&amp;E18</f>
        <v>SwapOIS11M</v>
      </c>
      <c r="D18" s="91">
        <v>-5.2599999999999999E-3</v>
      </c>
      <c r="E18" s="90" t="s">
        <v>180</v>
      </c>
      <c r="F18" s="92" t="s">
        <v>98</v>
      </c>
      <c r="G18" s="92" t="s">
        <v>70</v>
      </c>
      <c r="H18" s="90" t="s">
        <v>96</v>
      </c>
      <c r="I18" s="92" t="s">
        <v>100</v>
      </c>
      <c r="J18" s="139" t="str">
        <f>$A$4</f>
        <v>eoniaIndex#0018</v>
      </c>
      <c r="K18" s="93">
        <v>2</v>
      </c>
    </row>
    <row r="19" spans="1:11">
      <c r="A19" s="88" t="str">
        <f>_xll.qlOISRateHelper(C19,K19,E19,D19,J19,,,Trigger)</f>
        <v>SwapOIS1Y#0017</v>
      </c>
      <c r="B19" s="89" t="str">
        <f>_xll.ohRangeRetrieveError(A19)</f>
        <v/>
      </c>
      <c r="C19" s="90" t="str">
        <f>"SwapOIS"&amp;E19</f>
        <v>SwapOIS1Y</v>
      </c>
      <c r="D19" s="91">
        <v>-5.2900000000000004E-3</v>
      </c>
      <c r="E19" s="94" t="s">
        <v>152</v>
      </c>
      <c r="F19" s="92" t="s">
        <v>98</v>
      </c>
      <c r="G19" s="92" t="s">
        <v>70</v>
      </c>
      <c r="H19" s="90" t="s">
        <v>96</v>
      </c>
      <c r="I19" s="92" t="s">
        <v>100</v>
      </c>
      <c r="J19" s="139" t="str">
        <f>$A$4</f>
        <v>eoniaIndex#0018</v>
      </c>
      <c r="K19" s="93">
        <v>2</v>
      </c>
    </row>
    <row r="20" spans="1:11">
      <c r="A20" s="88" t="str">
        <f>_xll.qlOISRateHelper(C20,K20,E20,D20,J20,,,Trigger)</f>
        <v>SwapOIS2Y#0017</v>
      </c>
      <c r="B20" s="89" t="str">
        <f>_xll.ohRangeRetrieveError(A20)</f>
        <v/>
      </c>
      <c r="C20" s="90" t="str">
        <f>"SwapOIS"&amp;E20</f>
        <v>SwapOIS2Y</v>
      </c>
      <c r="D20" s="91">
        <v>-5.5100000000000001E-3</v>
      </c>
      <c r="E20" s="94" t="s">
        <v>161</v>
      </c>
      <c r="F20" s="92" t="s">
        <v>98</v>
      </c>
      <c r="G20" s="92" t="s">
        <v>70</v>
      </c>
      <c r="H20" s="90" t="s">
        <v>96</v>
      </c>
      <c r="I20" s="92" t="s">
        <v>100</v>
      </c>
      <c r="J20" s="139" t="str">
        <f>$A$4</f>
        <v>eoniaIndex#0018</v>
      </c>
      <c r="K20" s="93">
        <v>2</v>
      </c>
    </row>
    <row r="21" spans="1:11">
      <c r="A21" s="88" t="str">
        <f>_xll.qlOISRateHelper(C21,K21,E21,D21,J21,,,Trigger)</f>
        <v>SwapOIS3Y#0017</v>
      </c>
      <c r="B21" s="89" t="str">
        <f>_xll.ohRangeRetrieveError(A21)</f>
        <v/>
      </c>
      <c r="C21" s="90" t="str">
        <f>"SwapOIS"&amp;E21</f>
        <v>SwapOIS3Y</v>
      </c>
      <c r="D21" s="91">
        <v>-5.5999999999999999E-3</v>
      </c>
      <c r="E21" s="94" t="s">
        <v>99</v>
      </c>
      <c r="F21" s="92" t="s">
        <v>98</v>
      </c>
      <c r="G21" s="92" t="s">
        <v>70</v>
      </c>
      <c r="H21" s="90" t="s">
        <v>96</v>
      </c>
      <c r="I21" s="92" t="s">
        <v>100</v>
      </c>
      <c r="J21" s="139" t="str">
        <f>$A$4</f>
        <v>eoniaIndex#0018</v>
      </c>
      <c r="K21" s="93">
        <v>2</v>
      </c>
    </row>
    <row r="22" spans="1:11">
      <c r="A22" s="88" t="str">
        <f>_xll.qlOISRateHelper(C22,K22,E22,D22,J22,,,Trigger)</f>
        <v>SwapOIS4Y#0017</v>
      </c>
      <c r="B22" s="89" t="str">
        <f>_xll.ohRangeRetrieveError(A22)</f>
        <v/>
      </c>
      <c r="C22" s="90" t="str">
        <f>"SwapOIS"&amp;E22</f>
        <v>SwapOIS4Y</v>
      </c>
      <c r="D22" s="91">
        <v>-5.5500000000000002E-3</v>
      </c>
      <c r="E22" s="94" t="s">
        <v>102</v>
      </c>
      <c r="F22" s="92" t="s">
        <v>98</v>
      </c>
      <c r="G22" s="92" t="s">
        <v>70</v>
      </c>
      <c r="H22" s="90" t="s">
        <v>96</v>
      </c>
      <c r="I22" s="92" t="s">
        <v>100</v>
      </c>
      <c r="J22" s="139" t="str">
        <f>$A$4</f>
        <v>eoniaIndex#0018</v>
      </c>
      <c r="K22" s="93">
        <v>2</v>
      </c>
    </row>
    <row r="23" spans="1:11">
      <c r="A23" s="88" t="str">
        <f>_xll.qlOISRateHelper(C23,K23,E23,D23,J23,,,Trigger)</f>
        <v>SwapOIS5Y#0017</v>
      </c>
      <c r="B23" s="89" t="str">
        <f>_xll.ohRangeRetrieveError(A23)</f>
        <v/>
      </c>
      <c r="C23" s="90" t="str">
        <f>"SwapOIS"&amp;E23</f>
        <v>SwapOIS5Y</v>
      </c>
      <c r="D23" s="91">
        <v>-5.4099999999999999E-3</v>
      </c>
      <c r="E23" s="94" t="s">
        <v>103</v>
      </c>
      <c r="F23" s="92" t="s">
        <v>98</v>
      </c>
      <c r="G23" s="92" t="s">
        <v>70</v>
      </c>
      <c r="H23" s="90" t="s">
        <v>96</v>
      </c>
      <c r="I23" s="92" t="s">
        <v>100</v>
      </c>
      <c r="J23" s="139" t="str">
        <f>$A$4</f>
        <v>eoniaIndex#0018</v>
      </c>
      <c r="K23" s="93">
        <v>2</v>
      </c>
    </row>
    <row r="24" spans="1:11">
      <c r="A24" s="88" t="str">
        <f>_xll.qlOISRateHelper(C24,K24,E24,D24,J24,,,Trigger)</f>
        <v>SwapOIS6Y#0017</v>
      </c>
      <c r="B24" s="89" t="str">
        <f>_xll.ohRangeRetrieveError(A24)</f>
        <v/>
      </c>
      <c r="C24" s="90" t="str">
        <f>"SwapOIS"&amp;E24</f>
        <v>SwapOIS6Y</v>
      </c>
      <c r="D24" s="91">
        <v>-5.1500000000000001E-3</v>
      </c>
      <c r="E24" s="94" t="s">
        <v>104</v>
      </c>
      <c r="F24" s="92" t="s">
        <v>98</v>
      </c>
      <c r="G24" s="92" t="s">
        <v>70</v>
      </c>
      <c r="H24" s="90" t="s">
        <v>96</v>
      </c>
      <c r="I24" s="92" t="s">
        <v>100</v>
      </c>
      <c r="J24" s="139" t="str">
        <f>$A$4</f>
        <v>eoniaIndex#0018</v>
      </c>
      <c r="K24" s="93">
        <v>2</v>
      </c>
    </row>
    <row r="25" spans="1:11">
      <c r="A25" s="88" t="str">
        <f>_xll.qlOISRateHelper(C25,K25,E25,D25,J25,,,Trigger)</f>
        <v>SwapOIS7Y#0017</v>
      </c>
      <c r="B25" s="89" t="str">
        <f>_xll.ohRangeRetrieveError(A25)</f>
        <v/>
      </c>
      <c r="C25" s="90" t="str">
        <f>"SwapOIS"&amp;E25</f>
        <v>SwapOIS7Y</v>
      </c>
      <c r="D25" s="91">
        <v>-4.8700000000000002E-3</v>
      </c>
      <c r="E25" s="94" t="s">
        <v>105</v>
      </c>
      <c r="F25" s="92" t="s">
        <v>98</v>
      </c>
      <c r="G25" s="92" t="s">
        <v>70</v>
      </c>
      <c r="H25" s="90" t="s">
        <v>96</v>
      </c>
      <c r="I25" s="92" t="s">
        <v>100</v>
      </c>
      <c r="J25" s="139" t="str">
        <f>$A$4</f>
        <v>eoniaIndex#0018</v>
      </c>
      <c r="K25" s="93">
        <v>2</v>
      </c>
    </row>
    <row r="26" spans="1:11">
      <c r="A26" s="88" t="str">
        <f>_xll.qlOISRateHelper(C26,K26,E26,D26,J26,,,Trigger)</f>
        <v>SwapOIS8Y#0017</v>
      </c>
      <c r="B26" s="89" t="str">
        <f>_xll.ohRangeRetrieveError(A26)</f>
        <v/>
      </c>
      <c r="C26" s="90" t="str">
        <f>"SwapOIS"&amp;E26</f>
        <v>SwapOIS8Y</v>
      </c>
      <c r="D26" s="91">
        <v>-4.5199999999999997E-3</v>
      </c>
      <c r="E26" s="94" t="s">
        <v>106</v>
      </c>
      <c r="F26" s="92" t="s">
        <v>98</v>
      </c>
      <c r="G26" s="92" t="s">
        <v>70</v>
      </c>
      <c r="H26" s="90" t="s">
        <v>96</v>
      </c>
      <c r="I26" s="92" t="s">
        <v>100</v>
      </c>
      <c r="J26" s="139" t="str">
        <f>$A$4</f>
        <v>eoniaIndex#0018</v>
      </c>
      <c r="K26" s="93">
        <v>2</v>
      </c>
    </row>
    <row r="27" spans="1:11">
      <c r="A27" s="88" t="str">
        <f>_xll.qlOISRateHelper(C27,K27,E27,D27,J27,,,Trigger)</f>
        <v>SwapOIS9Y#0017</v>
      </c>
      <c r="B27" s="89" t="str">
        <f>_xll.ohRangeRetrieveError(A27)</f>
        <v/>
      </c>
      <c r="C27" s="90" t="str">
        <f>"SwapOIS"&amp;E27</f>
        <v>SwapOIS9Y</v>
      </c>
      <c r="D27" s="91">
        <v>-4.15E-3</v>
      </c>
      <c r="E27" s="94" t="s">
        <v>107</v>
      </c>
      <c r="F27" s="92" t="s">
        <v>98</v>
      </c>
      <c r="G27" s="92" t="s">
        <v>70</v>
      </c>
      <c r="H27" s="90" t="s">
        <v>96</v>
      </c>
      <c r="I27" s="92" t="s">
        <v>100</v>
      </c>
      <c r="J27" s="139" t="str">
        <f>$A$4</f>
        <v>eoniaIndex#0018</v>
      </c>
      <c r="K27" s="93">
        <v>2</v>
      </c>
    </row>
    <row r="28" spans="1:11">
      <c r="A28" s="88" t="str">
        <f>_xll.qlOISRateHelper(C28,K28,E28,D28,J28,,,Trigger)</f>
        <v>SwapOIS10Y#0017</v>
      </c>
      <c r="B28" s="89" t="str">
        <f>_xll.ohRangeRetrieveError(A28)</f>
        <v/>
      </c>
      <c r="C28" s="90" t="str">
        <f>"SwapOIS"&amp;E28</f>
        <v>SwapOIS10Y</v>
      </c>
      <c r="D28" s="91">
        <v>-3.7599999999999999E-3</v>
      </c>
      <c r="E28" s="94" t="s">
        <v>108</v>
      </c>
      <c r="F28" s="92" t="s">
        <v>98</v>
      </c>
      <c r="G28" s="92" t="s">
        <v>70</v>
      </c>
      <c r="H28" s="90" t="s">
        <v>96</v>
      </c>
      <c r="I28" s="92" t="s">
        <v>100</v>
      </c>
      <c r="J28" s="139" t="str">
        <f>$A$4</f>
        <v>eoniaIndex#0018</v>
      </c>
      <c r="K28" s="93">
        <v>2</v>
      </c>
    </row>
    <row r="29" spans="1:11">
      <c r="A29" s="88" t="str">
        <f>_xll.qlOISRateHelper(C29,K29,E29,D29,J29,,,Trigger)</f>
        <v>SwapOIS15Y#0017</v>
      </c>
      <c r="B29" s="89" t="str">
        <f>_xll.ohRangeRetrieveError(A29)</f>
        <v/>
      </c>
      <c r="C29" s="90" t="str">
        <f>"SwapOIS"&amp;E29</f>
        <v>SwapOIS15Y</v>
      </c>
      <c r="D29" s="91">
        <v>-1.9400000000000001E-3</v>
      </c>
      <c r="E29" s="94" t="s">
        <v>109</v>
      </c>
      <c r="F29" s="92" t="s">
        <v>98</v>
      </c>
      <c r="G29" s="92" t="s">
        <v>70</v>
      </c>
      <c r="H29" s="90" t="s">
        <v>96</v>
      </c>
      <c r="I29" s="92" t="s">
        <v>100</v>
      </c>
      <c r="J29" s="139" t="str">
        <f>$A$4</f>
        <v>eoniaIndex#0018</v>
      </c>
      <c r="K29" s="93">
        <v>2</v>
      </c>
    </row>
    <row r="30" spans="1:11">
      <c r="A30" s="88" t="str">
        <f>_xll.qlOISRateHelper(C30,K30,E30,D30,J30,,,Trigger)</f>
        <v>SwapOIS20Y#0017</v>
      </c>
      <c r="B30" s="89" t="str">
        <f>_xll.ohRangeRetrieveError(A30)</f>
        <v/>
      </c>
      <c r="C30" s="90" t="str">
        <f>"SwapOIS"&amp;E30</f>
        <v>SwapOIS20Y</v>
      </c>
      <c r="D30" s="91">
        <v>-1.2199999999999999E-3</v>
      </c>
      <c r="E30" s="94" t="s">
        <v>110</v>
      </c>
      <c r="F30" s="92" t="s">
        <v>98</v>
      </c>
      <c r="G30" s="92" t="s">
        <v>70</v>
      </c>
      <c r="H30" s="90" t="s">
        <v>96</v>
      </c>
      <c r="I30" s="92" t="s">
        <v>100</v>
      </c>
      <c r="J30" s="139" t="str">
        <f>$A$4</f>
        <v>eoniaIndex#0018</v>
      </c>
      <c r="K30" s="93">
        <v>2</v>
      </c>
    </row>
    <row r="31" spans="1:11">
      <c r="A31" s="88" t="str">
        <f>_xll.qlOISRateHelper(C31,K31,E31,D31,J31,,,Trigger)</f>
        <v>SwapOIS25Y#0017</v>
      </c>
      <c r="B31" s="89" t="str">
        <f>_xll.ohRangeRetrieveError(A31)</f>
        <v/>
      </c>
      <c r="C31" s="90" t="str">
        <f>"SwapOIS"&amp;E31</f>
        <v>SwapOIS25Y</v>
      </c>
      <c r="D31" s="91">
        <v>-1.2999999999999999E-3</v>
      </c>
      <c r="E31" s="94" t="s">
        <v>111</v>
      </c>
      <c r="F31" s="92" t="s">
        <v>98</v>
      </c>
      <c r="G31" s="92" t="s">
        <v>70</v>
      </c>
      <c r="H31" s="90" t="s">
        <v>96</v>
      </c>
      <c r="I31" s="92" t="s">
        <v>100</v>
      </c>
      <c r="J31" s="139" t="str">
        <f>$A$4</f>
        <v>eoniaIndex#0018</v>
      </c>
      <c r="K31" s="93">
        <v>2</v>
      </c>
    </row>
    <row r="32" spans="1:11" ht="15" thickBot="1">
      <c r="A32" s="95" t="str">
        <f>_xll.qlOISRateHelper(C32,K32,E32,D32,J32,,,Trigger)</f>
        <v>SwapOIS30Y#0017</v>
      </c>
      <c r="B32" s="96" t="str">
        <f>_xll.ohRangeRetrieveError(A32)</f>
        <v/>
      </c>
      <c r="C32" s="99" t="str">
        <f>"SwapOIS"&amp;E32</f>
        <v>SwapOIS30Y</v>
      </c>
      <c r="D32" s="98">
        <v>-1.6199999999999999E-3</v>
      </c>
      <c r="E32" s="99" t="s">
        <v>112</v>
      </c>
      <c r="F32" s="100" t="s">
        <v>98</v>
      </c>
      <c r="G32" s="100" t="s">
        <v>70</v>
      </c>
      <c r="H32" s="97" t="s">
        <v>96</v>
      </c>
      <c r="I32" s="100" t="s">
        <v>100</v>
      </c>
      <c r="J32" s="140" t="str">
        <f>$A$4</f>
        <v>eoniaIndex#0018</v>
      </c>
      <c r="K32" s="101">
        <v>2</v>
      </c>
    </row>
    <row r="35" spans="1:3" s="141" customFormat="1" ht="10.5">
      <c r="A35" s="142" t="s">
        <v>144</v>
      </c>
    </row>
    <row r="36" spans="1:3" ht="15" thickBot="1"/>
    <row r="37" spans="1:3">
      <c r="A37" s="102" t="s">
        <v>113</v>
      </c>
      <c r="B37" s="103" t="s">
        <v>114</v>
      </c>
      <c r="C37" s="104" t="s">
        <v>115</v>
      </c>
    </row>
    <row r="38" spans="1:3">
      <c r="A38" s="105" t="str">
        <f t="array" ref="A38:A67">A7:A32</f>
        <v>EONIA#0018</v>
      </c>
      <c r="B38" s="107">
        <v>1</v>
      </c>
      <c r="C38" s="108" t="str">
        <f t="array" ref="C38:C67">_xll.qlRateHelperSelection(A38:A63,B38:B63,B69,B70,B71,B72,B73)</f>
        <v>EONIA</v>
      </c>
    </row>
    <row r="39" spans="1:3">
      <c r="A39" s="105" t="str">
        <v>SwapOIS1M#0017</v>
      </c>
      <c r="B39" s="107">
        <v>1</v>
      </c>
      <c r="C39" s="108" t="str">
        <v>SwapOIS2M</v>
      </c>
    </row>
    <row r="40" spans="1:3">
      <c r="A40" s="105" t="str">
        <v>SwapOIS2M#0017</v>
      </c>
      <c r="B40" s="107">
        <v>1</v>
      </c>
      <c r="C40" s="108" t="str">
        <v>SwapOIS3M</v>
      </c>
    </row>
    <row r="41" spans="1:3">
      <c r="A41" s="105" t="str">
        <v>SwapOIS3M#0017</v>
      </c>
      <c r="B41" s="107">
        <v>1</v>
      </c>
      <c r="C41" s="108" t="str">
        <v>SwapOIS5M</v>
      </c>
    </row>
    <row r="42" spans="1:3">
      <c r="A42" s="105" t="str">
        <v>SwapOIS4M#0017</v>
      </c>
      <c r="B42" s="107">
        <v>1</v>
      </c>
      <c r="C42" s="108" t="str">
        <v>SwapOIS7M</v>
      </c>
    </row>
    <row r="43" spans="1:3">
      <c r="A43" s="105" t="str">
        <v>SwapOIS5M#0017</v>
      </c>
      <c r="B43" s="107">
        <v>1</v>
      </c>
      <c r="C43" s="108" t="str">
        <v>SwapOIS9M</v>
      </c>
    </row>
    <row r="44" spans="1:3">
      <c r="A44" s="105" t="str">
        <v>SwapOIS6M#0017</v>
      </c>
      <c r="B44" s="107">
        <v>1</v>
      </c>
      <c r="C44" s="108" t="str">
        <v>SwapOIS11M</v>
      </c>
    </row>
    <row r="45" spans="1:3">
      <c r="A45" s="105" t="str">
        <v>SwapOIS7M#0017</v>
      </c>
      <c r="B45" s="107">
        <v>1</v>
      </c>
      <c r="C45" s="108" t="str">
        <v>SwapOIS1Y</v>
      </c>
    </row>
    <row r="46" spans="1:3">
      <c r="A46" s="105" t="str">
        <v>SwapOIS8M#0017</v>
      </c>
      <c r="B46" s="107">
        <v>1</v>
      </c>
      <c r="C46" s="108" t="str">
        <v>SwapOIS2Y</v>
      </c>
    </row>
    <row r="47" spans="1:3">
      <c r="A47" s="105" t="str">
        <v>SwapOIS9M#0017</v>
      </c>
      <c r="B47" s="107">
        <v>1</v>
      </c>
      <c r="C47" s="108" t="str">
        <v>SwapOIS3Y</v>
      </c>
    </row>
    <row r="48" spans="1:3" ht="10" customHeight="1">
      <c r="A48" s="105" t="str">
        <v>SwapOIS10M#0017</v>
      </c>
      <c r="B48" s="107">
        <v>1</v>
      </c>
      <c r="C48" s="108" t="str">
        <v>SwapOIS4Y</v>
      </c>
    </row>
    <row r="49" spans="1:3">
      <c r="A49" s="105" t="str">
        <v>SwapOIS11M#0017</v>
      </c>
      <c r="B49" s="107">
        <v>1</v>
      </c>
      <c r="C49" s="108" t="str">
        <v>SwapOIS5Y</v>
      </c>
    </row>
    <row r="50" spans="1:3">
      <c r="A50" s="105" t="str">
        <v>SwapOIS1Y#0017</v>
      </c>
      <c r="B50" s="107">
        <v>1</v>
      </c>
      <c r="C50" s="108" t="str">
        <v>SwapOIS6Y</v>
      </c>
    </row>
    <row r="51" spans="1:3">
      <c r="A51" s="105" t="str">
        <v>SwapOIS2Y#0017</v>
      </c>
      <c r="B51" s="107">
        <v>1</v>
      </c>
      <c r="C51" s="108" t="str">
        <v>SwapOIS7Y</v>
      </c>
    </row>
    <row r="52" spans="1:3">
      <c r="A52" s="105" t="str">
        <v>SwapOIS3Y#0017</v>
      </c>
      <c r="B52" s="107">
        <v>1</v>
      </c>
      <c r="C52" s="108" t="str">
        <v>SwapOIS8Y</v>
      </c>
    </row>
    <row r="53" spans="1:3">
      <c r="A53" s="105" t="str">
        <v>SwapOIS4Y#0017</v>
      </c>
      <c r="B53" s="107">
        <v>1</v>
      </c>
      <c r="C53" s="108" t="str">
        <v>SwapOIS9Y</v>
      </c>
    </row>
    <row r="54" spans="1:3">
      <c r="A54" s="105" t="str">
        <v>SwapOIS5Y#0017</v>
      </c>
      <c r="B54" s="107">
        <v>1</v>
      </c>
      <c r="C54" s="108" t="str">
        <v>SwapOIS10Y</v>
      </c>
    </row>
    <row r="55" spans="1:3">
      <c r="A55" s="105" t="str">
        <v>SwapOIS6Y#0017</v>
      </c>
      <c r="B55" s="107">
        <v>1</v>
      </c>
      <c r="C55" s="108" t="str">
        <v>SwapOIS15Y</v>
      </c>
    </row>
    <row r="56" spans="1:3">
      <c r="A56" s="105" t="str">
        <v>SwapOIS7Y#0017</v>
      </c>
      <c r="B56" s="107">
        <v>1</v>
      </c>
      <c r="C56" s="108" t="str">
        <v>SwapOIS20Y</v>
      </c>
    </row>
    <row r="57" spans="1:3">
      <c r="A57" s="105" t="str">
        <v>SwapOIS8Y#0017</v>
      </c>
      <c r="B57" s="107">
        <v>1</v>
      </c>
      <c r="C57" s="108" t="str">
        <v>SwapOIS25Y</v>
      </c>
    </row>
    <row r="58" spans="1:3">
      <c r="A58" s="105" t="str">
        <v>SwapOIS9Y#0017</v>
      </c>
      <c r="B58" s="107">
        <v>1</v>
      </c>
      <c r="C58" s="108" t="str">
        <v>SwapOIS30Y</v>
      </c>
    </row>
    <row r="59" spans="1:3">
      <c r="A59" s="105" t="str">
        <v>SwapOIS10Y#0017</v>
      </c>
      <c r="B59" s="107">
        <v>1</v>
      </c>
      <c r="C59" s="108" t="e">
        <v>#N/A</v>
      </c>
    </row>
    <row r="60" spans="1:3">
      <c r="A60" s="105" t="str">
        <v>SwapOIS15Y#0017</v>
      </c>
      <c r="B60" s="107">
        <v>1</v>
      </c>
      <c r="C60" s="108" t="e">
        <v>#N/A</v>
      </c>
    </row>
    <row r="61" spans="1:3">
      <c r="A61" s="105" t="str">
        <v>SwapOIS20Y#0017</v>
      </c>
      <c r="B61" s="107">
        <v>1</v>
      </c>
      <c r="C61" s="108" t="e">
        <v>#N/A</v>
      </c>
    </row>
    <row r="62" spans="1:3">
      <c r="A62" s="105" t="str">
        <v>SwapOIS25Y#0017</v>
      </c>
      <c r="B62" s="107">
        <v>1</v>
      </c>
      <c r="C62" s="108" t="e">
        <v>#N/A</v>
      </c>
    </row>
    <row r="63" spans="1:3">
      <c r="A63" s="105" t="str">
        <v>SwapOIS30Y#0017</v>
      </c>
      <c r="B63" s="107">
        <v>1</v>
      </c>
      <c r="C63" s="108" t="e">
        <v>#N/A</v>
      </c>
    </row>
    <row r="64" spans="1:3">
      <c r="A64" s="105" t="e">
        <v>#N/A</v>
      </c>
      <c r="B64" s="107"/>
      <c r="C64" s="108" t="e">
        <v>#N/A</v>
      </c>
    </row>
    <row r="65" spans="1:3">
      <c r="A65" s="105" t="e">
        <v>#N/A</v>
      </c>
      <c r="B65" s="107"/>
      <c r="C65" s="108" t="e">
        <v>#N/A</v>
      </c>
    </row>
    <row r="66" spans="1:3">
      <c r="A66" s="105" t="e">
        <v>#N/A</v>
      </c>
      <c r="B66" s="107"/>
      <c r="C66" s="108" t="e">
        <v>#N/A</v>
      </c>
    </row>
    <row r="67" spans="1:3" ht="15" thickBot="1">
      <c r="A67" s="106" t="e">
        <v>#N/A</v>
      </c>
      <c r="B67" s="110"/>
      <c r="C67" s="109" t="e">
        <v>#N/A</v>
      </c>
    </row>
    <row r="68" spans="1:3" ht="15" thickBot="1"/>
    <row r="69" spans="1:3">
      <c r="A69" s="111" t="s">
        <v>116</v>
      </c>
      <c r="B69" s="112">
        <v>8</v>
      </c>
    </row>
    <row r="70" spans="1:3">
      <c r="A70" s="113" t="s">
        <v>117</v>
      </c>
      <c r="B70" s="114">
        <v>0</v>
      </c>
    </row>
    <row r="71" spans="1:3">
      <c r="A71" s="113" t="s">
        <v>118</v>
      </c>
      <c r="B71" s="114">
        <v>3</v>
      </c>
    </row>
    <row r="72" spans="1:3">
      <c r="A72" s="113" t="s">
        <v>119</v>
      </c>
      <c r="B72" s="115" t="s">
        <v>120</v>
      </c>
    </row>
    <row r="73" spans="1:3" ht="15" thickBot="1">
      <c r="A73" s="116" t="s">
        <v>39</v>
      </c>
      <c r="B73" s="117">
        <v>30</v>
      </c>
    </row>
    <row r="74" spans="1:3" ht="15" thickBot="1">
      <c r="A74" s="118"/>
      <c r="B74" s="118"/>
    </row>
    <row r="75" spans="1:3">
      <c r="A75" s="111" t="s">
        <v>121</v>
      </c>
      <c r="B75" s="119" t="str">
        <f>_xll.qlPiecewiseYieldCurve(B77,B78,B79,_xll.ohPack(C38:C67),B80,,,B83,B81,B82,B84,B85)</f>
        <v>obj_00069#0017</v>
      </c>
    </row>
    <row r="76" spans="1:3" ht="15" thickBot="1">
      <c r="A76" s="116" t="s">
        <v>65</v>
      </c>
      <c r="B76" s="120" t="str">
        <f>_xll.ohRangeRetrieveError(B75)</f>
        <v/>
      </c>
    </row>
    <row r="77" spans="1:3">
      <c r="A77" s="111" t="s">
        <v>66</v>
      </c>
      <c r="B77" s="121"/>
    </row>
    <row r="78" spans="1:3">
      <c r="A78" s="113" t="s">
        <v>67</v>
      </c>
      <c r="B78" s="115">
        <v>2</v>
      </c>
    </row>
    <row r="79" spans="1:3">
      <c r="A79" s="113" t="s">
        <v>68</v>
      </c>
      <c r="B79" s="115" t="s">
        <v>98</v>
      </c>
    </row>
    <row r="80" spans="1:3">
      <c r="A80" s="113" t="s">
        <v>69</v>
      </c>
      <c r="B80" s="115"/>
    </row>
    <row r="81" spans="1:2">
      <c r="A81" s="113" t="s">
        <v>122</v>
      </c>
      <c r="B81" s="115" t="s">
        <v>123</v>
      </c>
    </row>
    <row r="82" spans="1:2">
      <c r="A82" s="113" t="s">
        <v>124</v>
      </c>
      <c r="B82" s="115" t="s">
        <v>125</v>
      </c>
    </row>
    <row r="83" spans="1:2">
      <c r="A83" s="113" t="s">
        <v>126</v>
      </c>
      <c r="B83" s="115"/>
    </row>
    <row r="84" spans="1:2">
      <c r="A84" s="113" t="s">
        <v>71</v>
      </c>
      <c r="B84" s="115"/>
    </row>
    <row r="85" spans="1:2" ht="15" thickBot="1">
      <c r="A85" s="116" t="s">
        <v>39</v>
      </c>
      <c r="B85" s="117"/>
    </row>
    <row r="86" spans="1:2" ht="15" thickBot="1">
      <c r="A86" s="118"/>
      <c r="B86" s="118"/>
    </row>
    <row r="87" spans="1:2">
      <c r="A87" s="123" t="s">
        <v>127</v>
      </c>
      <c r="B87" s="124" t="str">
        <f>_xll.qlTermStructureCalendar(B75)</f>
        <v>TARGET</v>
      </c>
    </row>
    <row r="88" spans="1:2">
      <c r="A88" s="125" t="s">
        <v>128</v>
      </c>
      <c r="B88" s="126" t="str">
        <f>_xll.qlTermStructureDayCounter(B75)</f>
        <v>Actual/365 (Fixed)</v>
      </c>
    </row>
    <row r="89" spans="1:2">
      <c r="A89" s="125" t="s">
        <v>129</v>
      </c>
      <c r="B89" s="127">
        <f>_xll.qlTermStructureReferenceDate(B75)</f>
        <v>44048</v>
      </c>
    </row>
    <row r="90" spans="1:2">
      <c r="A90" s="125" t="s">
        <v>130</v>
      </c>
      <c r="B90" s="127">
        <f>_xll.qlTermStructureMaxDate(B75)</f>
        <v>55005</v>
      </c>
    </row>
    <row r="91" spans="1:2">
      <c r="A91" s="128" t="s">
        <v>131</v>
      </c>
      <c r="B91" s="129">
        <f>_xll.qlTermStructureSettlementDays(B75)</f>
        <v>2</v>
      </c>
    </row>
    <row r="92" spans="1:2">
      <c r="A92" s="130" t="s">
        <v>132</v>
      </c>
      <c r="B92" s="131">
        <f>_xll.qlYieldTSDiscount(B75,B89)</f>
        <v>1</v>
      </c>
    </row>
    <row r="93" spans="1:2">
      <c r="A93" s="125" t="s">
        <v>133</v>
      </c>
      <c r="B93" s="132">
        <f>_xll.qlYieldTSForwardRate(B75,B89,B89+90,B88,"simple","annual")</f>
        <v>-5.0284680652242482E-3</v>
      </c>
    </row>
    <row r="94" spans="1:2" ht="15" thickBot="1">
      <c r="A94" s="133" t="s">
        <v>134</v>
      </c>
      <c r="B94" s="134">
        <f>_xll.qlYieldTSZeroRate(B75,B89,B88,"simple","annual")</f>
        <v>-4.5310965435252371E-3</v>
      </c>
    </row>
    <row r="97" spans="1:7" s="141" customFormat="1" ht="10.5">
      <c r="A97" s="142" t="s">
        <v>143</v>
      </c>
    </row>
    <row r="98" spans="1:7" ht="15" thickBot="1"/>
    <row r="99" spans="1:7" ht="15" thickBot="1">
      <c r="A99" s="122"/>
      <c r="B99" s="122"/>
      <c r="C99" s="122"/>
      <c r="D99" s="119">
        <f>XXX!F40</f>
        <v>0.04</v>
      </c>
      <c r="F99" s="119">
        <v>1E-4</v>
      </c>
    </row>
    <row r="100" spans="1:7">
      <c r="A100" s="102" t="s">
        <v>135</v>
      </c>
      <c r="B100" s="104" t="s">
        <v>136</v>
      </c>
      <c r="C100" s="118" t="s">
        <v>137</v>
      </c>
      <c r="D100" s="118" t="s">
        <v>138</v>
      </c>
      <c r="E100" s="118" t="s">
        <v>139</v>
      </c>
      <c r="F100" s="118" t="s">
        <v>140</v>
      </c>
      <c r="G100" s="118" t="s">
        <v>141</v>
      </c>
    </row>
    <row r="101" spans="1:7">
      <c r="A101" s="135">
        <f t="array" ref="A101:A131">_xll.qlPiecewiseYieldCurveDates(B75)</f>
        <v>44048</v>
      </c>
      <c r="B101" s="136">
        <f t="array" ref="B101:B131">_xll.qlPiecewiseYieldCurveData(B75)</f>
        <v>1</v>
      </c>
      <c r="C101" s="122">
        <f t="array" ref="C101:C131">_xll.qlYieldTSZeroRate(B75,A101:A116,"act/act","continuous",,TRUE,1)</f>
        <v>-4.531097570067341E-3</v>
      </c>
      <c r="D101" s="122">
        <f>$Q$2</f>
        <v>0</v>
      </c>
      <c r="E101" s="122">
        <f>C101+D101</f>
        <v>-4.531097570067341E-3</v>
      </c>
      <c r="F101" s="122">
        <f>E101+$T$2</f>
        <v>-4.531097570067341E-3</v>
      </c>
      <c r="G101" s="122"/>
    </row>
    <row r="102" spans="1:7">
      <c r="A102" s="135">
        <v>44049</v>
      </c>
      <c r="B102" s="136">
        <v>1.0000124140429953</v>
      </c>
      <c r="C102" s="122">
        <v>-4.5435115346975788E-3</v>
      </c>
      <c r="D102" s="122">
        <f>$Q$2</f>
        <v>0</v>
      </c>
      <c r="E102" s="122">
        <f>C102+D102</f>
        <v>-4.5435115346975788E-3</v>
      </c>
      <c r="F102" s="122">
        <f>E102+$T$2</f>
        <v>-4.5435115346975788E-3</v>
      </c>
      <c r="G102" s="122"/>
    </row>
    <row r="103" spans="1:7">
      <c r="A103" s="135">
        <v>44109</v>
      </c>
      <c r="B103" s="136">
        <v>1.0008394540921197</v>
      </c>
      <c r="C103" s="122">
        <v>-5.0346116855542371E-3</v>
      </c>
      <c r="D103" s="122">
        <f>$Q$2</f>
        <v>0</v>
      </c>
      <c r="E103" s="122">
        <f>C103+D103</f>
        <v>-5.0346116855542371E-3</v>
      </c>
      <c r="F103" s="122">
        <f>E103+$T$2</f>
        <v>-5.0346116855542371E-3</v>
      </c>
      <c r="G103" s="122"/>
    </row>
    <row r="104" spans="1:7">
      <c r="A104" s="135">
        <v>44140</v>
      </c>
      <c r="B104" s="136">
        <v>1.0012691642918046</v>
      </c>
      <c r="C104" s="122">
        <v>-5.0458652999901587E-3</v>
      </c>
      <c r="D104" s="122">
        <f>$Q$2</f>
        <v>0</v>
      </c>
      <c r="E104" s="122">
        <f>C104+D104</f>
        <v>-5.0458652999901587E-3</v>
      </c>
      <c r="F104" s="122">
        <f>E104+$T$2</f>
        <v>-5.0458652999901587E-3</v>
      </c>
      <c r="G104" s="122"/>
    </row>
    <row r="105" spans="1:7">
      <c r="A105" s="135">
        <v>44201</v>
      </c>
      <c r="B105" s="136">
        <v>1.0021465980129438</v>
      </c>
      <c r="C105" s="122">
        <v>-5.1291282700262775E-3</v>
      </c>
      <c r="D105" s="122">
        <f>$Q$2</f>
        <v>0</v>
      </c>
      <c r="E105" s="122">
        <f>C105+D105</f>
        <v>-5.1291282700262775E-3</v>
      </c>
      <c r="F105" s="122">
        <f>E105+$T$2</f>
        <v>-5.1291282700262775E-3</v>
      </c>
      <c r="G105" s="122"/>
    </row>
    <row r="106" spans="1:7">
      <c r="A106" s="135">
        <v>44260</v>
      </c>
      <c r="B106" s="136">
        <v>1.0030242294990763</v>
      </c>
      <c r="C106" s="122">
        <v>-5.2089555286129975E-3</v>
      </c>
      <c r="D106" s="122">
        <f>$Q$2</f>
        <v>0</v>
      </c>
      <c r="E106" s="122">
        <f>C106+D106</f>
        <v>-5.2089555286129975E-3</v>
      </c>
      <c r="F106" s="122">
        <f>E106+$T$2</f>
        <v>-5.2089555286129975E-3</v>
      </c>
      <c r="G106" s="122"/>
    </row>
    <row r="107" spans="1:7">
      <c r="A107" s="135">
        <v>44321</v>
      </c>
      <c r="B107" s="136">
        <v>1.0039589447722184</v>
      </c>
      <c r="C107" s="122">
        <v>-5.2905340606138173E-3</v>
      </c>
      <c r="D107" s="122">
        <f>$Q$2</f>
        <v>0</v>
      </c>
      <c r="E107" s="122">
        <f>C107+D107</f>
        <v>-5.2905340606138173E-3</v>
      </c>
      <c r="F107" s="122">
        <f>E107+$T$2</f>
        <v>-5.2905340606138173E-3</v>
      </c>
      <c r="G107" s="122"/>
    </row>
    <row r="108" spans="1:7">
      <c r="A108" s="135">
        <v>44382</v>
      </c>
      <c r="B108" s="136">
        <v>1.004904043387737</v>
      </c>
      <c r="C108" s="122">
        <v>-5.3526351857914305E-3</v>
      </c>
      <c r="D108" s="122">
        <f>$Q$2</f>
        <v>0</v>
      </c>
      <c r="E108" s="122">
        <f>C108+D108</f>
        <v>-5.3526351857914305E-3</v>
      </c>
      <c r="F108" s="122">
        <f>E108+$T$2</f>
        <v>-5.3526351857914305E-3</v>
      </c>
      <c r="G108" s="122"/>
    </row>
    <row r="109" spans="1:7">
      <c r="A109" s="135">
        <v>44413</v>
      </c>
      <c r="B109" s="136">
        <v>1.0053923941786105</v>
      </c>
      <c r="C109" s="122">
        <v>-5.3839122395498403E-3</v>
      </c>
      <c r="D109" s="122">
        <f>$Q$2</f>
        <v>0</v>
      </c>
      <c r="E109" s="122">
        <f>C109+D109</f>
        <v>-5.3839122395498403E-3</v>
      </c>
      <c r="F109" s="122">
        <f>E109+$T$2</f>
        <v>-5.3839122395498403E-3</v>
      </c>
      <c r="G109" s="122"/>
    </row>
    <row r="110" spans="1:7">
      <c r="A110" s="135">
        <v>44778</v>
      </c>
      <c r="B110" s="136">
        <v>1.0112661188010492</v>
      </c>
      <c r="C110" s="122">
        <v>-5.6046899764422902E-3</v>
      </c>
      <c r="D110" s="122">
        <f>$Q$2</f>
        <v>0</v>
      </c>
      <c r="E110" s="122">
        <f>C110+D110</f>
        <v>-5.6046899764422902E-3</v>
      </c>
      <c r="F110" s="122">
        <f>E110+$T$2</f>
        <v>-5.6046899764422902E-3</v>
      </c>
      <c r="G110" s="122"/>
    </row>
    <row r="111" spans="1:7">
      <c r="A111" s="135">
        <v>45145</v>
      </c>
      <c r="B111" s="136">
        <v>1.0172575492101865</v>
      </c>
      <c r="C111" s="122">
        <v>-5.6951582771803729E-3</v>
      </c>
      <c r="D111" s="122">
        <f>$Q$2</f>
        <v>0</v>
      </c>
      <c r="E111" s="122">
        <f>C111+D111</f>
        <v>-5.6951582771803729E-3</v>
      </c>
      <c r="F111" s="122">
        <f>E111+$T$2</f>
        <v>-5.6951582771803729E-3</v>
      </c>
      <c r="G111" s="122"/>
    </row>
    <row r="112" spans="1:7">
      <c r="A112" s="135">
        <v>45509</v>
      </c>
      <c r="B112" s="136">
        <v>1.022843319711833</v>
      </c>
      <c r="C112" s="122">
        <v>-5.646579394428663E-3</v>
      </c>
      <c r="D112" s="122">
        <f>$Q$2</f>
        <v>0</v>
      </c>
      <c r="E112" s="122">
        <f>C112+D112</f>
        <v>-5.646579394428663E-3</v>
      </c>
      <c r="F112" s="122">
        <f>E112+$T$2</f>
        <v>-5.646579394428663E-3</v>
      </c>
      <c r="G112" s="122"/>
    </row>
    <row r="113" spans="1:7">
      <c r="A113" s="135">
        <v>45874</v>
      </c>
      <c r="B113" s="136">
        <v>1.0279052951356826</v>
      </c>
      <c r="C113" s="122">
        <v>-5.5058356769636307E-3</v>
      </c>
      <c r="D113" s="122">
        <f>$Q$2</f>
        <v>0</v>
      </c>
      <c r="E113" s="122">
        <f>C113+D113</f>
        <v>-5.5058356769636307E-3</v>
      </c>
      <c r="F113" s="122">
        <f>E113+$T$2</f>
        <v>-5.5058356769636307E-3</v>
      </c>
      <c r="G113" s="122"/>
    </row>
    <row r="114" spans="1:7">
      <c r="A114" s="135">
        <v>46239</v>
      </c>
      <c r="B114" s="136">
        <v>1.0319525593327137</v>
      </c>
      <c r="C114" s="122">
        <v>-5.2430907100931498E-3</v>
      </c>
      <c r="D114" s="122">
        <f>$Q$2</f>
        <v>0</v>
      </c>
      <c r="E114" s="122">
        <f>C114+D114</f>
        <v>-5.2430907100931498E-3</v>
      </c>
      <c r="F114" s="122">
        <f>E114+$T$2</f>
        <v>-5.2430907100931498E-3</v>
      </c>
      <c r="G114" s="122"/>
    </row>
    <row r="115" spans="1:7">
      <c r="A115" s="135">
        <v>46604</v>
      </c>
      <c r="B115" s="136">
        <v>1.0353274056668367</v>
      </c>
      <c r="C115" s="122">
        <v>-4.9604633341857034E-3</v>
      </c>
      <c r="D115" s="122">
        <f>$Q$2</f>
        <v>0</v>
      </c>
      <c r="E115" s="122">
        <f>C115+D115</f>
        <v>-4.9604633341857034E-3</v>
      </c>
      <c r="F115" s="122">
        <f>E115+$T$2</f>
        <v>-4.9604633341857034E-3</v>
      </c>
      <c r="G115" s="122"/>
    </row>
    <row r="116" spans="1:7">
      <c r="A116" s="135">
        <v>46972</v>
      </c>
      <c r="B116" s="136">
        <v>1.0375825676853621</v>
      </c>
      <c r="C116" s="122">
        <v>-4.6085462443143143E-3</v>
      </c>
      <c r="D116" s="122">
        <f>$Q$2</f>
        <v>0</v>
      </c>
      <c r="E116" s="122">
        <f>C116+D116</f>
        <v>-4.6085462443143143E-3</v>
      </c>
      <c r="F116" s="122">
        <f>E116+$T$2</f>
        <v>-4.6085462443143143E-3</v>
      </c>
      <c r="G116" s="122"/>
    </row>
    <row r="117" spans="1:7">
      <c r="A117" s="135">
        <v>47336</v>
      </c>
      <c r="B117" s="136">
        <v>1.0388653128428331</v>
      </c>
      <c r="C117" s="122" t="e">
        <v>#N/A</v>
      </c>
      <c r="D117" s="122">
        <f>$Q$2</f>
        <v>0</v>
      </c>
      <c r="E117" s="122" t="e">
        <f>C117+D117</f>
        <v>#N/A</v>
      </c>
      <c r="F117" s="122" t="e">
        <f>E117+$T$2</f>
        <v>#N/A</v>
      </c>
      <c r="G117" s="122"/>
    </row>
    <row r="118" spans="1:7">
      <c r="A118" s="135">
        <v>47700</v>
      </c>
      <c r="B118" s="136">
        <v>1.0391635789511087</v>
      </c>
      <c r="C118" s="122" t="e">
        <v>#N/A</v>
      </c>
      <c r="D118" s="122">
        <f>$Q$2</f>
        <v>0</v>
      </c>
      <c r="E118" s="122" t="e">
        <f>C118+D118</f>
        <v>#N/A</v>
      </c>
      <c r="F118" s="122" t="e">
        <f>E118+$T$2</f>
        <v>#N/A</v>
      </c>
      <c r="G118" s="122"/>
    </row>
    <row r="119" spans="1:7">
      <c r="A119" s="135">
        <v>49527</v>
      </c>
      <c r="B119" s="136">
        <v>1.0303859141993854</v>
      </c>
      <c r="C119" s="122" t="e">
        <v>#N/A</v>
      </c>
      <c r="D119" s="122">
        <f>$Q$2</f>
        <v>0</v>
      </c>
      <c r="E119" s="122" t="e">
        <f>C119+D119</f>
        <v>#N/A</v>
      </c>
      <c r="F119" s="122" t="e">
        <f>E119+$T$2</f>
        <v>#N/A</v>
      </c>
      <c r="G119" s="122"/>
    </row>
    <row r="120" spans="1:7">
      <c r="A120" s="135">
        <v>51354</v>
      </c>
      <c r="B120" s="136">
        <v>1.025470028403149</v>
      </c>
      <c r="C120" s="122" t="e">
        <v>#N/A</v>
      </c>
      <c r="D120" s="122">
        <f>$Q$2</f>
        <v>0</v>
      </c>
      <c r="E120" s="122" t="e">
        <f>C120+D120</f>
        <v>#N/A</v>
      </c>
      <c r="F120" s="122" t="e">
        <f>E120+$T$2</f>
        <v>#N/A</v>
      </c>
      <c r="G120" s="122"/>
    </row>
    <row r="121" spans="1:7">
      <c r="A121" s="135">
        <v>53181</v>
      </c>
      <c r="B121" s="136">
        <v>1.033939221325779</v>
      </c>
      <c r="C121" s="122" t="e">
        <v>#N/A</v>
      </c>
      <c r="D121" s="122">
        <f>$Q$2</f>
        <v>0</v>
      </c>
      <c r="E121" s="122" t="e">
        <f>C121+D121</f>
        <v>#N/A</v>
      </c>
      <c r="F121" s="122" t="e">
        <f>E121+$T$2</f>
        <v>#N/A</v>
      </c>
      <c r="G121" s="122"/>
    </row>
    <row r="122" spans="1:7">
      <c r="A122" s="135">
        <v>55005</v>
      </c>
      <c r="B122" s="136">
        <v>1.0508632313874791</v>
      </c>
      <c r="C122" s="122" t="e">
        <v>#N/A</v>
      </c>
      <c r="D122" s="122">
        <f>$Q$2</f>
        <v>0</v>
      </c>
      <c r="E122" s="122" t="e">
        <f>C122+D122</f>
        <v>#N/A</v>
      </c>
      <c r="F122" s="122" t="e">
        <f>E122+$T$2</f>
        <v>#N/A</v>
      </c>
      <c r="G122" s="122"/>
    </row>
    <row r="123" spans="1:7">
      <c r="A123" s="135" t="e">
        <v>#N/A</v>
      </c>
      <c r="B123" s="136" t="e">
        <v>#N/A</v>
      </c>
      <c r="C123" s="122" t="e">
        <v>#N/A</v>
      </c>
      <c r="D123" s="122">
        <f>$Q$2</f>
        <v>0</v>
      </c>
      <c r="E123" s="122" t="e">
        <f>C123+D123</f>
        <v>#N/A</v>
      </c>
      <c r="F123" s="122" t="e">
        <f>E123+$T$2</f>
        <v>#N/A</v>
      </c>
      <c r="G123" s="122"/>
    </row>
    <row r="124" spans="1:7">
      <c r="A124" s="135" t="e">
        <v>#N/A</v>
      </c>
      <c r="B124" s="136" t="e">
        <v>#N/A</v>
      </c>
      <c r="C124" s="122" t="e">
        <v>#N/A</v>
      </c>
      <c r="D124" s="122">
        <f>$Q$2</f>
        <v>0</v>
      </c>
      <c r="E124" s="122" t="e">
        <f>C124+D124</f>
        <v>#N/A</v>
      </c>
      <c r="F124" s="122" t="e">
        <f>E124+$T$2</f>
        <v>#N/A</v>
      </c>
      <c r="G124" s="122"/>
    </row>
    <row r="125" spans="1:7">
      <c r="A125" s="135" t="e">
        <v>#N/A</v>
      </c>
      <c r="B125" s="136" t="e">
        <v>#N/A</v>
      </c>
      <c r="C125" s="122" t="e">
        <v>#N/A</v>
      </c>
      <c r="D125" s="122">
        <f>$Q$2</f>
        <v>0</v>
      </c>
      <c r="E125" s="122" t="e">
        <f>C125+D125</f>
        <v>#N/A</v>
      </c>
      <c r="F125" s="122" t="e">
        <f>E125+$T$2</f>
        <v>#N/A</v>
      </c>
      <c r="G125" s="122"/>
    </row>
    <row r="126" spans="1:7">
      <c r="A126" s="135" t="e">
        <v>#N/A</v>
      </c>
      <c r="B126" s="136" t="e">
        <v>#N/A</v>
      </c>
      <c r="C126" s="122" t="e">
        <v>#N/A</v>
      </c>
      <c r="D126" s="122">
        <f>$Q$2</f>
        <v>0</v>
      </c>
      <c r="E126" s="122" t="e">
        <f>C126+D126</f>
        <v>#N/A</v>
      </c>
      <c r="F126" s="122" t="e">
        <f>E126+$T$2</f>
        <v>#N/A</v>
      </c>
      <c r="G126" s="122"/>
    </row>
    <row r="127" spans="1:7">
      <c r="A127" s="135" t="e">
        <v>#N/A</v>
      </c>
      <c r="B127" s="136" t="e">
        <v>#N/A</v>
      </c>
      <c r="C127" s="122" t="e">
        <v>#N/A</v>
      </c>
      <c r="D127" s="122">
        <f>$Q$2</f>
        <v>0</v>
      </c>
      <c r="E127" s="122" t="e">
        <f>C127+D127</f>
        <v>#N/A</v>
      </c>
      <c r="F127" s="122" t="e">
        <f>E127+$T$2</f>
        <v>#N/A</v>
      </c>
      <c r="G127" s="122"/>
    </row>
    <row r="128" spans="1:7">
      <c r="A128" s="135" t="e">
        <v>#N/A</v>
      </c>
      <c r="B128" s="136" t="e">
        <v>#N/A</v>
      </c>
      <c r="C128" s="122" t="e">
        <v>#N/A</v>
      </c>
      <c r="D128" s="122">
        <f>$Q$2</f>
        <v>0</v>
      </c>
      <c r="E128" s="122" t="e">
        <f>C128+D128</f>
        <v>#N/A</v>
      </c>
      <c r="F128" s="122" t="e">
        <f>E128+$T$2</f>
        <v>#N/A</v>
      </c>
      <c r="G128" s="122"/>
    </row>
    <row r="129" spans="1:7">
      <c r="A129" s="135" t="e">
        <v>#N/A</v>
      </c>
      <c r="B129" s="136" t="e">
        <v>#N/A</v>
      </c>
      <c r="C129" s="122" t="e">
        <v>#N/A</v>
      </c>
      <c r="D129" s="122">
        <f>$Q$2</f>
        <v>0</v>
      </c>
      <c r="E129" s="122" t="e">
        <f>C129+D129</f>
        <v>#N/A</v>
      </c>
      <c r="F129" s="122" t="e">
        <f>E129+$T$2</f>
        <v>#N/A</v>
      </c>
      <c r="G129" s="122"/>
    </row>
    <row r="130" spans="1:7">
      <c r="A130" s="135" t="e">
        <v>#N/A</v>
      </c>
      <c r="B130" s="136" t="e">
        <v>#N/A</v>
      </c>
      <c r="C130" s="122" t="e">
        <v>#N/A</v>
      </c>
      <c r="D130" s="122">
        <f>$Q$2</f>
        <v>0</v>
      </c>
      <c r="E130" s="122" t="e">
        <f>C130+D130</f>
        <v>#N/A</v>
      </c>
      <c r="F130" s="122" t="e">
        <f>E130+$T$2</f>
        <v>#N/A</v>
      </c>
      <c r="G130" s="122"/>
    </row>
    <row r="131" spans="1:7" ht="15" thickBot="1">
      <c r="A131" s="137" t="e">
        <v>#N/A</v>
      </c>
      <c r="B131" s="138" t="e">
        <v>#N/A</v>
      </c>
      <c r="C131" s="122" t="e">
        <v>#N/A</v>
      </c>
      <c r="D131" s="122">
        <f>$Q$2</f>
        <v>0</v>
      </c>
      <c r="E131" s="122" t="e">
        <f>C131+D131</f>
        <v>#N/A</v>
      </c>
      <c r="F131" s="122" t="e">
        <f>E131+$T$2</f>
        <v>#N/A</v>
      </c>
      <c r="G131" s="122"/>
    </row>
    <row r="132" spans="1:7">
      <c r="E132" s="119" t="str">
        <f>_xll.qlZeroCurve(E100,A101:A116,E101:E116,"act/act")</f>
        <v>RiskyZeroCurve#0017</v>
      </c>
      <c r="G132" s="119" t="str">
        <f>_xll.qlZeroCurve(G100,A101:A116,F101:F116,"act/act")</f>
        <v>BPRiskyZeroCurve#0017</v>
      </c>
    </row>
  </sheetData>
  <dataValidations count="7">
    <dataValidation type="list" allowBlank="1" showInputMessage="1" showErrorMessage="1" sqref="B72">
      <formula1>"AllDepos,DeposBeforeFirstFuturesStartDate,DeposBeforeFirstFuturesStartDatePlusOne,DeposBeforeFirstFuturesExpiryDate"</formula1>
    </dataValidation>
    <dataValidation type="list" allowBlank="1" showInputMessage="1" showErrorMessage="1" sqref="B82">
      <formula1>"BackwardFlat,ForwardFlat,Linear,LogLinear,Cubic,LogCubic"</formula1>
    </dataValidation>
    <dataValidation type="list" allowBlank="1" showInputMessage="1" showErrorMessage="1" sqref="B81">
      <formula1>"Discount,ZeroYield,ForwardRate"</formula1>
    </dataValidation>
    <dataValidation type="list" allowBlank="1" showInputMessage="1" showErrorMessage="1" sqref="B79 G7 F8:F32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B80 J7 I8:I32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8:G32">
      <formula1>"Annual,Semiannual,EveryFourthMonth,Quarterly,Bimonthly,Monthly,Biweekly,Weekly,Daily,Once,NoFrequency"</formula1>
    </dataValidation>
    <dataValidation type="list" allowBlank="1" showInputMessage="1" showErrorMessage="1" sqref="H7:H32">
      <formula1>"Following,Modified Following,Preceding,Modified Preceding,Unadjusted"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AE127"/>
  <sheetViews>
    <sheetView topLeftCell="A100" workbookViewId="0">
      <selection activeCell="A124" sqref="A124"/>
    </sheetView>
  </sheetViews>
  <sheetFormatPr defaultRowHeight="14.5"/>
  <cols>
    <col min="1" max="1" width="27.54296875" style="62" bestFit="1" customWidth="1"/>
    <col min="2" max="2" width="17.36328125" style="62" bestFit="1" customWidth="1"/>
    <col min="3" max="3" width="11.7265625" style="62" bestFit="1" customWidth="1"/>
    <col min="4" max="4" width="14.54296875" style="62" bestFit="1" customWidth="1"/>
    <col min="5" max="5" width="18.26953125" style="62" bestFit="1" customWidth="1"/>
    <col min="6" max="6" width="15.453125" style="62" bestFit="1" customWidth="1"/>
    <col min="7" max="7" width="20.08984375" style="62" bestFit="1" customWidth="1"/>
    <col min="8" max="8" width="17.36328125" style="62" bestFit="1" customWidth="1"/>
    <col min="9" max="9" width="18.26953125" style="62" bestFit="1" customWidth="1"/>
    <col min="10" max="10" width="20.08984375" style="62" bestFit="1" customWidth="1"/>
    <col min="11" max="11" width="7.1796875" style="62" bestFit="1" customWidth="1"/>
    <col min="12" max="12" width="2.6328125" style="62" bestFit="1" customWidth="1"/>
    <col min="13" max="14" width="6.26953125" style="62" bestFit="1" customWidth="1"/>
    <col min="15" max="15" width="17.36328125" style="62" bestFit="1" customWidth="1"/>
    <col min="16" max="16" width="18.26953125" style="62" bestFit="1" customWidth="1"/>
    <col min="17" max="17" width="11.7265625" style="62" bestFit="1" customWidth="1"/>
    <col min="18" max="18" width="7.1796875" style="62" bestFit="1" customWidth="1"/>
    <col min="19" max="19" width="2.6328125" style="62" bestFit="1" customWidth="1"/>
    <col min="20" max="21" width="8.7265625" style="62"/>
    <col min="22" max="22" width="13.6328125" style="62" bestFit="1" customWidth="1"/>
    <col min="23" max="24" width="8.08984375" style="62" bestFit="1" customWidth="1"/>
    <col min="25" max="25" width="8.7265625" style="62"/>
    <col min="26" max="26" width="25.7265625" style="62" bestFit="1" customWidth="1"/>
    <col min="27" max="27" width="17.36328125" style="62" bestFit="1" customWidth="1"/>
    <col min="28" max="28" width="8.7265625" style="62"/>
    <col min="29" max="29" width="14.54296875" style="62" bestFit="1" customWidth="1"/>
    <col min="30" max="31" width="10.81640625" style="62" bestFit="1" customWidth="1"/>
    <col min="32" max="32" width="14.54296875" style="62" bestFit="1" customWidth="1"/>
    <col min="33" max="33" width="18.26953125" style="62" bestFit="1" customWidth="1"/>
    <col min="34" max="34" width="15.453125" style="62" bestFit="1" customWidth="1"/>
    <col min="35" max="35" width="20.08984375" style="62" bestFit="1" customWidth="1"/>
    <col min="36" max="16384" width="8.7265625" style="62"/>
  </cols>
  <sheetData>
    <row r="1" spans="1:31" s="141" customFormat="1" ht="10.5">
      <c r="A1" s="142" t="s">
        <v>142</v>
      </c>
      <c r="AE1" s="141" t="str">
        <f>_xll.ohRangeRetrieveError(C90)</f>
        <v/>
      </c>
    </row>
    <row r="4" spans="1:31">
      <c r="A4" s="62" t="str">
        <f>_xll.qlIborIndex("EuriborBootstrap",,A125,2,"EUR","Target","unadjusted",FALSE,A124)</f>
        <v>EuriborBootstrap#0018</v>
      </c>
    </row>
    <row r="5" spans="1:31" ht="15" thickBot="1"/>
    <row r="6" spans="1:31">
      <c r="A6" s="85"/>
      <c r="B6" s="86" t="s">
        <v>65</v>
      </c>
      <c r="C6" s="86" t="s">
        <v>66</v>
      </c>
      <c r="D6" s="86" t="s">
        <v>93</v>
      </c>
      <c r="E6" s="86"/>
      <c r="F6" s="86"/>
      <c r="G6" s="86"/>
      <c r="H6" s="86"/>
      <c r="I6" s="86"/>
      <c r="J6" s="86"/>
      <c r="K6" s="86"/>
      <c r="L6" s="87"/>
    </row>
    <row r="7" spans="1:31">
      <c r="A7" s="88" t="str">
        <f>_xll.qlDepositRateHelper2(C7,D7,E7,F7,G7,H7,I7,J7)</f>
        <v>Depo3M#0018</v>
      </c>
      <c r="B7" s="89" t="str">
        <f>_xll.ohRangeRetrieveError(A7)</f>
        <v/>
      </c>
      <c r="C7" s="90" t="str">
        <f>"Depo"&amp;E7</f>
        <v>Depo3M</v>
      </c>
      <c r="D7" s="91">
        <v>-4.4689999999999999E-3</v>
      </c>
      <c r="E7" s="90" t="s">
        <v>97</v>
      </c>
      <c r="F7" s="92">
        <v>2</v>
      </c>
      <c r="G7" s="92" t="s">
        <v>94</v>
      </c>
      <c r="H7" s="90" t="s">
        <v>96</v>
      </c>
      <c r="I7" s="92" t="b">
        <v>1</v>
      </c>
      <c r="J7" s="92" t="s">
        <v>95</v>
      </c>
      <c r="K7" s="91"/>
      <c r="L7" s="93"/>
    </row>
    <row r="8" spans="1:31">
      <c r="A8" s="88" t="str">
        <f>_xll.qlSwapRateHelper2(C8,D8,2,E8,F8,G8,H8,I8,J8,K8,L8,RiskFreeCurve!$B$75)</f>
        <v>Swap1Y#0017</v>
      </c>
      <c r="B8" s="89" t="str">
        <f>_xll.ohRangeRetrieveError(A8)</f>
        <v/>
      </c>
      <c r="C8" s="90" t="str">
        <f>"Swap"&amp;E8</f>
        <v>Swap1Y</v>
      </c>
      <c r="D8" s="91">
        <v>-4.7499999999999999E-3</v>
      </c>
      <c r="E8" s="94" t="s">
        <v>152</v>
      </c>
      <c r="F8" s="92" t="s">
        <v>98</v>
      </c>
      <c r="G8" s="92" t="s">
        <v>70</v>
      </c>
      <c r="H8" s="90" t="s">
        <v>96</v>
      </c>
      <c r="I8" s="92" t="s">
        <v>100</v>
      </c>
      <c r="J8" s="139" t="str">
        <f>$A$4</f>
        <v>EuriborBootstrap#0018</v>
      </c>
      <c r="K8" s="91">
        <v>0</v>
      </c>
      <c r="L8" s="93" t="s">
        <v>101</v>
      </c>
    </row>
    <row r="9" spans="1:31">
      <c r="A9" s="88" t="str">
        <f>_xll.qlSwapRateHelper2(C9,D9,2,E9,F9,G9,H9,I9,J9,K9,L9,RiskFreeCurve!$B$75)</f>
        <v>Swap2Y#0017</v>
      </c>
      <c r="B9" s="89" t="str">
        <f>_xll.ohRangeRetrieveError(A9)</f>
        <v/>
      </c>
      <c r="C9" s="90" t="str">
        <f>"Swap"&amp;E9</f>
        <v>Swap2Y</v>
      </c>
      <c r="D9" s="91">
        <v>-4.9300000000000004E-3</v>
      </c>
      <c r="E9" s="94" t="s">
        <v>161</v>
      </c>
      <c r="F9" s="92" t="s">
        <v>98</v>
      </c>
      <c r="G9" s="92" t="s">
        <v>70</v>
      </c>
      <c r="H9" s="90" t="s">
        <v>96</v>
      </c>
      <c r="I9" s="92" t="s">
        <v>100</v>
      </c>
      <c r="J9" s="139" t="str">
        <f>$A$4</f>
        <v>EuriborBootstrap#0018</v>
      </c>
      <c r="K9" s="91">
        <v>0</v>
      </c>
      <c r="L9" s="93" t="s">
        <v>101</v>
      </c>
    </row>
    <row r="10" spans="1:31">
      <c r="A10" s="88" t="str">
        <f>_xll.qlSwapRateHelper2(C10,D10,2,E10,F10,G10,H10,I10,J10,K10,L10,RiskFreeCurve!$B$75)</f>
        <v>Swap3Y#0017</v>
      </c>
      <c r="B10" s="89" t="str">
        <f>_xll.ohRangeRetrieveError(A10)</f>
        <v/>
      </c>
      <c r="C10" s="90" t="str">
        <f>"Swap"&amp;E10</f>
        <v>Swap3Y</v>
      </c>
      <c r="D10" s="91">
        <v>-4.8500000000000001E-3</v>
      </c>
      <c r="E10" s="94" t="s">
        <v>99</v>
      </c>
      <c r="F10" s="92" t="s">
        <v>98</v>
      </c>
      <c r="G10" s="92" t="s">
        <v>70</v>
      </c>
      <c r="H10" s="90" t="s">
        <v>96</v>
      </c>
      <c r="I10" s="92" t="s">
        <v>100</v>
      </c>
      <c r="J10" s="139" t="str">
        <f>$A$4</f>
        <v>EuriborBootstrap#0018</v>
      </c>
      <c r="K10" s="91">
        <v>0</v>
      </c>
      <c r="L10" s="93" t="s">
        <v>101</v>
      </c>
    </row>
    <row r="11" spans="1:31">
      <c r="A11" s="88" t="str">
        <f>_xll.qlSwapRateHelper2(C11,D11,2,E11,F11,G11,H11,I11,J11,K11,L11,RiskFreeCurve!$B$75)</f>
        <v>Swap4Y#0017</v>
      </c>
      <c r="B11" s="89" t="str">
        <f>_xll.ohRangeRetrieveError(A11)</f>
        <v/>
      </c>
      <c r="C11" s="90" t="str">
        <f>"Swap"&amp;E11</f>
        <v>Swap4Y</v>
      </c>
      <c r="D11" s="91">
        <v>-4.7200000000000002E-3</v>
      </c>
      <c r="E11" s="94" t="s">
        <v>102</v>
      </c>
      <c r="F11" s="92" t="s">
        <v>98</v>
      </c>
      <c r="G11" s="92" t="s">
        <v>70</v>
      </c>
      <c r="H11" s="90" t="s">
        <v>96</v>
      </c>
      <c r="I11" s="92" t="s">
        <v>100</v>
      </c>
      <c r="J11" s="139" t="str">
        <f>$A$4</f>
        <v>EuriborBootstrap#0018</v>
      </c>
      <c r="K11" s="91">
        <v>0</v>
      </c>
      <c r="L11" s="93" t="s">
        <v>101</v>
      </c>
    </row>
    <row r="12" spans="1:31">
      <c r="A12" s="88" t="str">
        <f>_xll.qlSwapRateHelper2(C12,D12,2,E12,F12,G12,H12,I12,J12,K12,L12,RiskFreeCurve!$B$75)</f>
        <v>Swap5Y#0017</v>
      </c>
      <c r="B12" s="89" t="str">
        <f>_xll.ohRangeRetrieveError(A12)</f>
        <v/>
      </c>
      <c r="C12" s="90" t="str">
        <f>"Swap"&amp;E12</f>
        <v>Swap5Y</v>
      </c>
      <c r="D12" s="91">
        <v>-4.5300000000000002E-3</v>
      </c>
      <c r="E12" s="94" t="s">
        <v>103</v>
      </c>
      <c r="F12" s="92" t="s">
        <v>98</v>
      </c>
      <c r="G12" s="92" t="s">
        <v>70</v>
      </c>
      <c r="H12" s="90" t="s">
        <v>96</v>
      </c>
      <c r="I12" s="92" t="s">
        <v>100</v>
      </c>
      <c r="J12" s="139" t="str">
        <f>$A$4</f>
        <v>EuriborBootstrap#0018</v>
      </c>
      <c r="K12" s="91">
        <v>0</v>
      </c>
      <c r="L12" s="93" t="s">
        <v>101</v>
      </c>
    </row>
    <row r="13" spans="1:31">
      <c r="A13" s="88" t="str">
        <f>_xll.qlSwapRateHelper2(C13,D13,2,E13,F13,G13,H13,I13,J13,K13,L13,RiskFreeCurve!$B$75)</f>
        <v>Swap6Y#0017</v>
      </c>
      <c r="B13" s="89" t="str">
        <f>_xll.ohRangeRetrieveError(A13)</f>
        <v/>
      </c>
      <c r="C13" s="90" t="str">
        <f>"Swap"&amp;E13</f>
        <v>Swap6Y</v>
      </c>
      <c r="D13" s="91">
        <v>-4.2500000000000003E-3</v>
      </c>
      <c r="E13" s="94" t="s">
        <v>104</v>
      </c>
      <c r="F13" s="92" t="s">
        <v>98</v>
      </c>
      <c r="G13" s="92" t="s">
        <v>70</v>
      </c>
      <c r="H13" s="90" t="s">
        <v>96</v>
      </c>
      <c r="I13" s="92" t="s">
        <v>100</v>
      </c>
      <c r="J13" s="139" t="str">
        <f>$A$4</f>
        <v>EuriborBootstrap#0018</v>
      </c>
      <c r="K13" s="91">
        <v>0</v>
      </c>
      <c r="L13" s="93" t="s">
        <v>101</v>
      </c>
    </row>
    <row r="14" spans="1:31">
      <c r="A14" s="88" t="str">
        <f>_xll.qlSwapRateHelper2(C14,D14,2,E14,F14,G14,H14,I14,J14,K14,L14,RiskFreeCurve!$B$75)</f>
        <v>Swap7Y#0017</v>
      </c>
      <c r="B14" s="89" t="str">
        <f>_xll.ohRangeRetrieveError(A14)</f>
        <v/>
      </c>
      <c r="C14" s="90" t="str">
        <f>"Swap"&amp;E14</f>
        <v>Swap7Y</v>
      </c>
      <c r="D14" s="91">
        <v>-3.9300000000000003E-3</v>
      </c>
      <c r="E14" s="94" t="s">
        <v>105</v>
      </c>
      <c r="F14" s="92" t="s">
        <v>98</v>
      </c>
      <c r="G14" s="92" t="s">
        <v>70</v>
      </c>
      <c r="H14" s="90" t="s">
        <v>96</v>
      </c>
      <c r="I14" s="92" t="s">
        <v>100</v>
      </c>
      <c r="J14" s="139" t="str">
        <f>$A$4</f>
        <v>EuriborBootstrap#0018</v>
      </c>
      <c r="K14" s="91">
        <v>0</v>
      </c>
      <c r="L14" s="93" t="s">
        <v>101</v>
      </c>
    </row>
    <row r="15" spans="1:31">
      <c r="A15" s="88" t="str">
        <f>_xll.qlSwapRateHelper2(C15,D15,2,E15,F15,G15,H15,I15,J15,K15,L15,RiskFreeCurve!$B$75)</f>
        <v>Swap8Y#0017</v>
      </c>
      <c r="B15" s="89" t="str">
        <f>_xll.ohRangeRetrieveError(A15)</f>
        <v/>
      </c>
      <c r="C15" s="90" t="str">
        <f>"Swap"&amp;E15</f>
        <v>Swap8Y</v>
      </c>
      <c r="D15" s="91">
        <v>-3.5899999999999999E-3</v>
      </c>
      <c r="E15" s="94" t="s">
        <v>106</v>
      </c>
      <c r="F15" s="92" t="s">
        <v>98</v>
      </c>
      <c r="G15" s="92" t="s">
        <v>70</v>
      </c>
      <c r="H15" s="90" t="s">
        <v>96</v>
      </c>
      <c r="I15" s="92" t="s">
        <v>100</v>
      </c>
      <c r="J15" s="139" t="str">
        <f>$A$4</f>
        <v>EuriborBootstrap#0018</v>
      </c>
      <c r="K15" s="91">
        <v>0</v>
      </c>
      <c r="L15" s="93" t="s">
        <v>101</v>
      </c>
    </row>
    <row r="16" spans="1:31">
      <c r="A16" s="88" t="str">
        <f>_xll.qlSwapRateHelper2(C16,D16,2,E16,F16,G16,H16,I16,J16,K16,L16,RiskFreeCurve!$B$75)</f>
        <v>Swap9Y#0017</v>
      </c>
      <c r="B16" s="89" t="str">
        <f>_xll.ohRangeRetrieveError(A16)</f>
        <v/>
      </c>
      <c r="C16" s="90" t="str">
        <f>"Swap"&amp;E16</f>
        <v>Swap9Y</v>
      </c>
      <c r="D16" s="91">
        <v>-3.2000000000000002E-3</v>
      </c>
      <c r="E16" s="94" t="s">
        <v>107</v>
      </c>
      <c r="F16" s="92" t="s">
        <v>98</v>
      </c>
      <c r="G16" s="92" t="s">
        <v>70</v>
      </c>
      <c r="H16" s="90" t="s">
        <v>96</v>
      </c>
      <c r="I16" s="92" t="s">
        <v>100</v>
      </c>
      <c r="J16" s="139" t="str">
        <f>$A$4</f>
        <v>EuriborBootstrap#0018</v>
      </c>
      <c r="K16" s="91">
        <v>0</v>
      </c>
      <c r="L16" s="93" t="s">
        <v>101</v>
      </c>
    </row>
    <row r="17" spans="1:12">
      <c r="A17" s="88" t="str">
        <f>_xll.qlSwapRateHelper2(C17,D17,2,E17,F17,G17,H17,I17,J17,K17,L17,RiskFreeCurve!$B$75)</f>
        <v>Swap10Y#0017</v>
      </c>
      <c r="B17" s="89" t="str">
        <f>_xll.ohRangeRetrieveError(A17)</f>
        <v/>
      </c>
      <c r="C17" s="90" t="str">
        <f>"Swap"&amp;E17</f>
        <v>Swap10Y</v>
      </c>
      <c r="D17" s="91">
        <v>-2.7799999999999999E-3</v>
      </c>
      <c r="E17" s="94" t="s">
        <v>108</v>
      </c>
      <c r="F17" s="92" t="s">
        <v>98</v>
      </c>
      <c r="G17" s="92" t="s">
        <v>70</v>
      </c>
      <c r="H17" s="90" t="s">
        <v>96</v>
      </c>
      <c r="I17" s="92" t="s">
        <v>100</v>
      </c>
      <c r="J17" s="139" t="str">
        <f>$A$4</f>
        <v>EuriborBootstrap#0018</v>
      </c>
      <c r="K17" s="91">
        <v>0</v>
      </c>
      <c r="L17" s="93" t="s">
        <v>101</v>
      </c>
    </row>
    <row r="18" spans="1:12">
      <c r="A18" s="88" t="str">
        <f>_xll.qlSwapRateHelper2(C18,D18,2,E18,F18,G18,H18,I18,J18,K18,L18,RiskFreeCurve!$B$75)</f>
        <v>Swap15Y#0017</v>
      </c>
      <c r="B18" s="89" t="str">
        <f>_xll.ohRangeRetrieveError(A18)</f>
        <v/>
      </c>
      <c r="C18" s="90" t="str">
        <f>"Swap"&amp;E18</f>
        <v>Swap15Y</v>
      </c>
      <c r="D18" s="91">
        <v>-9.3999999999999997E-4</v>
      </c>
      <c r="E18" s="94" t="s">
        <v>109</v>
      </c>
      <c r="F18" s="92" t="s">
        <v>98</v>
      </c>
      <c r="G18" s="92" t="s">
        <v>70</v>
      </c>
      <c r="H18" s="90" t="s">
        <v>96</v>
      </c>
      <c r="I18" s="92" t="s">
        <v>100</v>
      </c>
      <c r="J18" s="139" t="str">
        <f>$A$4</f>
        <v>EuriborBootstrap#0018</v>
      </c>
      <c r="K18" s="91">
        <v>0</v>
      </c>
      <c r="L18" s="93" t="s">
        <v>101</v>
      </c>
    </row>
    <row r="19" spans="1:12">
      <c r="A19" s="88" t="str">
        <f>_xll.qlSwapRateHelper2(C19,D19,2,E19,F19,G19,H19,I19,J19,K19,L19,RiskFreeCurve!$B$75)</f>
        <v>Swap20Y#0017</v>
      </c>
      <c r="B19" s="89" t="str">
        <f>_xll.ohRangeRetrieveError(A19)</f>
        <v/>
      </c>
      <c r="C19" s="90" t="str">
        <f>"Swap"&amp;E19</f>
        <v>Swap20Y</v>
      </c>
      <c r="D19" s="91">
        <v>-2.1000000000000001E-4</v>
      </c>
      <c r="E19" s="94" t="s">
        <v>110</v>
      </c>
      <c r="F19" s="92" t="s">
        <v>98</v>
      </c>
      <c r="G19" s="92" t="s">
        <v>70</v>
      </c>
      <c r="H19" s="90" t="s">
        <v>96</v>
      </c>
      <c r="I19" s="92" t="s">
        <v>100</v>
      </c>
      <c r="J19" s="139" t="str">
        <f>$A$4</f>
        <v>EuriborBootstrap#0018</v>
      </c>
      <c r="K19" s="91">
        <v>0</v>
      </c>
      <c r="L19" s="93" t="s">
        <v>101</v>
      </c>
    </row>
    <row r="20" spans="1:12">
      <c r="A20" s="88" t="str">
        <f>_xll.qlSwapRateHelper2(C20,D20,2,E20,F20,G20,H20,I20,J20,K20,L20,RiskFreeCurve!$B$75)</f>
        <v>Swap25Y#0017</v>
      </c>
      <c r="B20" s="89" t="str">
        <f>_xll.ohRangeRetrieveError(A20)</f>
        <v/>
      </c>
      <c r="C20" s="90" t="str">
        <f>"Swap"&amp;E20</f>
        <v>Swap25Y</v>
      </c>
      <c r="D20" s="91">
        <v>-2.7999999999999998E-4</v>
      </c>
      <c r="E20" s="94" t="s">
        <v>111</v>
      </c>
      <c r="F20" s="92" t="s">
        <v>98</v>
      </c>
      <c r="G20" s="92" t="s">
        <v>70</v>
      </c>
      <c r="H20" s="90" t="s">
        <v>96</v>
      </c>
      <c r="I20" s="92" t="s">
        <v>100</v>
      </c>
      <c r="J20" s="139" t="str">
        <f>$A$4</f>
        <v>EuriborBootstrap#0018</v>
      </c>
      <c r="K20" s="91">
        <v>0</v>
      </c>
      <c r="L20" s="93" t="s">
        <v>101</v>
      </c>
    </row>
    <row r="21" spans="1:12" ht="15" thickBot="1">
      <c r="A21" s="95" t="str">
        <f>_xll.qlSwapRateHelper2(C21,D21,2,E21,F21,G21,H21,I21,J21,K21,L21,RiskFreeCurve!$B$75)</f>
        <v>Swap30Y#0017</v>
      </c>
      <c r="B21" s="96" t="str">
        <f>_xll.ohRangeRetrieveError(A21)</f>
        <v/>
      </c>
      <c r="C21" s="97" t="str">
        <f>"Swap"&amp;E21</f>
        <v>Swap30Y</v>
      </c>
      <c r="D21" s="98">
        <v>-6.2E-4</v>
      </c>
      <c r="E21" s="99" t="s">
        <v>112</v>
      </c>
      <c r="F21" s="100" t="s">
        <v>98</v>
      </c>
      <c r="G21" s="100" t="s">
        <v>70</v>
      </c>
      <c r="H21" s="97" t="s">
        <v>96</v>
      </c>
      <c r="I21" s="100" t="s">
        <v>100</v>
      </c>
      <c r="J21" s="140" t="str">
        <f>$A$4</f>
        <v>EuriborBootstrap#0018</v>
      </c>
      <c r="K21" s="98">
        <v>0</v>
      </c>
      <c r="L21" s="101" t="s">
        <v>101</v>
      </c>
    </row>
    <row r="24" spans="1:12" s="141" customFormat="1" ht="10.5">
      <c r="A24" s="142" t="s">
        <v>144</v>
      </c>
    </row>
    <row r="25" spans="1:12" ht="15" thickBot="1"/>
    <row r="26" spans="1:12">
      <c r="A26" s="102" t="s">
        <v>113</v>
      </c>
      <c r="B26" s="103" t="s">
        <v>114</v>
      </c>
      <c r="C26" s="104" t="s">
        <v>115</v>
      </c>
    </row>
    <row r="27" spans="1:12">
      <c r="A27" s="105" t="str">
        <f t="array" ref="A27:A56">A7:A21</f>
        <v>Depo3M#0018</v>
      </c>
      <c r="B27" s="107">
        <v>1</v>
      </c>
      <c r="C27" s="108" t="str">
        <f t="array" ref="C27:C56">_xll.qlRateHelperSelection(A27:A41,B27:B41,B58,B59,B60,B61,B62)</f>
        <v>Depo3M</v>
      </c>
    </row>
    <row r="28" spans="1:12">
      <c r="A28" s="105" t="str">
        <v>Swap1Y#0017</v>
      </c>
      <c r="B28" s="107">
        <v>1</v>
      </c>
      <c r="C28" s="108" t="str">
        <v>Swap1Y</v>
      </c>
    </row>
    <row r="29" spans="1:12">
      <c r="A29" s="105" t="str">
        <v>Swap2Y#0017</v>
      </c>
      <c r="B29" s="107">
        <v>1</v>
      </c>
      <c r="C29" s="108" t="str">
        <v>Swap2Y</v>
      </c>
    </row>
    <row r="30" spans="1:12">
      <c r="A30" s="105" t="str">
        <v>Swap3Y#0017</v>
      </c>
      <c r="B30" s="107">
        <v>1</v>
      </c>
      <c r="C30" s="108" t="str">
        <v>Swap3Y</v>
      </c>
    </row>
    <row r="31" spans="1:12">
      <c r="A31" s="105" t="str">
        <v>Swap4Y#0017</v>
      </c>
      <c r="B31" s="107">
        <v>1</v>
      </c>
      <c r="C31" s="108" t="str">
        <v>Swap4Y</v>
      </c>
    </row>
    <row r="32" spans="1:12">
      <c r="A32" s="105" t="str">
        <v>Swap5Y#0017</v>
      </c>
      <c r="B32" s="107">
        <v>1</v>
      </c>
      <c r="C32" s="108" t="str">
        <v>Swap5Y</v>
      </c>
    </row>
    <row r="33" spans="1:3">
      <c r="A33" s="105" t="str">
        <v>Swap6Y#0017</v>
      </c>
      <c r="B33" s="107">
        <v>1</v>
      </c>
      <c r="C33" s="108" t="str">
        <v>Swap6Y</v>
      </c>
    </row>
    <row r="34" spans="1:3">
      <c r="A34" s="105" t="str">
        <v>Swap7Y#0017</v>
      </c>
      <c r="B34" s="107">
        <v>1</v>
      </c>
      <c r="C34" s="108" t="str">
        <v>Swap7Y</v>
      </c>
    </row>
    <row r="35" spans="1:3">
      <c r="A35" s="105" t="str">
        <v>Swap8Y#0017</v>
      </c>
      <c r="B35" s="107">
        <v>1</v>
      </c>
      <c r="C35" s="108" t="str">
        <v>Swap8Y</v>
      </c>
    </row>
    <row r="36" spans="1:3">
      <c r="A36" s="105" t="str">
        <v>Swap9Y#0017</v>
      </c>
      <c r="B36" s="107">
        <v>1</v>
      </c>
      <c r="C36" s="108" t="str">
        <v>Swap9Y</v>
      </c>
    </row>
    <row r="37" spans="1:3" ht="10" customHeight="1">
      <c r="A37" s="105" t="str">
        <v>Swap10Y#0017</v>
      </c>
      <c r="B37" s="107">
        <v>1</v>
      </c>
      <c r="C37" s="108" t="str">
        <v>Swap10Y</v>
      </c>
    </row>
    <row r="38" spans="1:3">
      <c r="A38" s="105" t="str">
        <v>Swap15Y#0017</v>
      </c>
      <c r="B38" s="107">
        <v>1</v>
      </c>
      <c r="C38" s="108" t="str">
        <v>Swap15Y</v>
      </c>
    </row>
    <row r="39" spans="1:3">
      <c r="A39" s="105" t="str">
        <v>Swap20Y#0017</v>
      </c>
      <c r="B39" s="107">
        <v>1</v>
      </c>
      <c r="C39" s="108" t="str">
        <v>Swap20Y</v>
      </c>
    </row>
    <row r="40" spans="1:3">
      <c r="A40" s="105" t="str">
        <v>Swap25Y#0017</v>
      </c>
      <c r="B40" s="107">
        <v>1</v>
      </c>
      <c r="C40" s="108" t="str">
        <v>Swap25Y</v>
      </c>
    </row>
    <row r="41" spans="1:3">
      <c r="A41" s="105" t="str">
        <v>Swap30Y#0017</v>
      </c>
      <c r="B41" s="107">
        <v>1</v>
      </c>
      <c r="C41" s="108" t="str">
        <v>Swap30Y</v>
      </c>
    </row>
    <row r="42" spans="1:3">
      <c r="A42" s="105" t="e">
        <v>#N/A</v>
      </c>
      <c r="B42" s="107"/>
      <c r="C42" s="108" t="e">
        <v>#N/A</v>
      </c>
    </row>
    <row r="43" spans="1:3">
      <c r="A43" s="105" t="e">
        <v>#N/A</v>
      </c>
      <c r="B43" s="107"/>
      <c r="C43" s="108" t="e">
        <v>#N/A</v>
      </c>
    </row>
    <row r="44" spans="1:3">
      <c r="A44" s="105" t="e">
        <v>#N/A</v>
      </c>
      <c r="B44" s="107"/>
      <c r="C44" s="108" t="e">
        <v>#N/A</v>
      </c>
    </row>
    <row r="45" spans="1:3">
      <c r="A45" s="105" t="e">
        <v>#N/A</v>
      </c>
      <c r="B45" s="107"/>
      <c r="C45" s="108" t="e">
        <v>#N/A</v>
      </c>
    </row>
    <row r="46" spans="1:3">
      <c r="A46" s="105" t="e">
        <v>#N/A</v>
      </c>
      <c r="B46" s="107"/>
      <c r="C46" s="108" t="e">
        <v>#N/A</v>
      </c>
    </row>
    <row r="47" spans="1:3">
      <c r="A47" s="105" t="e">
        <v>#N/A</v>
      </c>
      <c r="B47" s="107"/>
      <c r="C47" s="108" t="e">
        <v>#N/A</v>
      </c>
    </row>
    <row r="48" spans="1:3">
      <c r="A48" s="105" t="e">
        <v>#N/A</v>
      </c>
      <c r="B48" s="107"/>
      <c r="C48" s="108" t="e">
        <v>#N/A</v>
      </c>
    </row>
    <row r="49" spans="1:3">
      <c r="A49" s="105" t="e">
        <v>#N/A</v>
      </c>
      <c r="B49" s="107"/>
      <c r="C49" s="108" t="e">
        <v>#N/A</v>
      </c>
    </row>
    <row r="50" spans="1:3">
      <c r="A50" s="105" t="e">
        <v>#N/A</v>
      </c>
      <c r="B50" s="107"/>
      <c r="C50" s="108" t="e">
        <v>#N/A</v>
      </c>
    </row>
    <row r="51" spans="1:3">
      <c r="A51" s="105" t="e">
        <v>#N/A</v>
      </c>
      <c r="B51" s="107"/>
      <c r="C51" s="108" t="e">
        <v>#N/A</v>
      </c>
    </row>
    <row r="52" spans="1:3">
      <c r="A52" s="105" t="e">
        <v>#N/A</v>
      </c>
      <c r="B52" s="107"/>
      <c r="C52" s="108" t="e">
        <v>#N/A</v>
      </c>
    </row>
    <row r="53" spans="1:3">
      <c r="A53" s="105" t="e">
        <v>#N/A</v>
      </c>
      <c r="B53" s="107"/>
      <c r="C53" s="108" t="e">
        <v>#N/A</v>
      </c>
    </row>
    <row r="54" spans="1:3">
      <c r="A54" s="105" t="e">
        <v>#N/A</v>
      </c>
      <c r="B54" s="107"/>
      <c r="C54" s="108" t="e">
        <v>#N/A</v>
      </c>
    </row>
    <row r="55" spans="1:3">
      <c r="A55" s="105" t="e">
        <v>#N/A</v>
      </c>
      <c r="B55" s="107"/>
      <c r="C55" s="108" t="e">
        <v>#N/A</v>
      </c>
    </row>
    <row r="56" spans="1:3" ht="15" thickBot="1">
      <c r="A56" s="106" t="e">
        <v>#N/A</v>
      </c>
      <c r="B56" s="110"/>
      <c r="C56" s="109" t="e">
        <v>#N/A</v>
      </c>
    </row>
    <row r="57" spans="1:3" ht="15" thickBot="1"/>
    <row r="58" spans="1:3">
      <c r="A58" s="111" t="s">
        <v>116</v>
      </c>
      <c r="B58" s="112">
        <v>8</v>
      </c>
    </row>
    <row r="59" spans="1:3">
      <c r="A59" s="113" t="s">
        <v>117</v>
      </c>
      <c r="B59" s="114">
        <v>0</v>
      </c>
    </row>
    <row r="60" spans="1:3">
      <c r="A60" s="113" t="s">
        <v>118</v>
      </c>
      <c r="B60" s="114">
        <v>3</v>
      </c>
    </row>
    <row r="61" spans="1:3">
      <c r="A61" s="113" t="s">
        <v>119</v>
      </c>
      <c r="B61" s="115" t="s">
        <v>120</v>
      </c>
    </row>
    <row r="62" spans="1:3" ht="15" thickBot="1">
      <c r="A62" s="116" t="s">
        <v>39</v>
      </c>
      <c r="B62" s="117">
        <v>30</v>
      </c>
    </row>
    <row r="63" spans="1:3" ht="15" thickBot="1">
      <c r="A63" s="118"/>
      <c r="B63" s="118"/>
    </row>
    <row r="64" spans="1:3">
      <c r="A64" s="111" t="s">
        <v>121</v>
      </c>
      <c r="B64" s="119" t="str">
        <f>_xll.qlPiecewiseYieldCurve(B66,B67,B68,_xll.ohPack(C27:C56),B69,,,B72,B70,B71,B73,B74)</f>
        <v>obj_0007a#0017</v>
      </c>
    </row>
    <row r="65" spans="1:2" ht="15" thickBot="1">
      <c r="A65" s="116" t="s">
        <v>65</v>
      </c>
      <c r="B65" s="120" t="str">
        <f>_xll.ohRangeRetrieveError(B64)</f>
        <v/>
      </c>
    </row>
    <row r="66" spans="1:2">
      <c r="A66" s="111" t="s">
        <v>66</v>
      </c>
      <c r="B66" s="121"/>
    </row>
    <row r="67" spans="1:2">
      <c r="A67" s="113" t="s">
        <v>67</v>
      </c>
      <c r="B67" s="115">
        <v>2</v>
      </c>
    </row>
    <row r="68" spans="1:2">
      <c r="A68" s="113" t="s">
        <v>68</v>
      </c>
      <c r="B68" s="115" t="s">
        <v>98</v>
      </c>
    </row>
    <row r="69" spans="1:2">
      <c r="A69" s="113" t="s">
        <v>69</v>
      </c>
      <c r="B69" s="115"/>
    </row>
    <row r="70" spans="1:2">
      <c r="A70" s="113" t="s">
        <v>122</v>
      </c>
      <c r="B70" s="115" t="s">
        <v>123</v>
      </c>
    </row>
    <row r="71" spans="1:2">
      <c r="A71" s="113" t="s">
        <v>124</v>
      </c>
      <c r="B71" s="115" t="s">
        <v>125</v>
      </c>
    </row>
    <row r="72" spans="1:2">
      <c r="A72" s="113" t="s">
        <v>126</v>
      </c>
      <c r="B72" s="115"/>
    </row>
    <row r="73" spans="1:2">
      <c r="A73" s="113" t="s">
        <v>71</v>
      </c>
      <c r="B73" s="115"/>
    </row>
    <row r="74" spans="1:2" ht="15" thickBot="1">
      <c r="A74" s="116" t="s">
        <v>39</v>
      </c>
      <c r="B74" s="117"/>
    </row>
    <row r="75" spans="1:2" ht="15" thickBot="1">
      <c r="A75" s="118"/>
      <c r="B75" s="118"/>
    </row>
    <row r="76" spans="1:2">
      <c r="A76" s="123" t="s">
        <v>127</v>
      </c>
      <c r="B76" s="124" t="str">
        <f>_xll.qlTermStructureCalendar(B64)</f>
        <v>TARGET</v>
      </c>
    </row>
    <row r="77" spans="1:2">
      <c r="A77" s="125" t="s">
        <v>128</v>
      </c>
      <c r="B77" s="126" t="str">
        <f>_xll.qlTermStructureDayCounter(B64)</f>
        <v>Actual/365 (Fixed)</v>
      </c>
    </row>
    <row r="78" spans="1:2">
      <c r="A78" s="125" t="s">
        <v>129</v>
      </c>
      <c r="B78" s="127">
        <f>_xll.qlTermStructureReferenceDate(B64)</f>
        <v>44048</v>
      </c>
    </row>
    <row r="79" spans="1:2">
      <c r="A79" s="125" t="s">
        <v>130</v>
      </c>
      <c r="B79" s="127">
        <f>_xll.qlTermStructureMaxDate(B64)</f>
        <v>55005</v>
      </c>
    </row>
    <row r="80" spans="1:2">
      <c r="A80" s="128" t="s">
        <v>131</v>
      </c>
      <c r="B80" s="129">
        <f>_xll.qlTermStructureSettlementDays(B64)</f>
        <v>2</v>
      </c>
    </row>
    <row r="81" spans="1:7">
      <c r="A81" s="130" t="s">
        <v>132</v>
      </c>
      <c r="B81" s="131">
        <f>_xll.qlYieldTSDiscount(B64,B78)</f>
        <v>1</v>
      </c>
    </row>
    <row r="82" spans="1:7">
      <c r="A82" s="125" t="s">
        <v>133</v>
      </c>
      <c r="B82" s="132">
        <f>_xll.qlYieldTSForwardRate(B64,B78,B78+90,B77,"simple","annual")</f>
        <v>-4.5311257151035142E-3</v>
      </c>
    </row>
    <row r="83" spans="1:7" ht="15" thickBot="1">
      <c r="A83" s="133" t="s">
        <v>134</v>
      </c>
      <c r="B83" s="134">
        <f>_xll.qlYieldTSZeroRate(B64,B78,B77,"simple","annual")</f>
        <v>-4.5336578058385868E-3</v>
      </c>
    </row>
    <row r="86" spans="1:7" s="141" customFormat="1" ht="10.5">
      <c r="A86" s="142" t="s">
        <v>143</v>
      </c>
    </row>
    <row r="87" spans="1:7" ht="15" thickBot="1"/>
    <row r="88" spans="1:7" ht="15" thickBot="1">
      <c r="A88" s="122"/>
      <c r="B88" s="122"/>
      <c r="C88" s="122"/>
      <c r="D88" s="119">
        <f>XXX!F40</f>
        <v>0.04</v>
      </c>
      <c r="F88" s="119">
        <v>1E-4</v>
      </c>
    </row>
    <row r="89" spans="1:7">
      <c r="A89" s="102" t="s">
        <v>135</v>
      </c>
      <c r="B89" s="104" t="s">
        <v>136</v>
      </c>
      <c r="C89" s="118" t="s">
        <v>137</v>
      </c>
      <c r="D89" s="118" t="s">
        <v>138</v>
      </c>
      <c r="E89" s="118" t="s">
        <v>139</v>
      </c>
      <c r="F89" s="118" t="s">
        <v>140</v>
      </c>
      <c r="G89" s="118" t="s">
        <v>141</v>
      </c>
    </row>
    <row r="90" spans="1:7">
      <c r="A90" s="135">
        <f t="array" ref="A90:A120">_xll.qlPiecewiseYieldCurveDates(B64)</f>
        <v>44048</v>
      </c>
      <c r="B90" s="136">
        <f t="array" ref="B90:B120">_xll.qlPiecewiseYieldCurveData(B64)</f>
        <v>1</v>
      </c>
      <c r="C90" s="122">
        <f t="array" ref="C90:C120">_xll.qlYieldTSZeroRate(B64,A90:A105,"act/act","continuous",,TRUE,1)</f>
        <v>-4.5336588335415521E-3</v>
      </c>
      <c r="D90" s="122">
        <f>$R$2</f>
        <v>0</v>
      </c>
      <c r="E90" s="122">
        <f>C90+D90</f>
        <v>-4.5336588335415521E-3</v>
      </c>
      <c r="F90" s="122">
        <f>E90+$U$2</f>
        <v>-4.5336588335415521E-3</v>
      </c>
      <c r="G90" s="122"/>
    </row>
    <row r="91" spans="1:7">
      <c r="A91" s="135">
        <v>44140</v>
      </c>
      <c r="B91" s="136">
        <v>1.0011433836109365</v>
      </c>
      <c r="C91" s="122">
        <v>-4.546079816696854E-3</v>
      </c>
      <c r="D91" s="122">
        <f>$R$2</f>
        <v>0</v>
      </c>
      <c r="E91" s="122">
        <f>C91+D91</f>
        <v>-4.546079816696854E-3</v>
      </c>
      <c r="F91" s="122">
        <f>E91+$U$2</f>
        <v>-4.546079816696854E-3</v>
      </c>
      <c r="G91" s="122"/>
    </row>
    <row r="92" spans="1:7">
      <c r="A92" s="135">
        <v>44413</v>
      </c>
      <c r="B92" s="136">
        <v>1.0047739374224181</v>
      </c>
      <c r="C92" s="122">
        <v>-4.7678962076561048E-3</v>
      </c>
      <c r="D92" s="122">
        <f>$R$2</f>
        <v>0</v>
      </c>
      <c r="E92" s="122">
        <f>C92+D92</f>
        <v>-4.7678962076561048E-3</v>
      </c>
      <c r="F92" s="122">
        <f>E92+$U$2</f>
        <v>-4.7678962076561048E-3</v>
      </c>
      <c r="G92" s="122"/>
    </row>
    <row r="93" spans="1:7">
      <c r="A93" s="135">
        <v>44778</v>
      </c>
      <c r="B93" s="136">
        <v>1.0099350064841786</v>
      </c>
      <c r="C93" s="122">
        <v>-4.9457475105030768E-3</v>
      </c>
      <c r="D93" s="122">
        <f>$R$2</f>
        <v>0</v>
      </c>
      <c r="E93" s="122">
        <f>C93+D93</f>
        <v>-4.9457475105030768E-3</v>
      </c>
      <c r="F93" s="122">
        <f>E93+$U$2</f>
        <v>-4.9457475105030768E-3</v>
      </c>
      <c r="G93" s="122"/>
    </row>
    <row r="94" spans="1:7">
      <c r="A94" s="135">
        <v>45145</v>
      </c>
      <c r="B94" s="136">
        <v>1.0147513633304375</v>
      </c>
      <c r="C94" s="122">
        <v>-4.8741163742174248E-3</v>
      </c>
      <c r="D94" s="122">
        <f>$R$2</f>
        <v>0</v>
      </c>
      <c r="E94" s="122">
        <f>C94+D94</f>
        <v>-4.8741163742174248E-3</v>
      </c>
      <c r="F94" s="122">
        <f>E94+$U$2</f>
        <v>-4.8741163742174248E-3</v>
      </c>
      <c r="G94" s="122"/>
    </row>
    <row r="95" spans="1:7">
      <c r="A95" s="135">
        <v>45509</v>
      </c>
      <c r="B95" s="136">
        <v>1.019119169924914</v>
      </c>
      <c r="C95" s="122">
        <v>-4.7346738293128241E-3</v>
      </c>
      <c r="D95" s="122">
        <f>$R$2</f>
        <v>0</v>
      </c>
      <c r="E95" s="122">
        <f>C95+D95</f>
        <v>-4.7346738293128241E-3</v>
      </c>
      <c r="F95" s="122">
        <f>E95+$U$2</f>
        <v>-4.7346738293128241E-3</v>
      </c>
      <c r="G95" s="122"/>
    </row>
    <row r="96" spans="1:7">
      <c r="A96" s="135">
        <v>45874</v>
      </c>
      <c r="B96" s="136">
        <v>1.0229878771414493</v>
      </c>
      <c r="C96" s="122">
        <v>-4.5465415192272266E-3</v>
      </c>
      <c r="D96" s="122">
        <f>$R$2</f>
        <v>0</v>
      </c>
      <c r="E96" s="122">
        <f>C96+D96</f>
        <v>-4.5465415192272266E-3</v>
      </c>
      <c r="F96" s="122">
        <f>E96+$U$2</f>
        <v>-4.5465415192272266E-3</v>
      </c>
      <c r="G96" s="122"/>
    </row>
    <row r="97" spans="1:7">
      <c r="A97" s="135">
        <v>46239</v>
      </c>
      <c r="B97" s="136">
        <v>1.0259338654104941</v>
      </c>
      <c r="C97" s="122">
        <v>-4.268007723629892E-3</v>
      </c>
      <c r="D97" s="122">
        <f>$R$2</f>
        <v>0</v>
      </c>
      <c r="E97" s="122">
        <f>C97+D97</f>
        <v>-4.268007723629892E-3</v>
      </c>
      <c r="F97" s="122">
        <f>E97+$U$2</f>
        <v>-4.268007723629892E-3</v>
      </c>
      <c r="G97" s="122"/>
    </row>
    <row r="98" spans="1:7">
      <c r="A98" s="135">
        <v>46604</v>
      </c>
      <c r="B98" s="136">
        <v>1.0280314754482851</v>
      </c>
      <c r="C98" s="122">
        <v>-3.9500271970102979E-3</v>
      </c>
      <c r="D98" s="122">
        <f>$R$2</f>
        <v>0</v>
      </c>
      <c r="E98" s="122">
        <f>C98+D98</f>
        <v>-3.9500271970102979E-3</v>
      </c>
      <c r="F98" s="122">
        <f>E98+$U$2</f>
        <v>-3.9500271970102979E-3</v>
      </c>
      <c r="G98" s="122"/>
    </row>
    <row r="99" spans="1:7">
      <c r="A99" s="135">
        <v>46972</v>
      </c>
      <c r="B99" s="136">
        <v>1.0293425810892258</v>
      </c>
      <c r="C99" s="122">
        <v>-3.6125733543584592E-3</v>
      </c>
      <c r="D99" s="122">
        <f>$R$2</f>
        <v>0</v>
      </c>
      <c r="E99" s="122">
        <f>C99+D99</f>
        <v>-3.6125733543584592E-3</v>
      </c>
      <c r="F99" s="122">
        <f>E99+$U$2</f>
        <v>-3.6125733543584592E-3</v>
      </c>
      <c r="G99" s="122"/>
    </row>
    <row r="100" spans="1:7">
      <c r="A100" s="135">
        <v>47336</v>
      </c>
      <c r="B100" s="136">
        <v>1.0294602139036371</v>
      </c>
      <c r="C100" s="122">
        <v>-3.2254845900389823E-3</v>
      </c>
      <c r="D100" s="122">
        <f>$R$2</f>
        <v>0</v>
      </c>
      <c r="E100" s="122">
        <f>C100+D100</f>
        <v>-3.2254845900389823E-3</v>
      </c>
      <c r="F100" s="122">
        <f>E100+$U$2</f>
        <v>-3.2254845900389823E-3</v>
      </c>
      <c r="G100" s="122"/>
    </row>
    <row r="101" spans="1:7">
      <c r="A101" s="135">
        <v>47700</v>
      </c>
      <c r="B101" s="136">
        <v>1.0284764317976258</v>
      </c>
      <c r="C101" s="122">
        <v>-2.8081646821655464E-3</v>
      </c>
      <c r="D101" s="122">
        <f>$R$2</f>
        <v>0</v>
      </c>
      <c r="E101" s="122">
        <f>C101+D101</f>
        <v>-2.8081646821655464E-3</v>
      </c>
      <c r="F101" s="122">
        <f>E101+$U$2</f>
        <v>-2.8081646821655464E-3</v>
      </c>
      <c r="G101" s="122"/>
    </row>
    <row r="102" spans="1:7">
      <c r="A102" s="135">
        <v>49527</v>
      </c>
      <c r="B102" s="136">
        <v>1.0146198581507051</v>
      </c>
      <c r="C102" s="122">
        <v>-9.6749645183193003E-4</v>
      </c>
      <c r="D102" s="122">
        <f>$R$2</f>
        <v>0</v>
      </c>
      <c r="E102" s="122">
        <f>C102+D102</f>
        <v>-9.6749645183193003E-4</v>
      </c>
      <c r="F102" s="122">
        <f>E102+$U$2</f>
        <v>-9.6749645183193003E-4</v>
      </c>
      <c r="G102" s="122"/>
    </row>
    <row r="103" spans="1:7">
      <c r="A103" s="135">
        <v>51354</v>
      </c>
      <c r="B103" s="136">
        <v>1.0046105330928861</v>
      </c>
      <c r="C103" s="122">
        <v>-2.2996544102414231E-4</v>
      </c>
      <c r="D103" s="122">
        <f>$R$2</f>
        <v>0</v>
      </c>
      <c r="E103" s="122">
        <f>C103+D103</f>
        <v>-2.2996544102414231E-4</v>
      </c>
      <c r="F103" s="122">
        <f>E103+$U$2</f>
        <v>-2.2996544102414231E-4</v>
      </c>
      <c r="G103" s="122"/>
    </row>
    <row r="104" spans="1:7">
      <c r="A104" s="135">
        <v>53181</v>
      </c>
      <c r="B104" s="136">
        <v>1.0074293477528333</v>
      </c>
      <c r="C104" s="122">
        <v>-2.9602376811028064E-4</v>
      </c>
      <c r="D104" s="122">
        <f>$R$2</f>
        <v>0</v>
      </c>
      <c r="E104" s="122">
        <f>C104+D104</f>
        <v>-2.9602376811028064E-4</v>
      </c>
      <c r="F104" s="122">
        <f>E104+$U$2</f>
        <v>-2.9602376811028064E-4</v>
      </c>
      <c r="G104" s="122"/>
    </row>
    <row r="105" spans="1:7">
      <c r="A105" s="135">
        <v>55005</v>
      </c>
      <c r="B105" s="136">
        <v>1.0190624113465385</v>
      </c>
      <c r="C105" s="122">
        <v>-6.2945673576015866E-4</v>
      </c>
      <c r="D105" s="122">
        <f>$R$2</f>
        <v>0</v>
      </c>
      <c r="E105" s="122">
        <f>C105+D105</f>
        <v>-6.2945673576015866E-4</v>
      </c>
      <c r="F105" s="122">
        <f>E105+$U$2</f>
        <v>-6.2945673576015866E-4</v>
      </c>
      <c r="G105" s="122"/>
    </row>
    <row r="106" spans="1:7">
      <c r="A106" s="135" t="e">
        <v>#N/A</v>
      </c>
      <c r="B106" s="136" t="e">
        <v>#N/A</v>
      </c>
      <c r="C106" s="122" t="e">
        <v>#N/A</v>
      </c>
      <c r="D106" s="122">
        <f>$R$2</f>
        <v>0</v>
      </c>
      <c r="E106" s="122" t="e">
        <f>C106+D106</f>
        <v>#N/A</v>
      </c>
      <c r="F106" s="122" t="e">
        <f>E106+$U$2</f>
        <v>#N/A</v>
      </c>
      <c r="G106" s="122"/>
    </row>
    <row r="107" spans="1:7">
      <c r="A107" s="135" t="e">
        <v>#N/A</v>
      </c>
      <c r="B107" s="136" t="e">
        <v>#N/A</v>
      </c>
      <c r="C107" s="122" t="e">
        <v>#N/A</v>
      </c>
      <c r="D107" s="122">
        <f>$R$2</f>
        <v>0</v>
      </c>
      <c r="E107" s="122" t="e">
        <f>C107+D107</f>
        <v>#N/A</v>
      </c>
      <c r="F107" s="122" t="e">
        <f>E107+$U$2</f>
        <v>#N/A</v>
      </c>
      <c r="G107" s="122"/>
    </row>
    <row r="108" spans="1:7">
      <c r="A108" s="135" t="e">
        <v>#N/A</v>
      </c>
      <c r="B108" s="136" t="e">
        <v>#N/A</v>
      </c>
      <c r="C108" s="122" t="e">
        <v>#N/A</v>
      </c>
      <c r="D108" s="122">
        <f>$R$2</f>
        <v>0</v>
      </c>
      <c r="E108" s="122" t="e">
        <f>C108+D108</f>
        <v>#N/A</v>
      </c>
      <c r="F108" s="122" t="e">
        <f>E108+$U$2</f>
        <v>#N/A</v>
      </c>
      <c r="G108" s="122"/>
    </row>
    <row r="109" spans="1:7">
      <c r="A109" s="135" t="e">
        <v>#N/A</v>
      </c>
      <c r="B109" s="136" t="e">
        <v>#N/A</v>
      </c>
      <c r="C109" s="122" t="e">
        <v>#N/A</v>
      </c>
      <c r="D109" s="122">
        <f>$R$2</f>
        <v>0</v>
      </c>
      <c r="E109" s="122" t="e">
        <f>C109+D109</f>
        <v>#N/A</v>
      </c>
      <c r="F109" s="122" t="e">
        <f>E109+$U$2</f>
        <v>#N/A</v>
      </c>
      <c r="G109" s="122"/>
    </row>
    <row r="110" spans="1:7">
      <c r="A110" s="135" t="e">
        <v>#N/A</v>
      </c>
      <c r="B110" s="136" t="e">
        <v>#N/A</v>
      </c>
      <c r="C110" s="122" t="e">
        <v>#N/A</v>
      </c>
      <c r="D110" s="122">
        <f>$R$2</f>
        <v>0</v>
      </c>
      <c r="E110" s="122" t="e">
        <f>C110+D110</f>
        <v>#N/A</v>
      </c>
      <c r="F110" s="122" t="e">
        <f>E110+$U$2</f>
        <v>#N/A</v>
      </c>
      <c r="G110" s="122"/>
    </row>
    <row r="111" spans="1:7">
      <c r="A111" s="135" t="e">
        <v>#N/A</v>
      </c>
      <c r="B111" s="136" t="e">
        <v>#N/A</v>
      </c>
      <c r="C111" s="122" t="e">
        <v>#N/A</v>
      </c>
      <c r="D111" s="122">
        <f>$R$2</f>
        <v>0</v>
      </c>
      <c r="E111" s="122" t="e">
        <f>C111+D111</f>
        <v>#N/A</v>
      </c>
      <c r="F111" s="122" t="e">
        <f>E111+$U$2</f>
        <v>#N/A</v>
      </c>
      <c r="G111" s="122"/>
    </row>
    <row r="112" spans="1:7">
      <c r="A112" s="135" t="e">
        <v>#N/A</v>
      </c>
      <c r="B112" s="136" t="e">
        <v>#N/A</v>
      </c>
      <c r="C112" s="122" t="e">
        <v>#N/A</v>
      </c>
      <c r="D112" s="122">
        <f>$R$2</f>
        <v>0</v>
      </c>
      <c r="E112" s="122" t="e">
        <f>C112+D112</f>
        <v>#N/A</v>
      </c>
      <c r="F112" s="122" t="e">
        <f>E112+$U$2</f>
        <v>#N/A</v>
      </c>
      <c r="G112" s="122"/>
    </row>
    <row r="113" spans="1:7">
      <c r="A113" s="135" t="e">
        <v>#N/A</v>
      </c>
      <c r="B113" s="136" t="e">
        <v>#N/A</v>
      </c>
      <c r="C113" s="122" t="e">
        <v>#N/A</v>
      </c>
      <c r="D113" s="122">
        <f>$R$2</f>
        <v>0</v>
      </c>
      <c r="E113" s="122" t="e">
        <f>C113+D113</f>
        <v>#N/A</v>
      </c>
      <c r="F113" s="122" t="e">
        <f>E113+$U$2</f>
        <v>#N/A</v>
      </c>
      <c r="G113" s="122"/>
    </row>
    <row r="114" spans="1:7">
      <c r="A114" s="135" t="e">
        <v>#N/A</v>
      </c>
      <c r="B114" s="136" t="e">
        <v>#N/A</v>
      </c>
      <c r="C114" s="122" t="e">
        <v>#N/A</v>
      </c>
      <c r="D114" s="122">
        <f>$R$2</f>
        <v>0</v>
      </c>
      <c r="E114" s="122" t="e">
        <f>C114+D114</f>
        <v>#N/A</v>
      </c>
      <c r="F114" s="122" t="e">
        <f>E114+$U$2</f>
        <v>#N/A</v>
      </c>
      <c r="G114" s="122"/>
    </row>
    <row r="115" spans="1:7">
      <c r="A115" s="135" t="e">
        <v>#N/A</v>
      </c>
      <c r="B115" s="136" t="e">
        <v>#N/A</v>
      </c>
      <c r="C115" s="122" t="e">
        <v>#N/A</v>
      </c>
      <c r="D115" s="122">
        <f>$R$2</f>
        <v>0</v>
      </c>
      <c r="E115" s="122" t="e">
        <f>C115+D115</f>
        <v>#N/A</v>
      </c>
      <c r="F115" s="122" t="e">
        <f>E115+$U$2</f>
        <v>#N/A</v>
      </c>
      <c r="G115" s="122"/>
    </row>
    <row r="116" spans="1:7">
      <c r="A116" s="135" t="e">
        <v>#N/A</v>
      </c>
      <c r="B116" s="136" t="e">
        <v>#N/A</v>
      </c>
      <c r="C116" s="122" t="e">
        <v>#N/A</v>
      </c>
      <c r="D116" s="122">
        <f>$R$2</f>
        <v>0</v>
      </c>
      <c r="E116" s="122" t="e">
        <f>C116+D116</f>
        <v>#N/A</v>
      </c>
      <c r="F116" s="122" t="e">
        <f>E116+$U$2</f>
        <v>#N/A</v>
      </c>
      <c r="G116" s="122"/>
    </row>
    <row r="117" spans="1:7">
      <c r="A117" s="135" t="e">
        <v>#N/A</v>
      </c>
      <c r="B117" s="136" t="e">
        <v>#N/A</v>
      </c>
      <c r="C117" s="122" t="e">
        <v>#N/A</v>
      </c>
      <c r="D117" s="122">
        <f>$R$2</f>
        <v>0</v>
      </c>
      <c r="E117" s="122" t="e">
        <f>C117+D117</f>
        <v>#N/A</v>
      </c>
      <c r="F117" s="122" t="e">
        <f>E117+$U$2</f>
        <v>#N/A</v>
      </c>
      <c r="G117" s="122"/>
    </row>
    <row r="118" spans="1:7">
      <c r="A118" s="135" t="e">
        <v>#N/A</v>
      </c>
      <c r="B118" s="136" t="e">
        <v>#N/A</v>
      </c>
      <c r="C118" s="122" t="e">
        <v>#N/A</v>
      </c>
      <c r="D118" s="122">
        <f>$R$2</f>
        <v>0</v>
      </c>
      <c r="E118" s="122" t="e">
        <f>C118+D118</f>
        <v>#N/A</v>
      </c>
      <c r="F118" s="122" t="e">
        <f>E118+$U$2</f>
        <v>#N/A</v>
      </c>
      <c r="G118" s="122"/>
    </row>
    <row r="119" spans="1:7">
      <c r="A119" s="135" t="e">
        <v>#N/A</v>
      </c>
      <c r="B119" s="136" t="e">
        <v>#N/A</v>
      </c>
      <c r="C119" s="122" t="e">
        <v>#N/A</v>
      </c>
      <c r="D119" s="122">
        <f>$R$2</f>
        <v>0</v>
      </c>
      <c r="E119" s="122" t="e">
        <f>C119+D119</f>
        <v>#N/A</v>
      </c>
      <c r="F119" s="122" t="e">
        <f>E119+$U$2</f>
        <v>#N/A</v>
      </c>
      <c r="G119" s="122"/>
    </row>
    <row r="120" spans="1:7" ht="15" thickBot="1">
      <c r="A120" s="137" t="e">
        <v>#N/A</v>
      </c>
      <c r="B120" s="138" t="e">
        <v>#N/A</v>
      </c>
      <c r="C120" s="122" t="e">
        <v>#N/A</v>
      </c>
      <c r="D120" s="122">
        <f>$R$2</f>
        <v>0</v>
      </c>
      <c r="E120" s="122" t="e">
        <f>C120+D120</f>
        <v>#N/A</v>
      </c>
      <c r="F120" s="122" t="e">
        <f>E120+$U$2</f>
        <v>#N/A</v>
      </c>
      <c r="G120" s="122"/>
    </row>
    <row r="121" spans="1:7">
      <c r="E121" s="119" t="e">
        <f>_xll.qlZeroCurve(E89,A90:A105,E90:E105,"act/act")</f>
        <v>#NUM!</v>
      </c>
      <c r="G121" s="119" t="e">
        <f>_xll.qlZeroCurve(G89,A90:A105,F90:F105,"act/act")</f>
        <v>#NUM!</v>
      </c>
    </row>
    <row r="122" spans="1:7" ht="15" thickBot="1"/>
    <row r="123" spans="1:7" ht="15" thickBot="1">
      <c r="A123" s="52" t="str">
        <f>_xll.qlIborIndex("Euribor",,A125,2,"EUR","Target","unadjusted",FALSE,A124,B64)</f>
        <v>Euribor#0017</v>
      </c>
      <c r="B123" s="53">
        <v>44077</v>
      </c>
      <c r="C123" s="54">
        <v>3.0000000000000001E-3</v>
      </c>
    </row>
    <row r="124" spans="1:7" ht="15" thickBot="1">
      <c r="A124" s="143" t="s">
        <v>153</v>
      </c>
      <c r="B124" s="53">
        <v>43985</v>
      </c>
      <c r="C124" s="54">
        <v>4.0000000000000001E-3</v>
      </c>
    </row>
    <row r="125" spans="1:7" ht="15" thickBot="1">
      <c r="A125" s="143" t="s">
        <v>97</v>
      </c>
      <c r="B125" s="55" t="s">
        <v>72</v>
      </c>
      <c r="C125" s="56" t="b">
        <f>_xll.qlIndexAddFixings(A123,B123:B124,C123:C124,TRUE)</f>
        <v>1</v>
      </c>
    </row>
    <row r="127" spans="1:7">
      <c r="A127" s="62" t="str">
        <f>_xll.ohRangeRetrieveError(A123)</f>
        <v/>
      </c>
    </row>
  </sheetData>
  <dataValidations disablePrompts="1" count="7">
    <dataValidation type="list" allowBlank="1" showInputMessage="1" showErrorMessage="1" sqref="G8:G21">
      <formula1>"Annual,Semiannual,EveryFourthMonth,Quarterly,Bimonthly,Monthly,Biweekly,Weekly,Daily,Once,NoFrequency"</formula1>
    </dataValidation>
    <dataValidation type="list" allowBlank="1" showInputMessage="1" showErrorMessage="1" sqref="J7 B69 I8:I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7 B68 F8:F2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B70">
      <formula1>"Discount,ZeroYield,ForwardRate"</formula1>
    </dataValidation>
    <dataValidation type="list" allowBlank="1" showInputMessage="1" showErrorMessage="1" sqref="B71">
      <formula1>"BackwardFlat,ForwardFlat,Linear,LogLinear,Cubic,LogCubic"</formula1>
    </dataValidation>
    <dataValidation type="list" allowBlank="1" showInputMessage="1" showErrorMessage="1" sqref="B61">
      <formula1>"AllDepos,DeposBeforeFirstFuturesStartDate,DeposBeforeFirstFuturesStartDatePlusOne,DeposBeforeFirstFuturesExpiryDate"</formula1>
    </dataValidation>
    <dataValidation type="list" allowBlank="1" showInputMessage="1" showErrorMessage="1" sqref="H7:H21">
      <formula1>"Following,Modified Following,Preceding,Modified Preceding,Unadjusted"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BI99"/>
  <sheetViews>
    <sheetView tabSelected="1" topLeftCell="F1" zoomScale="60" zoomScaleNormal="60" workbookViewId="0">
      <selection activeCell="H26" sqref="H26"/>
    </sheetView>
  </sheetViews>
  <sheetFormatPr defaultColWidth="8.90625" defaultRowHeight="14.5"/>
  <cols>
    <col min="1" max="1" width="8.90625" style="12"/>
    <col min="2" max="2" width="16.54296875" style="12" customWidth="1"/>
    <col min="3" max="3" width="3.90625" style="12" customWidth="1"/>
    <col min="4" max="4" width="8.90625" style="12"/>
    <col min="5" max="5" width="47.1796875" style="12" bestFit="1" customWidth="1"/>
    <col min="6" max="6" width="35.36328125" style="12" bestFit="1" customWidth="1"/>
    <col min="7" max="7" width="36.26953125" style="12" bestFit="1" customWidth="1"/>
    <col min="8" max="8" width="22.6328125" style="12" customWidth="1"/>
    <col min="9" max="9" width="86.1796875" style="12" bestFit="1" customWidth="1"/>
    <col min="10" max="10" width="24.81640625" style="12" bestFit="1" customWidth="1"/>
    <col min="11" max="11" width="24.81640625" style="12" customWidth="1"/>
    <col min="12" max="12" width="19.81640625" style="12" bestFit="1" customWidth="1"/>
    <col min="13" max="13" width="8.90625" style="12"/>
    <col min="14" max="14" width="20.453125" style="12" customWidth="1"/>
    <col min="15" max="15" width="4.6328125" style="12" customWidth="1"/>
    <col min="16" max="16" width="8.90625" style="12"/>
    <col min="17" max="17" width="18.453125" style="12" bestFit="1" customWidth="1"/>
    <col min="18" max="18" width="17.6328125" style="12" customWidth="1"/>
    <col min="19" max="19" width="14.1796875" style="12" customWidth="1"/>
    <col min="20" max="20" width="14" style="12" bestFit="1" customWidth="1"/>
    <col min="21" max="21" width="15.36328125" style="12" bestFit="1" customWidth="1"/>
    <col min="22" max="16384" width="8.90625" style="12"/>
  </cols>
  <sheetData>
    <row r="1" spans="2:61">
      <c r="B1" s="17" t="s">
        <v>32</v>
      </c>
      <c r="G1" s="12" t="str">
        <f>_xll.ohRangeRetrieveError(EURIBORCurve!A123)</f>
        <v/>
      </c>
    </row>
    <row r="2" spans="2:61">
      <c r="B2" s="20" t="str">
        <f>_xll.qlCalendarName("TARGET",Trigger)</f>
        <v>TARGET</v>
      </c>
    </row>
    <row r="3" spans="2:61">
      <c r="I3" s="58" t="s">
        <v>75</v>
      </c>
    </row>
    <row r="4" spans="2:61">
      <c r="I4" s="58" t="s">
        <v>76</v>
      </c>
    </row>
    <row r="5" spans="2:61">
      <c r="I5" s="58" t="s">
        <v>77</v>
      </c>
    </row>
    <row r="6" spans="2:61">
      <c r="I6" s="58" t="s">
        <v>78</v>
      </c>
    </row>
    <row r="7" spans="2:61">
      <c r="I7" s="58" t="s">
        <v>162</v>
      </c>
    </row>
    <row r="8" spans="2:61">
      <c r="I8" s="155" t="s">
        <v>183</v>
      </c>
    </row>
    <row r="10" spans="2:61" ht="20">
      <c r="B10" s="148" t="s">
        <v>82</v>
      </c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8"/>
      <c r="AO10" s="148"/>
      <c r="AP10" s="148"/>
      <c r="AQ10" s="148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</row>
    <row r="12" spans="2:61" ht="18.5">
      <c r="B12" s="14"/>
      <c r="C12" s="15"/>
      <c r="D12" s="149" t="s">
        <v>24</v>
      </c>
      <c r="E12" s="149"/>
      <c r="F12" s="149"/>
      <c r="G12" s="149"/>
      <c r="H12" s="149"/>
      <c r="I12" s="149"/>
      <c r="J12" s="149"/>
      <c r="K12" s="60"/>
      <c r="L12" s="35"/>
      <c r="P12" s="149" t="s">
        <v>22</v>
      </c>
      <c r="Q12" s="149"/>
      <c r="R12" s="149"/>
      <c r="S12" s="149"/>
      <c r="T12" s="149"/>
      <c r="U12" s="41"/>
      <c r="V12" s="41"/>
      <c r="W12" s="41"/>
    </row>
    <row r="13" spans="2:61" ht="18.5"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P13" s="15"/>
      <c r="Q13" s="15"/>
      <c r="R13" s="15"/>
      <c r="S13" s="15"/>
      <c r="T13" s="15"/>
      <c r="U13" s="15"/>
      <c r="V13" s="15"/>
      <c r="W13" s="15"/>
    </row>
    <row r="14" spans="2:61" ht="14.4" customHeight="1">
      <c r="B14" s="150" t="s">
        <v>23</v>
      </c>
      <c r="C14" s="13"/>
      <c r="D14" s="16"/>
      <c r="E14" s="16"/>
      <c r="F14" s="16"/>
      <c r="G14" s="16"/>
      <c r="H14" s="16"/>
      <c r="I14" s="16"/>
      <c r="J14" s="16"/>
      <c r="K14" s="16"/>
      <c r="L14" s="16"/>
      <c r="N14" s="150" t="s">
        <v>26</v>
      </c>
      <c r="P14" s="16"/>
      <c r="Q14" s="16"/>
      <c r="R14" s="16"/>
      <c r="S14" s="16"/>
      <c r="T14" s="16"/>
      <c r="U14" s="16"/>
      <c r="V14" s="16"/>
      <c r="W14" s="16"/>
    </row>
    <row r="15" spans="2:61" ht="43.5">
      <c r="B15" s="150"/>
      <c r="C15" s="13"/>
      <c r="D15" s="16"/>
      <c r="E15" s="17" t="s">
        <v>8</v>
      </c>
      <c r="F15" s="17" t="s">
        <v>52</v>
      </c>
      <c r="G15" s="17" t="s">
        <v>164</v>
      </c>
      <c r="H15" s="17" t="s">
        <v>163</v>
      </c>
      <c r="I15" s="17" t="s">
        <v>13</v>
      </c>
      <c r="J15" s="17" t="s">
        <v>12</v>
      </c>
      <c r="K15" s="17" t="s">
        <v>166</v>
      </c>
      <c r="L15" s="17" t="s">
        <v>168</v>
      </c>
      <c r="N15" s="150"/>
      <c r="P15" s="16"/>
      <c r="Q15" s="30" t="s">
        <v>34</v>
      </c>
      <c r="R15" s="30" t="s">
        <v>37</v>
      </c>
      <c r="S15" s="30" t="s">
        <v>35</v>
      </c>
      <c r="T15" s="16"/>
      <c r="U15" s="16"/>
      <c r="V15" s="16"/>
      <c r="W15" s="16"/>
    </row>
    <row r="16" spans="2:61" ht="14.4" customHeight="1">
      <c r="B16" s="150"/>
      <c r="C16" s="13"/>
      <c r="D16" s="16"/>
      <c r="E16" s="18">
        <f>Übersicht!C10</f>
        <v>44046</v>
      </c>
      <c r="F16" s="39">
        <v>100</v>
      </c>
      <c r="G16" s="145">
        <v>0.04</v>
      </c>
      <c r="H16" s="36">
        <v>0.04</v>
      </c>
      <c r="I16" s="18">
        <v>51200</v>
      </c>
      <c r="J16" s="18">
        <v>43164</v>
      </c>
      <c r="K16" s="18" t="s">
        <v>103</v>
      </c>
      <c r="L16" s="18" t="s">
        <v>152</v>
      </c>
      <c r="N16" s="150"/>
      <c r="P16" s="16"/>
      <c r="Q16" s="31">
        <v>365</v>
      </c>
      <c r="R16" s="31">
        <f>_xll.qlDayCounterYearFraction("Actual/365 (Fixed)",E16,I16,,,Trigger)*Q16</f>
        <v>7154.0000000000009</v>
      </c>
      <c r="S16" s="31" t="s">
        <v>36</v>
      </c>
      <c r="T16" s="16"/>
      <c r="U16" s="16"/>
      <c r="V16" s="16"/>
      <c r="W16" s="16"/>
    </row>
    <row r="17" spans="2:23" ht="14.4" customHeight="1">
      <c r="B17" s="150"/>
      <c r="C17" s="13"/>
      <c r="D17" s="16"/>
      <c r="E17" s="16"/>
      <c r="F17" s="16"/>
      <c r="G17" s="16"/>
      <c r="H17" s="16"/>
      <c r="I17" s="16"/>
      <c r="J17" s="16"/>
      <c r="K17" s="16"/>
      <c r="L17" s="16"/>
      <c r="N17" s="150"/>
      <c r="P17" s="16"/>
      <c r="Q17" s="16"/>
      <c r="R17" s="16"/>
      <c r="S17" s="16"/>
      <c r="T17" s="16"/>
      <c r="U17" s="16"/>
      <c r="V17" s="16"/>
      <c r="W17" s="16"/>
    </row>
    <row r="18" spans="2:23" ht="14.4" customHeight="1">
      <c r="B18" s="150"/>
      <c r="C18" s="13"/>
      <c r="D18" s="16"/>
      <c r="E18" s="17" t="s">
        <v>60</v>
      </c>
      <c r="F18" s="17" t="s">
        <v>55</v>
      </c>
      <c r="G18" s="59" t="s">
        <v>74</v>
      </c>
      <c r="H18" s="59" t="s">
        <v>73</v>
      </c>
      <c r="I18" s="59" t="s">
        <v>64</v>
      </c>
      <c r="J18" s="59" t="s">
        <v>79</v>
      </c>
      <c r="K18" s="74" t="s">
        <v>88</v>
      </c>
      <c r="L18" s="16"/>
      <c r="N18" s="150"/>
      <c r="P18" s="16"/>
      <c r="Q18" s="16"/>
      <c r="R18" s="16"/>
      <c r="S18" s="16"/>
      <c r="T18" s="16"/>
      <c r="U18" s="16"/>
      <c r="V18" s="16"/>
      <c r="W18" s="16"/>
    </row>
    <row r="19" spans="2:23" ht="14.4" customHeight="1">
      <c r="B19" s="150"/>
      <c r="C19" s="13"/>
      <c r="D19" s="16"/>
      <c r="E19" s="28">
        <v>1</v>
      </c>
      <c r="F19" s="28">
        <f>E19/F16*100</f>
        <v>1</v>
      </c>
      <c r="G19" s="57">
        <v>1</v>
      </c>
      <c r="H19" s="18" t="b">
        <v>1</v>
      </c>
      <c r="I19" s="40">
        <v>0.2</v>
      </c>
      <c r="J19" s="34" t="b">
        <v>1</v>
      </c>
      <c r="K19" s="79">
        <f>_xll.qlCalendarAdvance(B2,J16,K16,"following")</f>
        <v>44991</v>
      </c>
      <c r="L19" s="16"/>
      <c r="N19" s="150"/>
      <c r="P19" s="16"/>
      <c r="Q19" s="16"/>
      <c r="R19" s="16"/>
      <c r="S19" s="16"/>
      <c r="T19" s="16"/>
      <c r="U19" s="16"/>
      <c r="V19" s="16"/>
      <c r="W19" s="16"/>
    </row>
    <row r="20" spans="2:23" ht="14.4" customHeight="1">
      <c r="B20" s="150"/>
      <c r="C20" s="13"/>
      <c r="D20" s="16"/>
      <c r="E20" s="16"/>
      <c r="F20" s="16"/>
      <c r="G20" s="16"/>
      <c r="H20" s="16"/>
      <c r="I20" s="16"/>
      <c r="J20" s="16"/>
      <c r="K20" s="16"/>
      <c r="L20" s="16"/>
      <c r="N20" s="150"/>
      <c r="P20" s="16"/>
      <c r="Q20" s="16"/>
      <c r="R20" s="16"/>
      <c r="S20" s="16"/>
      <c r="T20" s="16"/>
      <c r="U20" s="16"/>
      <c r="V20" s="16"/>
      <c r="W20" s="16"/>
    </row>
    <row r="21" spans="2:23" ht="14.4" customHeight="1">
      <c r="B21" s="150"/>
      <c r="C21" s="13"/>
      <c r="D21" s="16"/>
      <c r="E21" s="17" t="s">
        <v>21</v>
      </c>
      <c r="F21" s="17" t="s">
        <v>147</v>
      </c>
      <c r="G21" s="17" t="s">
        <v>63</v>
      </c>
      <c r="H21" s="17" t="s">
        <v>167</v>
      </c>
      <c r="I21" s="17" t="s">
        <v>149</v>
      </c>
      <c r="J21" s="17" t="s">
        <v>154</v>
      </c>
      <c r="K21" s="16"/>
      <c r="L21" s="16"/>
      <c r="N21" s="150"/>
      <c r="P21" s="16"/>
      <c r="Q21" s="16"/>
      <c r="R21" s="16"/>
      <c r="S21" s="16"/>
      <c r="T21" s="16"/>
      <c r="U21" s="16"/>
      <c r="V21" s="16"/>
      <c r="W21" s="16"/>
    </row>
    <row r="22" spans="2:23" ht="14.4" customHeight="1">
      <c r="B22" s="150"/>
      <c r="C22" s="13"/>
      <c r="D22" s="16"/>
      <c r="E22" s="18" t="s">
        <v>50</v>
      </c>
      <c r="F22" s="18" t="str">
        <f>_xll.qlSwapIndex("SwapIndex",,I22,2,"EUR",E43,"1Y","Following",J22,EURIBORCurve!A123,EURIBORCurve!B64)</f>
        <v>SwapIndex#0017</v>
      </c>
      <c r="G22" s="50">
        <v>2</v>
      </c>
      <c r="H22" s="50" t="s">
        <v>152</v>
      </c>
      <c r="I22" s="50" t="s">
        <v>103</v>
      </c>
      <c r="J22" s="50" t="s">
        <v>155</v>
      </c>
      <c r="K22" s="16"/>
      <c r="L22" s="16"/>
      <c r="N22" s="150"/>
      <c r="P22" s="16"/>
      <c r="Q22" s="16"/>
      <c r="R22" s="16"/>
      <c r="S22" s="16"/>
      <c r="T22" s="16"/>
      <c r="U22" s="16"/>
      <c r="V22" s="16"/>
      <c r="W22" s="16"/>
    </row>
    <row r="23" spans="2:23" ht="14.4" customHeight="1">
      <c r="B23" s="150"/>
      <c r="C23" s="13"/>
      <c r="D23" s="16"/>
      <c r="E23" s="16"/>
      <c r="F23" s="16"/>
      <c r="G23" s="16"/>
      <c r="H23" s="16"/>
      <c r="I23" s="16"/>
      <c r="J23" s="16"/>
      <c r="K23" s="16"/>
      <c r="L23" s="16"/>
      <c r="N23" s="150"/>
      <c r="P23" s="16"/>
      <c r="Q23" s="16"/>
      <c r="R23" s="16"/>
      <c r="S23" s="16"/>
      <c r="T23" s="16"/>
      <c r="U23" s="16"/>
      <c r="V23" s="16"/>
      <c r="W23" s="16"/>
    </row>
    <row r="24" spans="2:23" ht="14.4" customHeight="1">
      <c r="B24" s="150"/>
      <c r="C24" s="13"/>
      <c r="D24" s="16"/>
      <c r="E24" s="17" t="s">
        <v>44</v>
      </c>
      <c r="F24" s="17" t="s">
        <v>48</v>
      </c>
      <c r="G24" s="17" t="s">
        <v>62</v>
      </c>
      <c r="H24" s="16"/>
      <c r="I24" s="16"/>
      <c r="J24" s="16"/>
      <c r="K24" s="16"/>
      <c r="L24" s="16"/>
      <c r="N24" s="150"/>
      <c r="P24" s="16"/>
      <c r="Q24" s="16"/>
      <c r="R24" s="16"/>
      <c r="S24" s="16"/>
      <c r="T24" s="16"/>
      <c r="U24" s="16"/>
      <c r="V24" s="16"/>
      <c r="W24" s="16"/>
    </row>
    <row r="25" spans="2:23" ht="14.4" customHeight="1">
      <c r="B25" s="150"/>
      <c r="C25" s="13"/>
      <c r="D25" s="16"/>
      <c r="E25" s="18" t="str">
        <f ca="1">Cashflows!E101</f>
        <v>DE000A19W2L5Kupontermine#0018</v>
      </c>
      <c r="F25" s="18" t="str">
        <f>_xll.qlFixedDividend(E31&amp;F24,I37,G37,,Trigger)</f>
        <v>DE000A19W2L5Dividenden#0018</v>
      </c>
      <c r="G25" s="34">
        <v>1</v>
      </c>
      <c r="H25" s="16"/>
      <c r="I25" s="16"/>
      <c r="J25" s="16"/>
      <c r="K25" s="16"/>
      <c r="L25" s="16"/>
      <c r="N25" s="150"/>
      <c r="P25" s="16"/>
      <c r="Q25" s="16"/>
      <c r="R25" s="16"/>
      <c r="S25" s="16"/>
      <c r="T25" s="16"/>
      <c r="U25" s="16"/>
      <c r="V25" s="16"/>
      <c r="W25" s="16"/>
    </row>
    <row r="26" spans="2:23" ht="14.4" customHeight="1">
      <c r="B26" s="61"/>
      <c r="C26" s="13"/>
      <c r="D26" s="16"/>
      <c r="E26" s="16"/>
      <c r="F26" s="16"/>
      <c r="G26" s="16"/>
      <c r="H26" s="16"/>
      <c r="I26" s="16"/>
      <c r="J26" s="16"/>
      <c r="K26" s="16"/>
      <c r="L26" s="16"/>
      <c r="N26" s="150"/>
      <c r="P26" s="16"/>
      <c r="Q26" s="16"/>
      <c r="R26" s="16"/>
      <c r="S26" s="16"/>
      <c r="T26" s="16"/>
      <c r="U26" s="16"/>
      <c r="V26" s="16"/>
      <c r="W26" s="16"/>
    </row>
    <row r="27" spans="2:23" ht="14.4" customHeight="1">
      <c r="B27" s="61"/>
      <c r="C27" s="13"/>
      <c r="D27" s="16"/>
      <c r="E27" s="16"/>
      <c r="F27" s="16"/>
      <c r="G27" s="16"/>
      <c r="H27" s="16"/>
      <c r="I27" s="16"/>
      <c r="J27" s="16"/>
      <c r="K27" s="16"/>
      <c r="L27" s="16"/>
      <c r="N27" s="150"/>
      <c r="P27" s="16"/>
      <c r="Q27" s="16"/>
      <c r="R27" s="16"/>
      <c r="S27" s="16"/>
      <c r="T27" s="16"/>
      <c r="U27" s="16"/>
      <c r="V27" s="16"/>
      <c r="W27" s="16"/>
    </row>
    <row r="28" spans="2:23" ht="14.4" customHeight="1">
      <c r="B28" s="61"/>
      <c r="C28" s="13"/>
      <c r="D28" s="16"/>
      <c r="E28" s="84" t="s">
        <v>92</v>
      </c>
      <c r="F28" s="16"/>
      <c r="G28" s="16"/>
      <c r="H28" s="16"/>
      <c r="I28" s="16"/>
      <c r="J28" s="16"/>
      <c r="K28" s="16"/>
      <c r="L28" s="16"/>
      <c r="N28" s="150"/>
      <c r="P28" s="16"/>
      <c r="Q28" s="16"/>
      <c r="R28" s="16"/>
      <c r="S28" s="16"/>
      <c r="T28" s="16"/>
      <c r="U28" s="16"/>
      <c r="V28" s="16"/>
      <c r="W28" s="16"/>
    </row>
    <row r="29" spans="2:23" ht="14.4" customHeight="1">
      <c r="B29" s="61"/>
      <c r="C29" s="13"/>
      <c r="D29" s="16"/>
      <c r="E29" s="16"/>
      <c r="F29" s="16"/>
      <c r="G29" s="16"/>
      <c r="H29" s="16"/>
      <c r="I29" s="16"/>
      <c r="J29" s="16"/>
      <c r="K29" s="16"/>
      <c r="L29" s="16"/>
      <c r="N29" s="150"/>
      <c r="P29" s="16"/>
      <c r="Q29" s="16"/>
      <c r="R29" s="16"/>
      <c r="S29" s="16"/>
      <c r="T29" s="16"/>
      <c r="U29" s="16"/>
      <c r="V29" s="16"/>
      <c r="W29" s="16"/>
    </row>
    <row r="30" spans="2:23" ht="14.4" customHeight="1">
      <c r="C30" s="13"/>
      <c r="D30" s="16"/>
      <c r="E30" s="16"/>
      <c r="F30" s="16"/>
      <c r="G30" s="16"/>
      <c r="H30" s="16"/>
      <c r="I30" s="16"/>
      <c r="J30" s="16"/>
      <c r="K30" s="16"/>
      <c r="L30" s="16"/>
      <c r="N30" s="150"/>
      <c r="P30" s="16"/>
      <c r="Q30" s="16"/>
      <c r="R30" s="16"/>
      <c r="S30" s="16"/>
      <c r="T30" s="16"/>
      <c r="U30" s="16"/>
      <c r="V30" s="16"/>
      <c r="W30" s="16"/>
    </row>
    <row r="31" spans="2:23" ht="14.4" customHeight="1">
      <c r="B31" s="150" t="s">
        <v>47</v>
      </c>
      <c r="C31" s="13"/>
      <c r="D31" s="16"/>
      <c r="E31" s="17" t="s">
        <v>49</v>
      </c>
      <c r="F31" s="16"/>
      <c r="G31" s="16"/>
      <c r="H31" s="16"/>
      <c r="I31" s="16"/>
      <c r="J31" s="16"/>
      <c r="K31" s="16"/>
      <c r="L31" s="16"/>
      <c r="N31" s="150"/>
      <c r="P31" s="16"/>
      <c r="Q31" s="16"/>
      <c r="R31" s="16"/>
      <c r="S31" s="16"/>
      <c r="T31" s="16"/>
      <c r="U31" s="16"/>
      <c r="V31" s="16"/>
      <c r="W31" s="16"/>
    </row>
    <row r="32" spans="2:23" ht="14.4" customHeight="1">
      <c r="B32" s="150"/>
      <c r="C32" s="13"/>
      <c r="D32" s="16"/>
      <c r="E32" s="18" t="str">
        <f ca="1">Cashflows!E101</f>
        <v>DE000A19W2L5Kupontermine#0018</v>
      </c>
      <c r="F32" s="16"/>
      <c r="G32" s="16"/>
      <c r="H32" s="16"/>
      <c r="I32" s="16"/>
      <c r="J32" s="16"/>
      <c r="K32" s="16"/>
      <c r="L32" s="16"/>
      <c r="N32" s="150"/>
      <c r="P32" s="16"/>
      <c r="Q32" s="16"/>
      <c r="R32" s="16"/>
      <c r="S32" s="16"/>
      <c r="T32" s="16"/>
      <c r="U32" s="16"/>
      <c r="V32" s="16"/>
      <c r="W32" s="16"/>
    </row>
    <row r="33" spans="2:23" ht="14.4" customHeight="1">
      <c r="B33" s="150"/>
      <c r="C33" s="13"/>
      <c r="D33" s="16"/>
      <c r="E33" s="16"/>
      <c r="F33" s="16"/>
      <c r="G33" s="16"/>
      <c r="H33" s="16"/>
      <c r="I33" s="16"/>
      <c r="J33" s="16"/>
      <c r="K33" s="16"/>
      <c r="L33" s="16"/>
      <c r="N33" s="150"/>
      <c r="P33" s="16"/>
      <c r="Q33" s="16"/>
      <c r="R33" s="16"/>
      <c r="S33" s="16"/>
      <c r="T33" s="16"/>
      <c r="U33" s="16"/>
      <c r="V33" s="16"/>
      <c r="W33" s="16"/>
    </row>
    <row r="34" spans="2:23">
      <c r="P34" s="13"/>
      <c r="Q34" s="13"/>
      <c r="R34" s="13"/>
      <c r="S34" s="13"/>
      <c r="T34" s="13"/>
      <c r="U34" s="13"/>
      <c r="V34" s="13"/>
      <c r="W34" s="13"/>
    </row>
    <row r="35" spans="2:23" ht="14.4" customHeight="1">
      <c r="B35" s="150" t="s">
        <v>25</v>
      </c>
      <c r="C35" s="13"/>
      <c r="D35" s="16"/>
      <c r="E35" s="16"/>
      <c r="F35" s="16"/>
      <c r="G35" s="16"/>
      <c r="H35" s="16"/>
      <c r="I35" s="16"/>
      <c r="J35" s="16"/>
      <c r="K35" s="16"/>
      <c r="L35" s="16"/>
      <c r="N35" s="150" t="s">
        <v>33</v>
      </c>
      <c r="P35" s="16"/>
      <c r="Q35" s="16"/>
      <c r="R35" s="16"/>
      <c r="S35" s="16"/>
      <c r="T35" s="16"/>
      <c r="U35" s="16"/>
      <c r="V35" s="16"/>
      <c r="W35" s="16"/>
    </row>
    <row r="36" spans="2:23">
      <c r="B36" s="150"/>
      <c r="C36" s="13"/>
      <c r="D36" s="16"/>
      <c r="E36" s="17" t="s">
        <v>61</v>
      </c>
      <c r="F36" s="17" t="s">
        <v>27</v>
      </c>
      <c r="G36" s="29" t="s">
        <v>28</v>
      </c>
      <c r="H36" s="29"/>
      <c r="I36" s="29" t="s">
        <v>29</v>
      </c>
      <c r="J36" s="29" t="s">
        <v>31</v>
      </c>
      <c r="K36" s="77"/>
      <c r="L36" s="16"/>
      <c r="N36" s="150"/>
      <c r="P36" s="16"/>
      <c r="Q36" s="16"/>
      <c r="R36" s="16"/>
      <c r="S36" s="16"/>
      <c r="T36" s="16"/>
      <c r="U36" s="16"/>
      <c r="V36" s="16"/>
      <c r="W36" s="16"/>
    </row>
    <row r="37" spans="2:23">
      <c r="B37" s="150"/>
      <c r="C37" s="13"/>
      <c r="D37" s="16"/>
      <c r="E37" s="50">
        <v>1</v>
      </c>
      <c r="F37" s="36">
        <v>0</v>
      </c>
      <c r="G37" s="18">
        <v>43888</v>
      </c>
      <c r="H37" s="18"/>
      <c r="I37" s="19">
        <v>0</v>
      </c>
      <c r="J37" s="37">
        <v>0.32050000000000001</v>
      </c>
      <c r="K37" s="78"/>
      <c r="L37" s="16"/>
      <c r="N37" s="150"/>
      <c r="P37" s="16"/>
      <c r="Q37" s="16"/>
      <c r="R37" s="16"/>
      <c r="S37" s="16"/>
      <c r="T37" s="16"/>
      <c r="U37" s="16"/>
      <c r="V37" s="16"/>
      <c r="W37" s="16"/>
    </row>
    <row r="38" spans="2:23" ht="14.4" customHeight="1">
      <c r="B38" s="150"/>
      <c r="C38" s="13"/>
      <c r="D38" s="16"/>
      <c r="E38" s="16"/>
      <c r="F38" s="16"/>
      <c r="G38" s="16"/>
      <c r="H38" s="16"/>
      <c r="I38" s="16"/>
      <c r="J38" s="16"/>
      <c r="K38" s="16"/>
      <c r="L38" s="16"/>
      <c r="N38" s="150"/>
      <c r="P38" s="16"/>
      <c r="Q38" s="16"/>
      <c r="R38" s="16"/>
      <c r="S38" s="16"/>
      <c r="T38" s="16"/>
      <c r="U38" s="16"/>
      <c r="V38" s="16"/>
      <c r="W38" s="16"/>
    </row>
    <row r="39" spans="2:23" ht="14.4" customHeight="1">
      <c r="B39" s="150"/>
      <c r="C39" s="13"/>
      <c r="D39" s="16"/>
      <c r="E39" s="17" t="s">
        <v>181</v>
      </c>
      <c r="F39" s="17" t="s">
        <v>30</v>
      </c>
      <c r="G39" s="16"/>
      <c r="H39" s="16"/>
      <c r="I39" s="16"/>
      <c r="J39" s="16"/>
      <c r="K39" s="16"/>
      <c r="L39" s="16"/>
      <c r="N39" s="150"/>
      <c r="P39" s="16"/>
      <c r="Q39" s="16"/>
      <c r="R39" s="16"/>
      <c r="S39" s="16"/>
      <c r="T39" s="16"/>
      <c r="U39" s="16"/>
      <c r="V39" s="16"/>
      <c r="W39" s="16"/>
    </row>
    <row r="40" spans="2:23" ht="14.4" customHeight="1">
      <c r="B40" s="150"/>
      <c r="C40" s="13"/>
      <c r="D40" s="16"/>
      <c r="E40" s="38">
        <f>_xll.qlYieldTSZeroRate(RiskFreeCurve!B75,I16,G46,"simple","annual")</f>
        <v>-1.2876271109240149E-3</v>
      </c>
      <c r="F40" s="38">
        <v>0.04</v>
      </c>
      <c r="G40" s="16"/>
      <c r="H40" s="16"/>
      <c r="I40" s="16"/>
      <c r="J40" s="16"/>
      <c r="K40" s="16"/>
      <c r="L40" s="16"/>
      <c r="N40" s="150"/>
      <c r="P40" s="16"/>
      <c r="Q40" s="16"/>
      <c r="R40" s="16"/>
      <c r="S40" s="16"/>
      <c r="T40" s="16"/>
      <c r="U40" s="42"/>
      <c r="V40" s="16"/>
      <c r="W40" s="16"/>
    </row>
    <row r="41" spans="2:23" ht="14.4" customHeight="1">
      <c r="B41" s="150"/>
      <c r="C41" s="13"/>
      <c r="D41" s="16"/>
      <c r="E41" s="16"/>
      <c r="F41" s="16"/>
      <c r="G41" s="16"/>
      <c r="H41" s="16"/>
      <c r="I41" s="16"/>
      <c r="J41" s="16"/>
      <c r="K41" s="16"/>
      <c r="L41" s="16"/>
      <c r="N41" s="150"/>
      <c r="P41" s="16"/>
      <c r="Q41" s="16"/>
      <c r="R41" s="16"/>
      <c r="S41" s="16"/>
      <c r="T41" s="16"/>
      <c r="U41" s="42"/>
      <c r="V41" s="16"/>
      <c r="W41" s="16"/>
    </row>
    <row r="42" spans="2:23" ht="14.4" customHeight="1">
      <c r="B42" s="150"/>
      <c r="C42" s="13"/>
      <c r="D42" s="16"/>
      <c r="E42" s="17" t="s">
        <v>32</v>
      </c>
      <c r="F42" s="16"/>
      <c r="G42" s="16"/>
      <c r="H42" s="16"/>
      <c r="I42" s="16"/>
      <c r="J42" s="16"/>
      <c r="K42" s="16"/>
      <c r="L42" s="16"/>
      <c r="N42" s="150"/>
      <c r="P42" s="16"/>
      <c r="Q42" s="16"/>
      <c r="R42" s="16"/>
      <c r="S42" s="16"/>
      <c r="T42" s="16"/>
      <c r="U42" s="16"/>
      <c r="V42" s="16"/>
      <c r="W42" s="16"/>
    </row>
    <row r="43" spans="2:23" ht="14.4" customHeight="1">
      <c r="B43" s="150"/>
      <c r="C43" s="13"/>
      <c r="D43" s="16"/>
      <c r="E43" s="20" t="str">
        <f>B2</f>
        <v>TARGET</v>
      </c>
      <c r="F43" s="16"/>
      <c r="G43" s="16"/>
      <c r="H43" s="16"/>
      <c r="I43" s="16"/>
      <c r="J43" s="16"/>
      <c r="K43" s="16"/>
      <c r="L43" s="16"/>
      <c r="N43" s="150"/>
      <c r="P43" s="16"/>
      <c r="Q43" s="16"/>
      <c r="R43" s="16"/>
      <c r="S43" s="16"/>
      <c r="T43" s="16"/>
      <c r="U43" s="16"/>
      <c r="V43" s="16"/>
      <c r="W43" s="16"/>
    </row>
    <row r="44" spans="2:23" ht="14.4" customHeight="1">
      <c r="C44" s="13"/>
      <c r="D44" s="16"/>
      <c r="E44" s="16"/>
      <c r="F44" s="16"/>
      <c r="G44" s="16"/>
      <c r="H44" s="16"/>
      <c r="I44" s="16"/>
      <c r="J44" s="16"/>
      <c r="K44" s="16"/>
      <c r="L44" s="16"/>
      <c r="N44" s="150"/>
      <c r="P44" s="16"/>
      <c r="Q44" s="16"/>
      <c r="R44" s="16"/>
      <c r="S44" s="16"/>
      <c r="T44" s="16"/>
      <c r="U44" s="16"/>
      <c r="V44" s="16"/>
      <c r="W44" s="16"/>
    </row>
    <row r="45" spans="2:23" ht="14.4" customHeight="1">
      <c r="B45" s="150" t="s">
        <v>47</v>
      </c>
      <c r="C45" s="13"/>
      <c r="D45" s="16"/>
      <c r="E45" s="17" t="s">
        <v>41</v>
      </c>
      <c r="F45" s="17" t="s">
        <v>42</v>
      </c>
      <c r="G45" s="17" t="s">
        <v>14</v>
      </c>
      <c r="H45" s="74"/>
      <c r="I45" s="16"/>
      <c r="J45" s="16"/>
      <c r="K45" s="16"/>
      <c r="L45" s="16"/>
      <c r="N45" s="150"/>
      <c r="P45" s="16"/>
      <c r="Q45" s="16"/>
      <c r="R45" s="16"/>
      <c r="S45" s="16"/>
      <c r="T45" s="16"/>
      <c r="U45" s="16"/>
      <c r="V45" s="16"/>
      <c r="W45" s="16"/>
    </row>
    <row r="46" spans="2:23" ht="14.4" customHeight="1">
      <c r="B46" s="150"/>
      <c r="C46" s="13"/>
      <c r="D46" s="16"/>
      <c r="E46" s="19" t="str">
        <f>_xll.qlRelinkableHandleYieldTermStructure(E31&amp;E45,_xll.qlFlatForward(,0,E43,F37,G46,"Continuous","Annual",,Trigger),,Trigger)</f>
        <v>DE000A19W2L5Dividendenrenditenkurve#0037</v>
      </c>
      <c r="F46" s="19" t="str">
        <f>_xll.qlBlackConstantVol(E31&amp;F45,E16,E43,J37,G46,,Trigger)</f>
        <v>DE000A19W2L5Volatilitätsfläche#0018</v>
      </c>
      <c r="G46" s="19" t="s">
        <v>56</v>
      </c>
      <c r="H46" s="144"/>
      <c r="I46" s="16"/>
      <c r="J46" s="16"/>
      <c r="K46" s="16"/>
      <c r="L46" s="16"/>
      <c r="N46" s="150"/>
      <c r="P46" s="16"/>
      <c r="Q46" s="32" t="s">
        <v>43</v>
      </c>
      <c r="R46" s="21" t="s">
        <v>45</v>
      </c>
      <c r="S46" s="21" t="s">
        <v>46</v>
      </c>
      <c r="T46" s="16"/>
      <c r="U46" s="16"/>
      <c r="V46" s="16"/>
      <c r="W46" s="16"/>
    </row>
    <row r="47" spans="2:23" ht="14.4" customHeight="1">
      <c r="B47" s="150"/>
      <c r="C47" s="13"/>
      <c r="D47" s="16"/>
      <c r="E47" s="16"/>
      <c r="F47" s="16"/>
      <c r="G47" s="16"/>
      <c r="H47" s="16"/>
      <c r="I47" s="16"/>
      <c r="J47" s="16"/>
      <c r="K47" s="16"/>
      <c r="L47" s="16"/>
      <c r="N47" s="150"/>
      <c r="P47" s="16"/>
      <c r="Q47" s="33" t="str">
        <f>_xll.qlGeneralizedBlackScholesProcess(E31&amp;Q46,F46,E37,G46,E16,E40,F37,,Trigger)</f>
        <v>DE000A19W2L5Black-Scholes-Merton-Prozess#0017</v>
      </c>
      <c r="R47" s="22" t="str">
        <f>_xll.qlBinomialCoCoEngine(E31&amp;R46,Q47,S16,R16,J19,Trigger)</f>
        <v>DE000A19W2L5pricing engine#0017</v>
      </c>
      <c r="S47" s="22" t="b">
        <f ca="1">_xll.qlInstrumentSetPricingEngine(Cashflows!I101,R47,Trigger)</f>
        <v>1</v>
      </c>
      <c r="T47" s="16"/>
      <c r="U47" s="16"/>
      <c r="V47" s="16"/>
      <c r="W47" s="16"/>
    </row>
    <row r="48" spans="2:23" ht="14.4" customHeight="1">
      <c r="B48" s="150"/>
      <c r="C48" s="13"/>
      <c r="D48" s="16"/>
      <c r="E48" s="17" t="s">
        <v>38</v>
      </c>
      <c r="F48" s="16"/>
      <c r="G48" s="16"/>
      <c r="H48" s="16"/>
      <c r="I48" s="16"/>
      <c r="J48" s="16"/>
      <c r="K48" s="16"/>
      <c r="L48" s="16"/>
      <c r="N48" s="150"/>
      <c r="P48" s="16"/>
      <c r="Q48" s="16"/>
      <c r="R48" s="16"/>
      <c r="S48" s="16"/>
      <c r="T48" s="16"/>
      <c r="U48" s="16"/>
      <c r="V48" s="16"/>
      <c r="W48" s="16"/>
    </row>
    <row r="49" spans="2:23" ht="14.4" customHeight="1">
      <c r="B49" s="150"/>
      <c r="C49" s="13"/>
      <c r="D49" s="16"/>
      <c r="E49" s="20" t="str">
        <f>_xll.qlRelinkableHandleYieldTermStructure(E31&amp;E48,_xll.qlFlatForward(,0,E43,E40,G46,"Continuous","Annual",,Trigger),,Trigger)</f>
        <v>DE000A19W2L5Diskontkurve#0035</v>
      </c>
      <c r="F49" s="16"/>
      <c r="G49" s="16"/>
      <c r="H49" s="16"/>
      <c r="I49" s="16"/>
      <c r="J49" s="16"/>
      <c r="K49" s="16"/>
      <c r="L49" s="16"/>
      <c r="N49" s="150"/>
      <c r="P49" s="16"/>
      <c r="Q49" s="16"/>
      <c r="R49" s="16"/>
      <c r="S49" s="16"/>
      <c r="T49" s="16"/>
      <c r="U49" s="16"/>
      <c r="V49" s="16"/>
      <c r="W49" s="16"/>
    </row>
    <row r="50" spans="2:23" ht="14.4" customHeight="1">
      <c r="B50" s="150"/>
      <c r="C50" s="13"/>
      <c r="D50" s="16"/>
      <c r="E50" s="16"/>
      <c r="F50" s="16"/>
      <c r="G50" s="16"/>
      <c r="H50" s="16"/>
      <c r="I50" s="16"/>
      <c r="J50" s="16"/>
      <c r="K50" s="16"/>
      <c r="L50" s="16"/>
      <c r="N50" s="150"/>
      <c r="P50" s="16"/>
      <c r="Q50" s="16"/>
      <c r="R50" s="16"/>
      <c r="S50" s="16"/>
      <c r="T50" s="16"/>
      <c r="U50" s="16"/>
      <c r="V50" s="16"/>
      <c r="W50" s="16"/>
    </row>
    <row r="51" spans="2:23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N51" s="13"/>
    </row>
    <row r="52" spans="2:23" ht="14.4" customHeight="1">
      <c r="B52" s="151" t="s">
        <v>51</v>
      </c>
      <c r="D52" s="147" t="str">
        <f ca="1">_xll.ohRangeRetrieveError(R54)</f>
        <v/>
      </c>
      <c r="E52" s="147"/>
      <c r="F52" s="147"/>
      <c r="G52" s="147"/>
      <c r="H52" s="147"/>
      <c r="I52" s="147"/>
      <c r="J52" s="147"/>
      <c r="K52" s="147"/>
      <c r="L52" s="147"/>
      <c r="N52" s="150" t="s">
        <v>15</v>
      </c>
      <c r="P52" s="16"/>
      <c r="Q52" s="16"/>
      <c r="R52" s="16"/>
      <c r="S52" s="16"/>
      <c r="T52" s="16"/>
      <c r="U52" s="16"/>
      <c r="V52" s="16"/>
      <c r="W52" s="16"/>
    </row>
    <row r="53" spans="2:23" ht="14.4" customHeight="1">
      <c r="B53" s="151"/>
      <c r="D53" s="83" t="str">
        <f ca="1">_xll.ohRangeRetrieveError(E25)</f>
        <v/>
      </c>
      <c r="E53" s="82"/>
      <c r="F53" s="82"/>
      <c r="G53" s="82"/>
      <c r="H53" s="82"/>
      <c r="I53" s="82"/>
      <c r="J53" s="82"/>
      <c r="K53" s="82"/>
      <c r="L53" s="82"/>
      <c r="N53" s="150"/>
      <c r="P53" s="16"/>
      <c r="Q53" s="16"/>
      <c r="R53" s="23" t="s">
        <v>16</v>
      </c>
      <c r="S53" s="25" t="s">
        <v>53</v>
      </c>
      <c r="T53" s="23" t="s">
        <v>57</v>
      </c>
      <c r="U53" s="16"/>
      <c r="V53" s="16"/>
      <c r="W53" s="16"/>
    </row>
    <row r="54" spans="2:23" ht="14.4" customHeight="1">
      <c r="B54" s="151"/>
      <c r="D54" s="147" t="str">
        <f ca="1">_xll.ohRangeRetrieveError(Cashflows!I101)</f>
        <v/>
      </c>
      <c r="E54" s="147"/>
      <c r="F54" s="147"/>
      <c r="G54" s="147"/>
      <c r="H54" s="147"/>
      <c r="I54" s="147"/>
      <c r="J54" s="147"/>
      <c r="K54" s="147"/>
      <c r="L54" s="147"/>
      <c r="N54" s="150"/>
      <c r="P54" s="16"/>
      <c r="Q54" s="23" t="str">
        <f>P12</f>
        <v>TF-Modell</v>
      </c>
      <c r="R54" s="57">
        <f ca="1">_xll.qlInstrumentNPV(Cashflows!I101,S47)</f>
        <v>102.27394802922188</v>
      </c>
      <c r="S54" s="26">
        <f ca="1">(R54/$R$55)-1</f>
        <v>2.273948029221895E-2</v>
      </c>
      <c r="T54" s="24">
        <f>F19*E37/G25</f>
        <v>1</v>
      </c>
      <c r="U54" s="16"/>
      <c r="V54" s="16"/>
      <c r="W54" s="16"/>
    </row>
    <row r="55" spans="2:23" ht="14.4" customHeight="1">
      <c r="B55" s="151"/>
      <c r="D55" s="147" t="str">
        <f>_xll.ohRangeRetrieveError(F22)</f>
        <v/>
      </c>
      <c r="E55" s="147"/>
      <c r="F55" s="147"/>
      <c r="G55" s="147"/>
      <c r="H55" s="147"/>
      <c r="I55" s="147"/>
      <c r="J55" s="147"/>
      <c r="K55" s="147"/>
      <c r="L55" s="147"/>
      <c r="N55" s="150"/>
      <c r="P55" s="16"/>
      <c r="Q55" s="23" t="s">
        <v>83</v>
      </c>
      <c r="R55" s="57">
        <v>100</v>
      </c>
      <c r="S55" s="16"/>
      <c r="T55" s="16"/>
      <c r="U55" s="16"/>
      <c r="V55" s="16"/>
      <c r="W55" s="16"/>
    </row>
    <row r="56" spans="2:23" ht="14.4" customHeight="1">
      <c r="B56" s="151"/>
      <c r="D56" s="82"/>
      <c r="E56" s="82"/>
      <c r="F56" s="82"/>
      <c r="G56" s="82"/>
      <c r="H56" s="82"/>
      <c r="I56" s="82"/>
      <c r="J56" s="82"/>
      <c r="K56" s="82"/>
      <c r="L56" s="82"/>
      <c r="N56" s="150"/>
      <c r="P56" s="16"/>
      <c r="Q56" s="16"/>
      <c r="R56" s="16"/>
      <c r="S56" s="16"/>
      <c r="T56" s="16"/>
      <c r="U56" s="16"/>
      <c r="V56" s="16"/>
      <c r="W56" s="16"/>
    </row>
    <row r="57" spans="2:23" ht="14.4" customHeight="1">
      <c r="B57" s="151"/>
      <c r="D57" s="82"/>
      <c r="E57" s="82"/>
      <c r="F57" s="82"/>
      <c r="G57" s="82"/>
      <c r="H57" s="82"/>
      <c r="I57" s="82"/>
      <c r="J57" s="82"/>
      <c r="K57" s="82"/>
      <c r="L57" s="82"/>
      <c r="N57" s="150"/>
      <c r="P57" s="16"/>
      <c r="Q57" s="16"/>
      <c r="R57" s="16"/>
      <c r="S57" s="16"/>
      <c r="T57" s="16"/>
      <c r="U57" s="16"/>
      <c r="V57" s="16"/>
      <c r="W57" s="16"/>
    </row>
    <row r="58" spans="2:23" ht="14.4" customHeight="1">
      <c r="B58" s="48"/>
      <c r="N58" s="47"/>
      <c r="P58" s="16"/>
      <c r="Q58" s="16"/>
      <c r="R58" s="16" t="str">
        <f ca="1">_xll.ohRangeRetrieveError(R54)</f>
        <v/>
      </c>
      <c r="S58" s="16"/>
      <c r="T58" s="16"/>
      <c r="U58" s="16"/>
      <c r="V58" s="16"/>
      <c r="W58" s="16"/>
    </row>
    <row r="63" spans="2:23">
      <c r="T63" s="49"/>
    </row>
    <row r="74" spans="5:8">
      <c r="E74" s="43"/>
      <c r="F74" s="44"/>
      <c r="G74" s="13"/>
      <c r="H74" s="13"/>
    </row>
    <row r="75" spans="5:8">
      <c r="E75" s="43"/>
      <c r="F75" s="44"/>
      <c r="G75" s="13"/>
      <c r="H75" s="13"/>
    </row>
    <row r="76" spans="5:8">
      <c r="E76" s="43"/>
      <c r="F76" s="44"/>
      <c r="G76" s="13"/>
      <c r="H76" s="13"/>
    </row>
    <row r="77" spans="5:8">
      <c r="E77" s="43"/>
      <c r="F77" s="44"/>
      <c r="G77" s="13"/>
      <c r="H77" s="13"/>
    </row>
    <row r="78" spans="5:8">
      <c r="E78" s="43"/>
      <c r="F78" s="44"/>
      <c r="G78" s="13"/>
      <c r="H78" s="13"/>
    </row>
    <row r="79" spans="5:8">
      <c r="E79" s="43"/>
      <c r="F79" s="44"/>
      <c r="G79" s="13"/>
      <c r="H79" s="13"/>
    </row>
    <row r="80" spans="5:8">
      <c r="E80" s="43"/>
      <c r="F80" s="44"/>
      <c r="G80" s="13"/>
      <c r="H80" s="13"/>
    </row>
    <row r="81" spans="5:8">
      <c r="E81" s="43"/>
      <c r="F81" s="44"/>
      <c r="G81" s="13"/>
      <c r="H81" s="13"/>
    </row>
    <row r="82" spans="5:8">
      <c r="E82" s="43"/>
      <c r="F82" s="44"/>
      <c r="G82" s="13"/>
      <c r="H82" s="13"/>
    </row>
    <row r="93" spans="5:8">
      <c r="E93" s="45"/>
      <c r="F93" s="46"/>
    </row>
    <row r="94" spans="5:8">
      <c r="E94" s="45"/>
      <c r="F94" s="46"/>
    </row>
    <row r="95" spans="5:8">
      <c r="E95" s="45"/>
      <c r="F95" s="46"/>
    </row>
    <row r="96" spans="5:8">
      <c r="E96" s="45"/>
      <c r="F96" s="46"/>
    </row>
    <row r="97" spans="5:6">
      <c r="E97" s="45"/>
      <c r="F97" s="46"/>
    </row>
    <row r="98" spans="5:6">
      <c r="E98" s="45"/>
      <c r="F98" s="46"/>
    </row>
    <row r="99" spans="5:6">
      <c r="E99" s="45"/>
      <c r="F99" s="46"/>
    </row>
  </sheetData>
  <mergeCells count="14">
    <mergeCell ref="D54:L54"/>
    <mergeCell ref="B10:BI10"/>
    <mergeCell ref="D12:J12"/>
    <mergeCell ref="P12:T12"/>
    <mergeCell ref="B14:B25"/>
    <mergeCell ref="N14:N33"/>
    <mergeCell ref="B31:B33"/>
    <mergeCell ref="B35:B43"/>
    <mergeCell ref="N35:N50"/>
    <mergeCell ref="B45:B50"/>
    <mergeCell ref="B52:B57"/>
    <mergeCell ref="N52:N57"/>
    <mergeCell ref="D55:L55"/>
    <mergeCell ref="D52:L52"/>
  </mergeCells>
  <conditionalFormatting sqref="Q38:S38 Q42:S45 Q48:S4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9:S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9:Q4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7:S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6:S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AK102"/>
  <sheetViews>
    <sheetView topLeftCell="F1" workbookViewId="0">
      <selection activeCell="P17" sqref="P17"/>
    </sheetView>
  </sheetViews>
  <sheetFormatPr defaultRowHeight="14.5" outlineLevelCol="1"/>
  <cols>
    <col min="1" max="1" width="7.36328125" style="63" hidden="1" customWidth="1" outlineLevel="1"/>
    <col min="2" max="2" width="6.90625" style="63" hidden="1" customWidth="1" outlineLevel="1"/>
    <col min="3" max="3" width="15.6328125" style="63" hidden="1" customWidth="1" outlineLevel="1"/>
    <col min="4" max="4" width="17.54296875" style="63" hidden="1" customWidth="1" outlineLevel="1"/>
    <col min="5" max="5" width="31.26953125" style="63" hidden="1" customWidth="1" outlineLevel="1"/>
    <col min="6" max="6" width="19.36328125" style="62" bestFit="1" customWidth="1" collapsed="1"/>
    <col min="7" max="7" width="14.08984375" style="62" bestFit="1" customWidth="1"/>
    <col min="8" max="8" width="31.26953125" style="63" hidden="1" customWidth="1" outlineLevel="1"/>
    <col min="9" max="9" width="19.08984375" style="63" hidden="1" customWidth="1" outlineLevel="1"/>
    <col min="10" max="10" width="23.54296875" style="63" hidden="1" customWidth="1" outlineLevel="1"/>
    <col min="11" max="11" width="25.453125" style="63" hidden="1" customWidth="1" outlineLevel="1"/>
    <col min="12" max="12" width="19.36328125" style="63" hidden="1" customWidth="1" outlineLevel="1"/>
    <col min="13" max="13" width="15.81640625" style="63" hidden="1" customWidth="1" outlineLevel="1"/>
    <col min="14" max="14" width="19.7265625" style="63" hidden="1" customWidth="1" outlineLevel="1"/>
    <col min="15" max="15" width="7.81640625" style="63" bestFit="1" customWidth="1" collapsed="1"/>
    <col min="16" max="16" width="17.36328125" style="153" bestFit="1" customWidth="1"/>
    <col min="17" max="17" width="27.26953125" style="62" customWidth="1"/>
    <col min="18" max="18" width="15.81640625" style="63" bestFit="1" customWidth="1"/>
    <col min="19" max="20" width="7.90625" style="68" bestFit="1" customWidth="1"/>
    <col min="21" max="21" width="15.81640625" style="63" bestFit="1" customWidth="1"/>
    <col min="22" max="22" width="15.08984375" style="63" bestFit="1" customWidth="1"/>
    <col min="23" max="23" width="11.453125" style="62" bestFit="1" customWidth="1"/>
    <col min="24" max="24" width="13.1796875" style="62" bestFit="1" customWidth="1"/>
    <col min="25" max="25" width="10.08984375" style="62" bestFit="1" customWidth="1"/>
    <col min="26" max="26" width="10.81640625" style="63" bestFit="1" customWidth="1"/>
    <col min="27" max="27" width="16.08984375" style="62" bestFit="1" customWidth="1"/>
    <col min="28" max="28" width="12.81640625" style="68" bestFit="1" customWidth="1"/>
    <col min="29" max="29" width="12.1796875" style="71" bestFit="1" customWidth="1"/>
    <col min="30" max="30" width="7" style="71" bestFit="1" customWidth="1"/>
    <col min="31" max="31" width="7.36328125" style="71" bestFit="1" customWidth="1"/>
    <col min="32" max="32" width="11.90625" style="71" bestFit="1" customWidth="1"/>
    <col min="33" max="33" width="12.54296875" style="71" bestFit="1" customWidth="1"/>
    <col min="34" max="34" width="7" style="71" bestFit="1" customWidth="1"/>
    <col min="35" max="35" width="7" style="62" bestFit="1" customWidth="1"/>
    <col min="36" max="36" width="15.36328125" style="62" bestFit="1" customWidth="1"/>
    <col min="37" max="37" width="15.08984375" style="62" bestFit="1" customWidth="1"/>
    <col min="38" max="16384" width="8.7265625" style="62"/>
  </cols>
  <sheetData>
    <row r="1" spans="1:37" ht="15" thickBot="1">
      <c r="A1" s="76"/>
      <c r="B1" s="76"/>
      <c r="C1" s="76" t="str">
        <f>_xll.qlSchedule("ScheduleFix",XXX!J16,XXX!K19,XXX!L16,XXX!E43,"following","following","forward",FALSE,,,,Trigger)</f>
        <v>ScheduleFix#0018</v>
      </c>
      <c r="D1" s="76" t="str">
        <f>_xll.qlSchedule("ScheduleFloat",XXX!K19,XXX!I16,XXX!H22,XXX!E43,"following","following","forward",FALSE,,,,Trigger)</f>
        <v>ScheduleFloat#0018</v>
      </c>
      <c r="E1" s="76"/>
      <c r="F1" s="76" t="str">
        <f>_xll.qlDiscountingSwapEngine("DiscSwapEngine",EURIBORCurve!B64,,EURIBORCurve!B78,EURIBORCurve!B78)</f>
        <v>DiscSwapEngine#0017</v>
      </c>
      <c r="H1" s="76" t="str">
        <f>_xll.qlSchedule("ScheduleFloatFix",XXX!K19,XXX!I16,XXX!I22,XXX!E43,"following","following","forward",FALSE,,,,Trigger)</f>
        <v>ScheduleFloatFix#0018</v>
      </c>
      <c r="I1" s="152" t="s">
        <v>160</v>
      </c>
      <c r="J1" s="152"/>
      <c r="K1" s="152"/>
      <c r="L1" s="152"/>
      <c r="M1" s="152"/>
      <c r="N1" s="152"/>
      <c r="O1" s="62"/>
      <c r="R1" s="63" t="str">
        <f>_xll.ohRangeRetrieveError(E1)</f>
        <v/>
      </c>
    </row>
    <row r="2" spans="1:37" ht="15" thickBot="1">
      <c r="A2" s="79" t="s">
        <v>90</v>
      </c>
      <c r="B2" s="79" t="s">
        <v>91</v>
      </c>
      <c r="C2" s="79" t="s">
        <v>86</v>
      </c>
      <c r="D2" s="79" t="s">
        <v>87</v>
      </c>
      <c r="E2" s="79" t="s">
        <v>89</v>
      </c>
      <c r="F2" s="17" t="s">
        <v>84</v>
      </c>
      <c r="G2" s="17" t="s">
        <v>165</v>
      </c>
      <c r="H2" s="79" t="s">
        <v>150</v>
      </c>
      <c r="I2" s="79" t="s">
        <v>151</v>
      </c>
      <c r="J2" s="79" t="s">
        <v>158</v>
      </c>
      <c r="K2" s="79" t="s">
        <v>159</v>
      </c>
      <c r="L2" s="79" t="s">
        <v>148</v>
      </c>
      <c r="M2" s="79" t="s">
        <v>157</v>
      </c>
      <c r="N2" s="79" t="s">
        <v>156</v>
      </c>
      <c r="O2" s="79" t="s">
        <v>146</v>
      </c>
      <c r="P2" s="154" t="s">
        <v>182</v>
      </c>
      <c r="Q2" s="74" t="s">
        <v>145</v>
      </c>
      <c r="R2" s="64" t="str">
        <f t="array" aca="1" ref="R2:AK100" ca="1">_xll.qlBondFlowAnalysis(Cashflows!I101,XXX!J16,Übersicht!C27)</f>
        <v>Payment Date</v>
      </c>
      <c r="S2" s="66" t="str">
        <f ca="1"/>
        <v>Amount</v>
      </c>
      <c r="T2" s="66" t="str">
        <f ca="1"/>
        <v>Nominal</v>
      </c>
      <c r="U2" s="64" t="str">
        <f ca="1"/>
        <v>Accrual Start Date</v>
      </c>
      <c r="V2" s="64" t="str">
        <f ca="1"/>
        <v>Accrual End Date</v>
      </c>
      <c r="W2" s="51" t="str">
        <f ca="1"/>
        <v>Accrual Days</v>
      </c>
      <c r="X2" s="51" t="str">
        <f ca="1"/>
        <v>Index</v>
      </c>
      <c r="Y2" s="51" t="str">
        <f ca="1"/>
        <v>Fixing Days</v>
      </c>
      <c r="Z2" s="64" t="str">
        <f ca="1"/>
        <v>Fixing Dates</v>
      </c>
      <c r="AA2" s="51" t="str">
        <f ca="1"/>
        <v>Day Counter</v>
      </c>
      <c r="AB2" s="66" t="str">
        <f ca="1"/>
        <v>Accrual Period</v>
      </c>
      <c r="AC2" s="69" t="str">
        <f ca="1"/>
        <v>Effective Rate</v>
      </c>
      <c r="AD2" s="69" t="str">
        <f ca="1"/>
        <v>Floor</v>
      </c>
      <c r="AE2" s="69" t="str">
        <f ca="1"/>
        <v>Gearing</v>
      </c>
      <c r="AF2" s="69" t="str">
        <f ca="1"/>
        <v>Index Fixing</v>
      </c>
      <c r="AG2" s="69" t="str">
        <f ca="1"/>
        <v>Conv. Adj.</v>
      </c>
      <c r="AH2" s="69" t="str">
        <f ca="1"/>
        <v>Spread</v>
      </c>
      <c r="AI2" s="51" t="str">
        <f ca="1"/>
        <v>Cap</v>
      </c>
      <c r="AJ2" s="51" t="str">
        <f ca="1"/>
        <v>Call Digital Payoff</v>
      </c>
      <c r="AK2" s="51" t="str">
        <f ca="1"/>
        <v>Put Digital Payoff</v>
      </c>
    </row>
    <row r="3" spans="1:37" ht="15" thickBot="1">
      <c r="A3" s="81">
        <f>IF(ISERROR(C3),A2+1,0)</f>
        <v>0</v>
      </c>
      <c r="B3" s="80">
        <v>0</v>
      </c>
      <c r="C3" s="76">
        <f t="array" ref="C3:C100">_xll.qlScheduleDates(C1)</f>
        <v>43164</v>
      </c>
      <c r="D3" s="76">
        <f t="array" ref="D3:D100">_xll.qlScheduleDates(D1)</f>
        <v>44991</v>
      </c>
      <c r="E3" s="76">
        <f>IF(ISERROR(C3),INDEX($D$3:$D$41,MATCH(A3,$B$3:$B$41,0),1),C3)</f>
        <v>43164</v>
      </c>
      <c r="F3" s="73">
        <f>IF(E4&gt;XXX!$K$19,1,0)</f>
        <v>0</v>
      </c>
      <c r="G3" s="73">
        <f>IF(F3=0,XXX!$H$16,XXX!$G$16)</f>
        <v>0.04</v>
      </c>
      <c r="H3" s="76">
        <f t="array" ref="H3:H41">_xll.qlScheduleDates(H1)</f>
        <v>44991</v>
      </c>
      <c r="I3" s="76" t="b">
        <f>IF(ISERROR(VLOOKUP(E3,$H$3:$H$41,1,FALSE)),FALSE,TRUE)</f>
        <v>0</v>
      </c>
      <c r="J3" s="76" t="str">
        <f>_xll.qlSchedule("KF_fix_"&amp;E3,Cashflows!E3,_xll.qlCalendarAdvance("target",E3,XXX!$I$22,"following"),XXX!$H$22,"target","following","following","forward")</f>
        <v>KF_fix_43164#0018</v>
      </c>
      <c r="K3" s="76" t="str">
        <f>_xll.qlSchedule("KF_float_"&amp;E3,Cashflows!E3,_xll.qlCalendarAdvance("target",E3,XXX!$I$22,"following"),EURIBORCurve!$A$125,XXX!$E$43,"following","following","forward",FALSE,,,,Trigger)</f>
        <v>KF_float_43164#0018</v>
      </c>
      <c r="L3" s="76" t="str">
        <f>_xll.qlVanillaSwap("Swap"&amp;+E3,,1,J3,1,XXX!$J$22,K3,EURIBORCurve!$A$123,0,EURIBORCurve!$A$124)</f>
        <v>Swap43164#0017</v>
      </c>
      <c r="M3" s="76" t="b">
        <f>_xll.qlInstrumentSetPricingEngine(L3,$F$1)</f>
        <v>1</v>
      </c>
      <c r="N3" s="75">
        <f>IF(I3,_xll.qlVanillaSwapFairRate(L3),IF(ISNUMBER(N2),N2,0))</f>
        <v>0</v>
      </c>
      <c r="O3" s="75">
        <f>F3*N3+G3</f>
        <v>0.04</v>
      </c>
      <c r="P3" s="81">
        <v>10000</v>
      </c>
      <c r="Q3" s="75" t="str">
        <f>_xll.qlCallability("Kuendigungstermin"&amp;Cashflows!E3,P3,"Clean","Call",E3,,Trigger)</f>
        <v>Kuendigungstermin43164#0018</v>
      </c>
      <c r="R3" s="65">
        <f ca="1"/>
        <v>43529</v>
      </c>
      <c r="S3" s="67">
        <f ca="1"/>
        <v>4.0000000000000036</v>
      </c>
      <c r="T3" s="67">
        <f ca="1"/>
        <v>100</v>
      </c>
      <c r="U3" s="65">
        <f ca="1"/>
        <v>43164</v>
      </c>
      <c r="V3" s="65">
        <f ca="1"/>
        <v>43529</v>
      </c>
      <c r="W3" s="52">
        <f ca="1"/>
        <v>365</v>
      </c>
      <c r="X3" s="52" t="str">
        <f ca="1"/>
        <v>#N/A</v>
      </c>
      <c r="Y3" s="52" t="str">
        <f ca="1"/>
        <v>#N/A</v>
      </c>
      <c r="Z3" s="65" t="str">
        <f ca="1"/>
        <v>#N/A</v>
      </c>
      <c r="AA3" s="52" t="str">
        <f ca="1"/>
        <v>Actual/365 (Fixed)</v>
      </c>
      <c r="AB3" s="67">
        <f ca="1"/>
        <v>1</v>
      </c>
      <c r="AC3" s="70">
        <f ca="1"/>
        <v>0.04</v>
      </c>
      <c r="AD3" s="70" t="str">
        <f ca="1"/>
        <v>#N/A</v>
      </c>
      <c r="AE3" s="70" t="str">
        <f ca="1"/>
        <v>#N/A</v>
      </c>
      <c r="AF3" s="70" t="str">
        <f ca="1"/>
        <v>#N/A</v>
      </c>
      <c r="AG3" s="70" t="str">
        <f ca="1"/>
        <v>#N/A</v>
      </c>
      <c r="AH3" s="70" t="str">
        <f ca="1"/>
        <v>#N/A</v>
      </c>
      <c r="AI3" s="52" t="str">
        <f ca="1"/>
        <v>#N/A</v>
      </c>
      <c r="AJ3" s="52" t="str">
        <f ca="1"/>
        <v>#N/A</v>
      </c>
      <c r="AK3" s="52" t="str">
        <f ca="1"/>
        <v>#N/A</v>
      </c>
    </row>
    <row r="4" spans="1:37" ht="15" thickBot="1">
      <c r="A4" s="81">
        <f>IF(ISERROR(C4),A3+1,0)</f>
        <v>0</v>
      </c>
      <c r="B4" s="80">
        <v>1</v>
      </c>
      <c r="C4" s="76">
        <v>43529</v>
      </c>
      <c r="D4" s="76">
        <v>45357</v>
      </c>
      <c r="E4" s="76">
        <f>IF(ISERROR(C4),INDEX($D$3:$D$41,MATCH(A4,$B$3:$B$41,0),1),C4)</f>
        <v>43529</v>
      </c>
      <c r="F4" s="73">
        <f>IF(E5&gt;XXX!$K$19,1,0)</f>
        <v>0</v>
      </c>
      <c r="G4" s="73">
        <f>IF(F4=0,XXX!$H$16,XXX!$G$16)</f>
        <v>0.04</v>
      </c>
      <c r="H4" s="76">
        <v>46818</v>
      </c>
      <c r="I4" s="76" t="b">
        <f>IF(ISERROR(VLOOKUP(E4,$H$3:$H$41,1,FALSE)),FALSE,TRUE)</f>
        <v>0</v>
      </c>
      <c r="J4" s="76" t="str">
        <f>_xll.qlSchedule("KF_fix_"&amp;E4,Cashflows!E4,_xll.qlCalendarAdvance("target",E4,XXX!$I$22,"following"),XXX!$H$22,"target","following","following","forward")</f>
        <v>KF_fix_43529#0018</v>
      </c>
      <c r="K4" s="76" t="str">
        <f>_xll.qlSchedule("KF_float_"&amp;E4,Cashflows!E4,_xll.qlCalendarAdvance("target",E4,XXX!$I$22,"following"),EURIBORCurve!$A$125,XXX!$E$43,"following","following","forward",FALSE,,,,Trigger)</f>
        <v>KF_float_43529#0018</v>
      </c>
      <c r="L4" s="76" t="str">
        <f>_xll.qlVanillaSwap("Swap"&amp;+E4,,1,J4,1,XXX!$J$22,K4,EURIBORCurve!$A$123,0,EURIBORCurve!$A$124)</f>
        <v>Swap43529#0017</v>
      </c>
      <c r="M4" s="76" t="b">
        <f>_xll.qlInstrumentSetPricingEngine(L4,$F$1)</f>
        <v>1</v>
      </c>
      <c r="N4" s="75">
        <f>IF(I4,_xll.qlVanillaSwapFairRate(L4),IF(ISNUMBER(N3),N3,0))</f>
        <v>0</v>
      </c>
      <c r="O4" s="75">
        <f>F4*N4+G4</f>
        <v>0.04</v>
      </c>
      <c r="P4" s="81">
        <v>10000</v>
      </c>
      <c r="Q4" s="75" t="str">
        <f>_xll.qlCallability("Kuendigungstermin"&amp;Cashflows!E4,P4,"Clean","Call",E4,,Trigger)</f>
        <v>Kuendigungstermin43529#0018</v>
      </c>
      <c r="R4" s="65">
        <f ca="1"/>
        <v>43895</v>
      </c>
      <c r="S4" s="67">
        <f ca="1"/>
        <v>4.010958904109585</v>
      </c>
      <c r="T4" s="67">
        <f ca="1"/>
        <v>100</v>
      </c>
      <c r="U4" s="65">
        <f ca="1"/>
        <v>43529</v>
      </c>
      <c r="V4" s="65">
        <f ca="1"/>
        <v>43895</v>
      </c>
      <c r="W4" s="52">
        <f ca="1"/>
        <v>366</v>
      </c>
      <c r="X4" s="52" t="str">
        <f ca="1"/>
        <v>#N/A</v>
      </c>
      <c r="Y4" s="52" t="str">
        <f ca="1"/>
        <v>#N/A</v>
      </c>
      <c r="Z4" s="65" t="str">
        <f ca="1"/>
        <v>#N/A</v>
      </c>
      <c r="AA4" s="52" t="str">
        <f ca="1"/>
        <v>Actual/365 (Fixed)</v>
      </c>
      <c r="AB4" s="67">
        <f ca="1"/>
        <v>1.0027397260273974</v>
      </c>
      <c r="AC4" s="70">
        <f ca="1"/>
        <v>0.04</v>
      </c>
      <c r="AD4" s="70" t="str">
        <f ca="1"/>
        <v>#N/A</v>
      </c>
      <c r="AE4" s="70" t="str">
        <f ca="1"/>
        <v>#N/A</v>
      </c>
      <c r="AF4" s="70" t="str">
        <f ca="1"/>
        <v>#N/A</v>
      </c>
      <c r="AG4" s="70" t="str">
        <f ca="1"/>
        <v>#N/A</v>
      </c>
      <c r="AH4" s="70" t="str">
        <f ca="1"/>
        <v>#N/A</v>
      </c>
      <c r="AI4" s="52" t="str">
        <f ca="1"/>
        <v>#N/A</v>
      </c>
      <c r="AJ4" s="52" t="str">
        <f ca="1"/>
        <v>#N/A</v>
      </c>
      <c r="AK4" s="52" t="str">
        <f ca="1"/>
        <v>#N/A</v>
      </c>
    </row>
    <row r="5" spans="1:37" ht="15" thickBot="1">
      <c r="A5" s="81">
        <f>IF(ISERROR(C5),A4+1,0)</f>
        <v>0</v>
      </c>
      <c r="B5" s="80">
        <v>2</v>
      </c>
      <c r="C5" s="76">
        <v>43895</v>
      </c>
      <c r="D5" s="76">
        <v>45722</v>
      </c>
      <c r="E5" s="76">
        <f>IF(ISERROR(C5),INDEX($D$3:$D$41,MATCH(A5,$B$3:$B$41,0),1),C5)</f>
        <v>43895</v>
      </c>
      <c r="F5" s="73">
        <f>IF(E6&gt;XXX!$K$19,1,0)</f>
        <v>0</v>
      </c>
      <c r="G5" s="73">
        <f>IF(F5=0,XXX!$H$16,XXX!$G$16)</f>
        <v>0.04</v>
      </c>
      <c r="H5" s="76">
        <v>48645</v>
      </c>
      <c r="I5" s="76" t="b">
        <f>IF(ISERROR(VLOOKUP(E5,$H$3:$H$41,1,FALSE)),FALSE,TRUE)</f>
        <v>0</v>
      </c>
      <c r="J5" s="76" t="str">
        <f>_xll.qlSchedule("KF_fix_"&amp;E5,Cashflows!E5,_xll.qlCalendarAdvance("target",E5,XXX!$I$22,"following"),XXX!$H$22,"target","following","following","forward")</f>
        <v>KF_fix_43895#0018</v>
      </c>
      <c r="K5" s="76" t="str">
        <f>_xll.qlSchedule("KF_float_"&amp;E5,Cashflows!E5,_xll.qlCalendarAdvance("target",E5,XXX!$I$22,"following"),EURIBORCurve!$A$125,XXX!$E$43,"following","following","forward",FALSE,,,,Trigger)</f>
        <v>KF_float_43895#0018</v>
      </c>
      <c r="L5" s="76" t="str">
        <f>_xll.qlVanillaSwap("Swap"&amp;+E5,,1,J5,1,XXX!$J$22,K5,EURIBORCurve!$A$123,0,EURIBORCurve!$A$124)</f>
        <v>Swap43895#0017</v>
      </c>
      <c r="M5" s="76" t="b">
        <f>_xll.qlInstrumentSetPricingEngine(L5,$F$1)</f>
        <v>1</v>
      </c>
      <c r="N5" s="75">
        <f>IF(I5,_xll.qlVanillaSwapFairRate(L5),IF(ISNUMBER(N4),N4,0))</f>
        <v>0</v>
      </c>
      <c r="O5" s="75">
        <f>F5*N5+G5</f>
        <v>0.04</v>
      </c>
      <c r="P5" s="81">
        <v>10000</v>
      </c>
      <c r="Q5" s="75" t="str">
        <f>_xll.qlCallability("Kuendigungstermin"&amp;Cashflows!E5,P5,"Clean","Call",E5,,Trigger)</f>
        <v>Kuendigungstermin43895#0018</v>
      </c>
      <c r="R5" s="65">
        <f ca="1"/>
        <v>44260</v>
      </c>
      <c r="S5" s="67">
        <f ca="1"/>
        <v>4.0000000000000036</v>
      </c>
      <c r="T5" s="67">
        <f ca="1"/>
        <v>100</v>
      </c>
      <c r="U5" s="65">
        <f ca="1"/>
        <v>43895</v>
      </c>
      <c r="V5" s="65">
        <f ca="1"/>
        <v>44260</v>
      </c>
      <c r="W5" s="52">
        <f ca="1"/>
        <v>365</v>
      </c>
      <c r="X5" s="52" t="str">
        <f ca="1"/>
        <v>#N/A</v>
      </c>
      <c r="Y5" s="52" t="str">
        <f ca="1"/>
        <v>#N/A</v>
      </c>
      <c r="Z5" s="65" t="str">
        <f ca="1"/>
        <v>#N/A</v>
      </c>
      <c r="AA5" s="52" t="str">
        <f ca="1"/>
        <v>Actual/365 (Fixed)</v>
      </c>
      <c r="AB5" s="67">
        <f ca="1"/>
        <v>1</v>
      </c>
      <c r="AC5" s="70">
        <f ca="1"/>
        <v>0.04</v>
      </c>
      <c r="AD5" s="70" t="str">
        <f ca="1"/>
        <v>#N/A</v>
      </c>
      <c r="AE5" s="70" t="str">
        <f ca="1"/>
        <v>#N/A</v>
      </c>
      <c r="AF5" s="70" t="str">
        <f ca="1"/>
        <v>#N/A</v>
      </c>
      <c r="AG5" s="70" t="str">
        <f ca="1"/>
        <v>#N/A</v>
      </c>
      <c r="AH5" s="70" t="str">
        <f ca="1"/>
        <v>#N/A</v>
      </c>
      <c r="AI5" s="52" t="str">
        <f ca="1"/>
        <v>#N/A</v>
      </c>
      <c r="AJ5" s="52" t="str">
        <f ca="1"/>
        <v>#N/A</v>
      </c>
      <c r="AK5" s="52" t="str">
        <f ca="1"/>
        <v>#N/A</v>
      </c>
    </row>
    <row r="6" spans="1:37" ht="15" thickBot="1">
      <c r="A6" s="81">
        <f>IF(ISERROR(C6),A5+1,0)</f>
        <v>0</v>
      </c>
      <c r="B6" s="80">
        <v>3</v>
      </c>
      <c r="C6" s="76">
        <v>44260</v>
      </c>
      <c r="D6" s="76">
        <v>46087</v>
      </c>
      <c r="E6" s="76">
        <f>IF(ISERROR(C6),INDEX($D$3:$D$41,MATCH(A6,$B$3:$B$41,0),1),C6)</f>
        <v>44260</v>
      </c>
      <c r="F6" s="73">
        <f>IF(E7&gt;XXX!$K$19,1,0)</f>
        <v>0</v>
      </c>
      <c r="G6" s="73">
        <f>IF(F6=0,XXX!$H$16,XXX!$G$16)</f>
        <v>0.04</v>
      </c>
      <c r="H6" s="76">
        <v>50472</v>
      </c>
      <c r="I6" s="76" t="b">
        <f>IF(ISERROR(VLOOKUP(E6,$H$3:$H$41,1,FALSE)),FALSE,TRUE)</f>
        <v>0</v>
      </c>
      <c r="J6" s="76" t="str">
        <f>_xll.qlSchedule("KF_fix_"&amp;E6,Cashflows!E6,_xll.qlCalendarAdvance("target",E6,XXX!$I$22,"following"),XXX!$H$22,"target","following","following","forward")</f>
        <v>KF_fix_44260#0018</v>
      </c>
      <c r="K6" s="76" t="str">
        <f>_xll.qlSchedule("KF_float_"&amp;E6,Cashflows!E6,_xll.qlCalendarAdvance("target",E6,XXX!$I$22,"following"),EURIBORCurve!$A$125,XXX!$E$43,"following","following","forward",FALSE,,,,Trigger)</f>
        <v>KF_float_44260#0018</v>
      </c>
      <c r="L6" s="76" t="str">
        <f>_xll.qlVanillaSwap("Swap"&amp;+E6,,1,J6,1,XXX!$J$22,K6,EURIBORCurve!$A$123,0,EURIBORCurve!$A$124)</f>
        <v>Swap44260#0017</v>
      </c>
      <c r="M6" s="76" t="b">
        <f>_xll.qlInstrumentSetPricingEngine(L6,$F$1)</f>
        <v>1</v>
      </c>
      <c r="N6" s="75">
        <f>IF(I6,_xll.qlVanillaSwapFairRate(L6),IF(ISNUMBER(N5),N5,0))</f>
        <v>0</v>
      </c>
      <c r="O6" s="75">
        <f>F6*N6+G6</f>
        <v>0.04</v>
      </c>
      <c r="P6" s="81">
        <v>10000</v>
      </c>
      <c r="Q6" s="75" t="str">
        <f>_xll.qlCallability("Kuendigungstermin"&amp;Cashflows!E6,P6,"Clean","Call",E6,,Trigger)</f>
        <v>Kuendigungstermin44260#0018</v>
      </c>
      <c r="R6" s="65">
        <f ca="1"/>
        <v>44627</v>
      </c>
      <c r="S6" s="67">
        <f ca="1"/>
        <v>4.0219178082191887</v>
      </c>
      <c r="T6" s="67">
        <f ca="1"/>
        <v>100</v>
      </c>
      <c r="U6" s="65">
        <f ca="1"/>
        <v>44260</v>
      </c>
      <c r="V6" s="65">
        <f ca="1"/>
        <v>44627</v>
      </c>
      <c r="W6" s="52">
        <f ca="1"/>
        <v>367</v>
      </c>
      <c r="X6" s="52" t="str">
        <f ca="1"/>
        <v>#N/A</v>
      </c>
      <c r="Y6" s="52" t="str">
        <f ca="1"/>
        <v>#N/A</v>
      </c>
      <c r="Z6" s="65" t="str">
        <f ca="1"/>
        <v>#N/A</v>
      </c>
      <c r="AA6" s="52" t="str">
        <f ca="1"/>
        <v>Actual/365 (Fixed)</v>
      </c>
      <c r="AB6" s="67">
        <f ca="1"/>
        <v>1.0054794520547945</v>
      </c>
      <c r="AC6" s="70">
        <f ca="1"/>
        <v>0.04</v>
      </c>
      <c r="AD6" s="70" t="str">
        <f ca="1"/>
        <v>#N/A</v>
      </c>
      <c r="AE6" s="70" t="str">
        <f ca="1"/>
        <v>#N/A</v>
      </c>
      <c r="AF6" s="70" t="str">
        <f ca="1"/>
        <v>#N/A</v>
      </c>
      <c r="AG6" s="70" t="str">
        <f ca="1"/>
        <v>#N/A</v>
      </c>
      <c r="AH6" s="70" t="str">
        <f ca="1"/>
        <v>#N/A</v>
      </c>
      <c r="AI6" s="52" t="str">
        <f ca="1"/>
        <v>#N/A</v>
      </c>
      <c r="AJ6" s="52" t="str">
        <f ca="1"/>
        <v>#N/A</v>
      </c>
      <c r="AK6" s="52" t="str">
        <f ca="1"/>
        <v>#N/A</v>
      </c>
    </row>
    <row r="7" spans="1:37" ht="15" thickBot="1">
      <c r="A7" s="81">
        <f>IF(ISERROR(C7),A6+1,0)</f>
        <v>0</v>
      </c>
      <c r="B7" s="80">
        <v>4</v>
      </c>
      <c r="C7" s="76">
        <v>44627</v>
      </c>
      <c r="D7" s="76">
        <v>46454</v>
      </c>
      <c r="E7" s="76">
        <f>IF(ISERROR(C7),INDEX($D$3:$D$41,MATCH(A7,$B$3:$B$41,0),1),C7)</f>
        <v>44627</v>
      </c>
      <c r="F7" s="73">
        <f>IF(E8&gt;XXX!$K$19,1,0)</f>
        <v>0</v>
      </c>
      <c r="G7" s="73">
        <f>IF(F7=0,XXX!$H$16,XXX!$G$16)</f>
        <v>0.04</v>
      </c>
      <c r="H7" s="76">
        <v>51200</v>
      </c>
      <c r="I7" s="76" t="b">
        <f>IF(ISERROR(VLOOKUP(E7,$H$3:$H$41,1,FALSE)),FALSE,TRUE)</f>
        <v>0</v>
      </c>
      <c r="J7" s="76" t="str">
        <f>_xll.qlSchedule("KF_fix_"&amp;E7,Cashflows!E7,_xll.qlCalendarAdvance("target",E7,XXX!$I$22,"following"),XXX!$H$22,"target","following","following","forward")</f>
        <v>KF_fix_44627#0018</v>
      </c>
      <c r="K7" s="76" t="str">
        <f>_xll.qlSchedule("KF_float_"&amp;E7,Cashflows!E7,_xll.qlCalendarAdvance("target",E7,XXX!$I$22,"following"),EURIBORCurve!$A$125,XXX!$E$43,"following","following","forward",FALSE,,,,Trigger)</f>
        <v>KF_float_44627#0018</v>
      </c>
      <c r="L7" s="76" t="str">
        <f>_xll.qlVanillaSwap("Swap"&amp;+E7,,1,J7,1,XXX!$J$22,K7,EURIBORCurve!$A$123,0,EURIBORCurve!$A$124)</f>
        <v>Swap44627#0017</v>
      </c>
      <c r="M7" s="76" t="b">
        <f>_xll.qlInstrumentSetPricingEngine(L7,$F$1)</f>
        <v>1</v>
      </c>
      <c r="N7" s="75">
        <f>IF(I7,_xll.qlVanillaSwapFairRate(L7),IF(ISNUMBER(N6),N6,0))</f>
        <v>0</v>
      </c>
      <c r="O7" s="75">
        <f>F7*N7+G7</f>
        <v>0.04</v>
      </c>
      <c r="P7" s="81">
        <v>10000</v>
      </c>
      <c r="Q7" s="75" t="str">
        <f>_xll.qlCallability("Kuendigungstermin"&amp;Cashflows!E7,P7,"Clean","Call",E7,,Trigger)</f>
        <v>Kuendigungstermin44627#0018</v>
      </c>
      <c r="R7" s="65">
        <f ca="1"/>
        <v>44991</v>
      </c>
      <c r="S7" s="67">
        <f ca="1"/>
        <v>3.9890410958903999</v>
      </c>
      <c r="T7" s="67">
        <f ca="1"/>
        <v>100</v>
      </c>
      <c r="U7" s="65">
        <f ca="1"/>
        <v>44627</v>
      </c>
      <c r="V7" s="65">
        <f ca="1"/>
        <v>44991</v>
      </c>
      <c r="W7" s="52">
        <f ca="1"/>
        <v>364</v>
      </c>
      <c r="X7" s="52" t="str">
        <f ca="1"/>
        <v>#N/A</v>
      </c>
      <c r="Y7" s="52" t="str">
        <f ca="1"/>
        <v>#N/A</v>
      </c>
      <c r="Z7" s="65" t="str">
        <f ca="1"/>
        <v>#N/A</v>
      </c>
      <c r="AA7" s="52" t="str">
        <f ca="1"/>
        <v>Actual/365 (Fixed)</v>
      </c>
      <c r="AB7" s="67">
        <f ca="1"/>
        <v>0.99726027397260275</v>
      </c>
      <c r="AC7" s="70">
        <f ca="1"/>
        <v>0.04</v>
      </c>
      <c r="AD7" s="70" t="str">
        <f ca="1"/>
        <v>#N/A</v>
      </c>
      <c r="AE7" s="70" t="str">
        <f ca="1"/>
        <v>#N/A</v>
      </c>
      <c r="AF7" s="70" t="str">
        <f ca="1"/>
        <v>#N/A</v>
      </c>
      <c r="AG7" s="70" t="str">
        <f ca="1"/>
        <v>#N/A</v>
      </c>
      <c r="AH7" s="70" t="str">
        <f ca="1"/>
        <v>#N/A</v>
      </c>
      <c r="AI7" s="52" t="str">
        <f ca="1"/>
        <v>#N/A</v>
      </c>
      <c r="AJ7" s="52" t="str">
        <f ca="1"/>
        <v>#N/A</v>
      </c>
      <c r="AK7" s="52" t="str">
        <f ca="1"/>
        <v>#N/A</v>
      </c>
    </row>
    <row r="8" spans="1:37" ht="15" thickBot="1">
      <c r="A8" s="81">
        <f>IF(ISERROR(C8),A7+1,0)</f>
        <v>0</v>
      </c>
      <c r="B8" s="80">
        <v>5</v>
      </c>
      <c r="C8" s="76">
        <v>44991</v>
      </c>
      <c r="D8" s="76">
        <v>46818</v>
      </c>
      <c r="E8" s="76">
        <f>IF(ISERROR(C8),INDEX($D$3:$D$41,MATCH(A8,$B$3:$B$41,0),1),C8)</f>
        <v>44991</v>
      </c>
      <c r="F8" s="73">
        <f>IF(E9&gt;XXX!$K$19,1,0)</f>
        <v>1</v>
      </c>
      <c r="G8" s="73">
        <f>IF(F8=0,XXX!$H$16,XXX!$G$16)</f>
        <v>0.04</v>
      </c>
      <c r="H8" s="76" t="e">
        <v>#N/A</v>
      </c>
      <c r="I8" s="76" t="b">
        <f>IF(ISERROR(VLOOKUP(E8,$H$3:$H$41,1,FALSE)),FALSE,TRUE)</f>
        <v>1</v>
      </c>
      <c r="J8" s="76" t="str">
        <f>_xll.qlSchedule("KF_fix_"&amp;E8,Cashflows!E8,_xll.qlCalendarAdvance("target",E8,XXX!$I$22,"following"),XXX!$H$22,"target","following","following","forward")</f>
        <v>KF_fix_44991#0018</v>
      </c>
      <c r="K8" s="76" t="str">
        <f>_xll.qlSchedule("KF_float_"&amp;E8,Cashflows!E8,_xll.qlCalendarAdvance("target",E8,XXX!$I$22,"following"),EURIBORCurve!$A$125,XXX!$E$43,"following","following","forward",FALSE,,,,Trigger)</f>
        <v>KF_float_44991#0018</v>
      </c>
      <c r="L8" s="76" t="str">
        <f>_xll.qlVanillaSwap("Swap"&amp;+E8,,1,J8,1,XXX!$J$22,K8,EURIBORCurve!$A$123,0,EURIBORCurve!$A$124)</f>
        <v>Swap44991#0017</v>
      </c>
      <c r="M8" s="76" t="b">
        <f>_xll.qlInstrumentSetPricingEngine(L8,$F$1)</f>
        <v>1</v>
      </c>
      <c r="N8" s="75">
        <f>IF(I8,_xll.qlVanillaSwapFairRate(L8),IF(ISNUMBER(N7),N7,0))</f>
        <v>-3.136920825205225E-3</v>
      </c>
      <c r="O8" s="75">
        <f>F8*N8+G8</f>
        <v>3.6863079174794776E-2</v>
      </c>
      <c r="P8" s="81">
        <v>10000</v>
      </c>
      <c r="Q8" s="75" t="str">
        <f>_xll.qlCallability("Kuendigungstermin"&amp;Cashflows!E8,P8,"Clean","Call",E8,,Trigger)</f>
        <v>Kuendigungstermin44991#0018</v>
      </c>
      <c r="R8" s="65">
        <f ca="1"/>
        <v>45357</v>
      </c>
      <c r="S8" s="67">
        <f ca="1"/>
        <v>3.6964073912259865</v>
      </c>
      <c r="T8" s="67">
        <f ca="1"/>
        <v>100</v>
      </c>
      <c r="U8" s="65">
        <f ca="1"/>
        <v>44991</v>
      </c>
      <c r="V8" s="65">
        <f ca="1"/>
        <v>45357</v>
      </c>
      <c r="W8" s="52">
        <f ca="1"/>
        <v>366</v>
      </c>
      <c r="X8" s="52" t="str">
        <f ca="1"/>
        <v>#N/A</v>
      </c>
      <c r="Y8" s="52" t="str">
        <f ca="1"/>
        <v>#N/A</v>
      </c>
      <c r="Z8" s="65" t="str">
        <f ca="1"/>
        <v>#N/A</v>
      </c>
      <c r="AA8" s="52" t="str">
        <f ca="1"/>
        <v>Actual/365 (Fixed)</v>
      </c>
      <c r="AB8" s="67">
        <f ca="1"/>
        <v>1.0027397260273974</v>
      </c>
      <c r="AC8" s="70">
        <f ca="1"/>
        <v>3.6863079174794776E-2</v>
      </c>
      <c r="AD8" s="70" t="str">
        <f ca="1"/>
        <v>#N/A</v>
      </c>
      <c r="AE8" s="70" t="str">
        <f ca="1"/>
        <v>#N/A</v>
      </c>
      <c r="AF8" s="70" t="str">
        <f ca="1"/>
        <v>#N/A</v>
      </c>
      <c r="AG8" s="70" t="str">
        <f ca="1"/>
        <v>#N/A</v>
      </c>
      <c r="AH8" s="70" t="str">
        <f ca="1"/>
        <v>#N/A</v>
      </c>
      <c r="AI8" s="52" t="str">
        <f ca="1"/>
        <v>#N/A</v>
      </c>
      <c r="AJ8" s="52" t="str">
        <f ca="1"/>
        <v>#N/A</v>
      </c>
      <c r="AK8" s="52" t="str">
        <f ca="1"/>
        <v>#N/A</v>
      </c>
    </row>
    <row r="9" spans="1:37" ht="15" thickBot="1">
      <c r="A9" s="81">
        <f>IF(ISERROR(C9),A8+1,0)</f>
        <v>1</v>
      </c>
      <c r="B9" s="80">
        <v>6</v>
      </c>
      <c r="C9" s="76" t="e">
        <v>#N/A</v>
      </c>
      <c r="D9" s="76">
        <v>47183</v>
      </c>
      <c r="E9" s="76">
        <f>IF(ISERROR(C9),INDEX($D$3:$D$41,MATCH(A9,$B$3:$B$41,0),1),C9)</f>
        <v>45357</v>
      </c>
      <c r="F9" s="73">
        <f>IF(E10&gt;XXX!$K$19,1,0)</f>
        <v>1</v>
      </c>
      <c r="G9" s="73">
        <f>IF(F9=0,XXX!$H$16,XXX!$G$16)</f>
        <v>0.04</v>
      </c>
      <c r="H9" s="76" t="e">
        <v>#N/A</v>
      </c>
      <c r="I9" s="76" t="b">
        <f>IF(ISERROR(VLOOKUP(E9,$H$3:$H$41,1,FALSE)),FALSE,TRUE)</f>
        <v>0</v>
      </c>
      <c r="J9" s="76" t="str">
        <f>_xll.qlSchedule("KF_fix_"&amp;E9,Cashflows!E9,_xll.qlCalendarAdvance("target",E9,XXX!$I$22,"following"),XXX!$H$22,"target","following","following","forward")</f>
        <v>KF_fix_45357#0018</v>
      </c>
      <c r="K9" s="76" t="str">
        <f>_xll.qlSchedule("KF_float_"&amp;E9,Cashflows!E9,_xll.qlCalendarAdvance("target",E9,XXX!$I$22,"following"),EURIBORCurve!$A$125,XXX!$E$43,"following","following","forward",FALSE,,,,Trigger)</f>
        <v>KF_float_45357#0018</v>
      </c>
      <c r="L9" s="76" t="str">
        <f>_xll.qlVanillaSwap("Swap"&amp;+E9,,1,J9,1,XXX!$J$22,K9,EURIBORCurve!$A$123,0,EURIBORCurve!$A$124)</f>
        <v>Swap45357#0017</v>
      </c>
      <c r="M9" s="76" t="b">
        <f>_xll.qlInstrumentSetPricingEngine(L9,$F$1)</f>
        <v>1</v>
      </c>
      <c r="N9" s="75">
        <f>IF(I9,_xll.qlVanillaSwapFairRate(L9),IF(ISNUMBER(N8),N8,0))</f>
        <v>-3.136920825205225E-3</v>
      </c>
      <c r="O9" s="75">
        <f>F9*N9+G9</f>
        <v>3.6863079174794776E-2</v>
      </c>
      <c r="P9" s="81">
        <v>10000</v>
      </c>
      <c r="Q9" s="75" t="str">
        <f>_xll.qlCallability("Kuendigungstermin"&amp;Cashflows!E9,P9,"Clean","Call",E9,,Trigger)</f>
        <v>Kuendigungstermin45357#0018</v>
      </c>
      <c r="R9" s="65">
        <f ca="1"/>
        <v>45722</v>
      </c>
      <c r="S9" s="67">
        <f ca="1"/>
        <v>3.6863079174794811</v>
      </c>
      <c r="T9" s="67">
        <f ca="1"/>
        <v>100</v>
      </c>
      <c r="U9" s="65">
        <f ca="1"/>
        <v>45357</v>
      </c>
      <c r="V9" s="65">
        <f ca="1"/>
        <v>45722</v>
      </c>
      <c r="W9" s="52">
        <f ca="1"/>
        <v>365</v>
      </c>
      <c r="X9" s="52" t="str">
        <f ca="1"/>
        <v>#N/A</v>
      </c>
      <c r="Y9" s="52" t="str">
        <f ca="1"/>
        <v>#N/A</v>
      </c>
      <c r="Z9" s="65" t="str">
        <f ca="1"/>
        <v>#N/A</v>
      </c>
      <c r="AA9" s="52" t="str">
        <f ca="1"/>
        <v>Actual/365 (Fixed)</v>
      </c>
      <c r="AB9" s="67">
        <f ca="1"/>
        <v>1</v>
      </c>
      <c r="AC9" s="70">
        <f ca="1"/>
        <v>3.6863079174794776E-2</v>
      </c>
      <c r="AD9" s="70" t="str">
        <f ca="1"/>
        <v>#N/A</v>
      </c>
      <c r="AE9" s="70" t="str">
        <f ca="1"/>
        <v>#N/A</v>
      </c>
      <c r="AF9" s="70" t="str">
        <f ca="1"/>
        <v>#N/A</v>
      </c>
      <c r="AG9" s="70" t="str">
        <f ca="1"/>
        <v>#N/A</v>
      </c>
      <c r="AH9" s="70" t="str">
        <f ca="1"/>
        <v>#N/A</v>
      </c>
      <c r="AI9" s="52" t="str">
        <f ca="1"/>
        <v>#N/A</v>
      </c>
      <c r="AJ9" s="52" t="str">
        <f ca="1"/>
        <v>#N/A</v>
      </c>
      <c r="AK9" s="52" t="str">
        <f ca="1"/>
        <v>#N/A</v>
      </c>
    </row>
    <row r="10" spans="1:37" ht="15" thickBot="1">
      <c r="A10" s="81">
        <f>IF(ISERROR(C10),A9+1,0)</f>
        <v>2</v>
      </c>
      <c r="B10" s="80">
        <v>7</v>
      </c>
      <c r="C10" s="76" t="e">
        <v>#N/A</v>
      </c>
      <c r="D10" s="76">
        <v>47548</v>
      </c>
      <c r="E10" s="76">
        <f>IF(ISERROR(C10),INDEX($D$3:$D$41,MATCH(A10,$B$3:$B$41,0),1),C10)</f>
        <v>45722</v>
      </c>
      <c r="F10" s="73">
        <f>IF(E11&gt;XXX!$K$19,1,0)</f>
        <v>1</v>
      </c>
      <c r="G10" s="73">
        <f>IF(F10=0,XXX!$H$16,XXX!$G$16)</f>
        <v>0.04</v>
      </c>
      <c r="H10" s="76" t="e">
        <v>#N/A</v>
      </c>
      <c r="I10" s="76" t="b">
        <f>IF(ISERROR(VLOOKUP(E10,$H$3:$H$41,1,FALSE)),FALSE,TRUE)</f>
        <v>0</v>
      </c>
      <c r="J10" s="76" t="str">
        <f>_xll.qlSchedule("KF_fix_"&amp;E10,Cashflows!E10,_xll.qlCalendarAdvance("target",E10,XXX!$I$22,"following"),XXX!$H$22,"target","following","following","forward")</f>
        <v>KF_fix_45722#0018</v>
      </c>
      <c r="K10" s="76" t="str">
        <f>_xll.qlSchedule("KF_float_"&amp;E10,Cashflows!E10,_xll.qlCalendarAdvance("target",E10,XXX!$I$22,"following"),EURIBORCurve!$A$125,XXX!$E$43,"following","following","forward",FALSE,,,,Trigger)</f>
        <v>KF_float_45722#0018</v>
      </c>
      <c r="L10" s="76" t="str">
        <f>_xll.qlVanillaSwap("Swap"&amp;+E10,,1,J10,1,XXX!$J$22,K10,EURIBORCurve!$A$123,0,EURIBORCurve!$A$124)</f>
        <v>Swap45722#0017</v>
      </c>
      <c r="M10" s="76" t="b">
        <f>_xll.qlInstrumentSetPricingEngine(L10,$F$1)</f>
        <v>1</v>
      </c>
      <c r="N10" s="75">
        <f>IF(I10,_xll.qlVanillaSwapFairRate(L10),IF(ISNUMBER(N9),N9,0))</f>
        <v>-3.136920825205225E-3</v>
      </c>
      <c r="O10" s="75">
        <f>F10*N10+G10</f>
        <v>3.6863079174794776E-2</v>
      </c>
      <c r="P10" s="81">
        <v>10000</v>
      </c>
      <c r="Q10" s="75" t="str">
        <f>_xll.qlCallability("Kuendigungstermin"&amp;Cashflows!E10,P10,"Clean","Call",E10,,Trigger)</f>
        <v>Kuendigungstermin45722#0018</v>
      </c>
      <c r="R10" s="65">
        <f ca="1"/>
        <v>46087</v>
      </c>
      <c r="S10" s="67">
        <f ca="1"/>
        <v>3.6863079174794811</v>
      </c>
      <c r="T10" s="67">
        <f ca="1"/>
        <v>100</v>
      </c>
      <c r="U10" s="65">
        <f ca="1"/>
        <v>45722</v>
      </c>
      <c r="V10" s="65">
        <f ca="1"/>
        <v>46087</v>
      </c>
      <c r="W10" s="52">
        <f ca="1"/>
        <v>365</v>
      </c>
      <c r="X10" s="52" t="str">
        <f ca="1"/>
        <v>#N/A</v>
      </c>
      <c r="Y10" s="52" t="str">
        <f ca="1"/>
        <v>#N/A</v>
      </c>
      <c r="Z10" s="65" t="str">
        <f ca="1"/>
        <v>#N/A</v>
      </c>
      <c r="AA10" s="52" t="str">
        <f ca="1"/>
        <v>Actual/365 (Fixed)</v>
      </c>
      <c r="AB10" s="67">
        <f ca="1"/>
        <v>1</v>
      </c>
      <c r="AC10" s="70">
        <f ca="1"/>
        <v>3.6863079174794776E-2</v>
      </c>
      <c r="AD10" s="70" t="str">
        <f ca="1"/>
        <v>#N/A</v>
      </c>
      <c r="AE10" s="70" t="str">
        <f ca="1"/>
        <v>#N/A</v>
      </c>
      <c r="AF10" s="70" t="str">
        <f ca="1"/>
        <v>#N/A</v>
      </c>
      <c r="AG10" s="70" t="str">
        <f ca="1"/>
        <v>#N/A</v>
      </c>
      <c r="AH10" s="70" t="str">
        <f ca="1"/>
        <v>#N/A</v>
      </c>
      <c r="AI10" s="52" t="str">
        <f ca="1"/>
        <v>#N/A</v>
      </c>
      <c r="AJ10" s="52" t="str">
        <f ca="1"/>
        <v>#N/A</v>
      </c>
      <c r="AK10" s="52" t="str">
        <f ca="1"/>
        <v>#N/A</v>
      </c>
    </row>
    <row r="11" spans="1:37" ht="15" thickBot="1">
      <c r="A11" s="81">
        <f>IF(ISERROR(C11),A10+1,0)</f>
        <v>3</v>
      </c>
      <c r="B11" s="80">
        <v>8</v>
      </c>
      <c r="C11" s="76" t="e">
        <v>#N/A</v>
      </c>
      <c r="D11" s="76">
        <v>47913</v>
      </c>
      <c r="E11" s="76">
        <f>IF(ISERROR(C11),INDEX($D$3:$D$41,MATCH(A11,$B$3:$B$41,0),1),C11)</f>
        <v>46087</v>
      </c>
      <c r="F11" s="73">
        <f>IF(E12&gt;XXX!$K$19,1,0)</f>
        <v>1</v>
      </c>
      <c r="G11" s="73">
        <f>IF(F11=0,XXX!$H$16,XXX!$G$16)</f>
        <v>0.04</v>
      </c>
      <c r="H11" s="76" t="e">
        <v>#N/A</v>
      </c>
      <c r="I11" s="76" t="b">
        <f>IF(ISERROR(VLOOKUP(E11,$H$3:$H$41,1,FALSE)),FALSE,TRUE)</f>
        <v>0</v>
      </c>
      <c r="J11" s="76" t="str">
        <f>_xll.qlSchedule("KF_fix_"&amp;E11,Cashflows!E11,_xll.qlCalendarAdvance("target",E11,XXX!$I$22,"following"),XXX!$H$22,"target","following","following","forward")</f>
        <v>KF_fix_46087#0018</v>
      </c>
      <c r="K11" s="76" t="str">
        <f>_xll.qlSchedule("KF_float_"&amp;E11,Cashflows!E11,_xll.qlCalendarAdvance("target",E11,XXX!$I$22,"following"),EURIBORCurve!$A$125,XXX!$E$43,"following","following","forward",FALSE,,,,Trigger)</f>
        <v>KF_float_46087#0018</v>
      </c>
      <c r="L11" s="76" t="str">
        <f>_xll.qlVanillaSwap("Swap"&amp;+E11,,1,J11,1,XXX!$J$22,K11,EURIBORCurve!$A$123,0,EURIBORCurve!$A$124)</f>
        <v>Swap46087#0017</v>
      </c>
      <c r="M11" s="76" t="b">
        <f>_xll.qlInstrumentSetPricingEngine(L11,$F$1)</f>
        <v>1</v>
      </c>
      <c r="N11" s="75">
        <f>IF(I11,_xll.qlVanillaSwapFairRate(L11),IF(ISNUMBER(N10),N10,0))</f>
        <v>-3.136920825205225E-3</v>
      </c>
      <c r="O11" s="75">
        <f>F11*N11+G11</f>
        <v>3.6863079174794776E-2</v>
      </c>
      <c r="P11" s="81">
        <v>10000</v>
      </c>
      <c r="Q11" s="75" t="str">
        <f>_xll.qlCallability("Kuendigungstermin"&amp;Cashflows!E11,P11,"Clean","Call",E11,,Trigger)</f>
        <v>Kuendigungstermin46087#0018</v>
      </c>
      <c r="R11" s="65">
        <f ca="1"/>
        <v>46454</v>
      </c>
      <c r="S11" s="67">
        <f ca="1"/>
        <v>3.7065068649725141</v>
      </c>
      <c r="T11" s="67">
        <f ca="1"/>
        <v>100</v>
      </c>
      <c r="U11" s="65">
        <f ca="1"/>
        <v>46087</v>
      </c>
      <c r="V11" s="65">
        <f ca="1"/>
        <v>46454</v>
      </c>
      <c r="W11" s="52">
        <f ca="1"/>
        <v>367</v>
      </c>
      <c r="X11" s="52" t="str">
        <f ca="1"/>
        <v>#N/A</v>
      </c>
      <c r="Y11" s="52" t="str">
        <f ca="1"/>
        <v>#N/A</v>
      </c>
      <c r="Z11" s="65" t="str">
        <f ca="1"/>
        <v>#N/A</v>
      </c>
      <c r="AA11" s="52" t="str">
        <f ca="1"/>
        <v>Actual/365 (Fixed)</v>
      </c>
      <c r="AB11" s="67">
        <f ca="1"/>
        <v>1.0054794520547945</v>
      </c>
      <c r="AC11" s="70">
        <f ca="1"/>
        <v>3.6863079174794776E-2</v>
      </c>
      <c r="AD11" s="70" t="str">
        <f ca="1"/>
        <v>#N/A</v>
      </c>
      <c r="AE11" s="70" t="str">
        <f ca="1"/>
        <v>#N/A</v>
      </c>
      <c r="AF11" s="70" t="str">
        <f ca="1"/>
        <v>#N/A</v>
      </c>
      <c r="AG11" s="70" t="str">
        <f ca="1"/>
        <v>#N/A</v>
      </c>
      <c r="AH11" s="70" t="str">
        <f ca="1"/>
        <v>#N/A</v>
      </c>
      <c r="AI11" s="52" t="str">
        <f ca="1"/>
        <v>#N/A</v>
      </c>
      <c r="AJ11" s="52" t="str">
        <f ca="1"/>
        <v>#N/A</v>
      </c>
      <c r="AK11" s="52" t="str">
        <f ca="1"/>
        <v>#N/A</v>
      </c>
    </row>
    <row r="12" spans="1:37" ht="15" thickBot="1">
      <c r="A12" s="81">
        <f>IF(ISERROR(C12),A11+1,0)</f>
        <v>4</v>
      </c>
      <c r="B12" s="80">
        <v>9</v>
      </c>
      <c r="C12" s="76" t="e">
        <v>#N/A</v>
      </c>
      <c r="D12" s="76">
        <v>48281</v>
      </c>
      <c r="E12" s="76">
        <f>IF(ISERROR(C12),INDEX($D$3:$D$41,MATCH(A12,$B$3:$B$41,0),1),C12)</f>
        <v>46454</v>
      </c>
      <c r="F12" s="73">
        <f>IF(E13&gt;XXX!$K$19,1,0)</f>
        <v>1</v>
      </c>
      <c r="G12" s="73">
        <f>IF(F12=0,XXX!$H$16,XXX!$G$16)</f>
        <v>0.04</v>
      </c>
      <c r="H12" s="76" t="e">
        <v>#N/A</v>
      </c>
      <c r="I12" s="76" t="b">
        <f>IF(ISERROR(VLOOKUP(E12,$H$3:$H$41,1,FALSE)),FALSE,TRUE)</f>
        <v>0</v>
      </c>
      <c r="J12" s="76" t="str">
        <f>_xll.qlSchedule("KF_fix_"&amp;E12,Cashflows!E12,_xll.qlCalendarAdvance("target",E12,XXX!$I$22,"following"),XXX!$H$22,"target","following","following","forward")</f>
        <v>KF_fix_46454#0018</v>
      </c>
      <c r="K12" s="76" t="str">
        <f>_xll.qlSchedule("KF_float_"&amp;E12,Cashflows!E12,_xll.qlCalendarAdvance("target",E12,XXX!$I$22,"following"),EURIBORCurve!$A$125,XXX!$E$43,"following","following","forward",FALSE,,,,Trigger)</f>
        <v>KF_float_46454#0018</v>
      </c>
      <c r="L12" s="76" t="str">
        <f>_xll.qlVanillaSwap("Swap"&amp;+E12,,1,J12,1,XXX!$J$22,K12,EURIBORCurve!$A$123,0,EURIBORCurve!$A$124)</f>
        <v>Swap46454#0017</v>
      </c>
      <c r="M12" s="76" t="b">
        <f>_xll.qlInstrumentSetPricingEngine(L12,$F$1)</f>
        <v>1</v>
      </c>
      <c r="N12" s="75">
        <f>IF(I12,_xll.qlVanillaSwapFairRate(L12),IF(ISNUMBER(N11),N11,0))</f>
        <v>-3.136920825205225E-3</v>
      </c>
      <c r="O12" s="75">
        <f>F12*N12+G12</f>
        <v>3.6863079174794776E-2</v>
      </c>
      <c r="P12" s="81">
        <v>10000</v>
      </c>
      <c r="Q12" s="75" t="str">
        <f>_xll.qlCallability("Kuendigungstermin"&amp;Cashflows!E12,P12,"Clean","Call",E12,,Trigger)</f>
        <v>Kuendigungstermin46454#0018</v>
      </c>
      <c r="R12" s="65">
        <f ca="1"/>
        <v>46818</v>
      </c>
      <c r="S12" s="67">
        <f ca="1"/>
        <v>3.6762084437329534</v>
      </c>
      <c r="T12" s="67">
        <f ca="1"/>
        <v>100</v>
      </c>
      <c r="U12" s="65">
        <f ca="1"/>
        <v>46454</v>
      </c>
      <c r="V12" s="65">
        <f ca="1"/>
        <v>46818</v>
      </c>
      <c r="W12" s="52">
        <f ca="1"/>
        <v>364</v>
      </c>
      <c r="X12" s="52" t="str">
        <f ca="1"/>
        <v>#N/A</v>
      </c>
      <c r="Y12" s="52" t="str">
        <f ca="1"/>
        <v>#N/A</v>
      </c>
      <c r="Z12" s="65" t="str">
        <f ca="1"/>
        <v>#N/A</v>
      </c>
      <c r="AA12" s="52" t="str">
        <f ca="1"/>
        <v>Actual/365 (Fixed)</v>
      </c>
      <c r="AB12" s="67">
        <f ca="1"/>
        <v>0.99726027397260275</v>
      </c>
      <c r="AC12" s="70">
        <f ca="1"/>
        <v>3.6863079174794776E-2</v>
      </c>
      <c r="AD12" s="70" t="str">
        <f ca="1"/>
        <v>#N/A</v>
      </c>
      <c r="AE12" s="70" t="str">
        <f ca="1"/>
        <v>#N/A</v>
      </c>
      <c r="AF12" s="70" t="str">
        <f ca="1"/>
        <v>#N/A</v>
      </c>
      <c r="AG12" s="70" t="str">
        <f ca="1"/>
        <v>#N/A</v>
      </c>
      <c r="AH12" s="70" t="str">
        <f ca="1"/>
        <v>#N/A</v>
      </c>
      <c r="AI12" s="52" t="str">
        <f ca="1"/>
        <v>#N/A</v>
      </c>
      <c r="AJ12" s="52" t="str">
        <f ca="1"/>
        <v>#N/A</v>
      </c>
      <c r="AK12" s="52" t="str">
        <f ca="1"/>
        <v>#N/A</v>
      </c>
    </row>
    <row r="13" spans="1:37" ht="15" thickBot="1">
      <c r="A13" s="81">
        <f>IF(ISERROR(C13),A12+1,0)</f>
        <v>5</v>
      </c>
      <c r="B13" s="80">
        <v>10</v>
      </c>
      <c r="C13" s="76" t="e">
        <v>#N/A</v>
      </c>
      <c r="D13" s="76">
        <v>48645</v>
      </c>
      <c r="E13" s="76">
        <f>IF(ISERROR(C13),INDEX($D$3:$D$41,MATCH(A13,$B$3:$B$41,0),1),C13)</f>
        <v>46818</v>
      </c>
      <c r="F13" s="73">
        <f>IF(E14&gt;XXX!$K$19,1,0)</f>
        <v>1</v>
      </c>
      <c r="G13" s="73">
        <f>IF(F13=0,XXX!$H$16,XXX!$G$16)</f>
        <v>0.04</v>
      </c>
      <c r="H13" s="76" t="e">
        <v>#N/A</v>
      </c>
      <c r="I13" s="76" t="b">
        <f>IF(ISERROR(VLOOKUP(E13,$H$3:$H$41,1,FALSE)),FALSE,TRUE)</f>
        <v>1</v>
      </c>
      <c r="J13" s="76" t="str">
        <f>_xll.qlSchedule("KF_fix_"&amp;E13,Cashflows!E13,_xll.qlCalendarAdvance("target",E13,XXX!$I$22,"following"),XXX!$H$22,"target","following","following","forward")</f>
        <v>KF_fix_46818#0018</v>
      </c>
      <c r="K13" s="76" t="str">
        <f>_xll.qlSchedule("KF_float_"&amp;E13,Cashflows!E13,_xll.qlCalendarAdvance("target",E13,XXX!$I$22,"following"),EURIBORCurve!$A$125,XXX!$E$43,"following","following","forward",FALSE,,,,Trigger)</f>
        <v>KF_float_46818#0018</v>
      </c>
      <c r="L13" s="76" t="str">
        <f>_xll.qlVanillaSwap("Swap"&amp;+E13,,1,J13,1,XXX!$J$22,K13,EURIBORCurve!$A$123,0,EURIBORCurve!$A$124)</f>
        <v>Swap46818#0017</v>
      </c>
      <c r="M13" s="76" t="b">
        <f>_xll.qlInstrumentSetPricingEngine(L13,$F$1)</f>
        <v>1</v>
      </c>
      <c r="N13" s="75">
        <f>IF(I13,_xll.qlVanillaSwapFairRate(L13),IF(ISNUMBER(N12),N12,0))</f>
        <v>1.4632542645461877E-3</v>
      </c>
      <c r="O13" s="75">
        <f>F13*N13+G13</f>
        <v>4.1463254264546189E-2</v>
      </c>
      <c r="P13" s="81">
        <v>10000</v>
      </c>
      <c r="Q13" s="75" t="str">
        <f>_xll.qlCallability("Kuendigungstermin"&amp;Cashflows!E13,P13,"Clean","Call",E13,,Trigger)</f>
        <v>Kuendigungstermin46818#0018</v>
      </c>
      <c r="R13" s="65">
        <f ca="1"/>
        <v>47183</v>
      </c>
      <c r="S13" s="67">
        <f ca="1"/>
        <v>4.1463254264546112</v>
      </c>
      <c r="T13" s="67">
        <f ca="1"/>
        <v>100</v>
      </c>
      <c r="U13" s="65">
        <f ca="1"/>
        <v>46818</v>
      </c>
      <c r="V13" s="65">
        <f ca="1"/>
        <v>47183</v>
      </c>
      <c r="W13" s="52">
        <f ca="1"/>
        <v>365</v>
      </c>
      <c r="X13" s="52" t="str">
        <f ca="1"/>
        <v>#N/A</v>
      </c>
      <c r="Y13" s="52" t="str">
        <f ca="1"/>
        <v>#N/A</v>
      </c>
      <c r="Z13" s="65" t="str">
        <f ca="1"/>
        <v>#N/A</v>
      </c>
      <c r="AA13" s="52" t="str">
        <f ca="1"/>
        <v>Actual/365 (Fixed)</v>
      </c>
      <c r="AB13" s="67">
        <f ca="1"/>
        <v>1</v>
      </c>
      <c r="AC13" s="70">
        <f ca="1"/>
        <v>4.1463254264546189E-2</v>
      </c>
      <c r="AD13" s="70" t="str">
        <f ca="1"/>
        <v>#N/A</v>
      </c>
      <c r="AE13" s="70" t="str">
        <f ca="1"/>
        <v>#N/A</v>
      </c>
      <c r="AF13" s="70" t="str">
        <f ca="1"/>
        <v>#N/A</v>
      </c>
      <c r="AG13" s="70" t="str">
        <f ca="1"/>
        <v>#N/A</v>
      </c>
      <c r="AH13" s="70" t="str">
        <f ca="1"/>
        <v>#N/A</v>
      </c>
      <c r="AI13" s="52" t="str">
        <f ca="1"/>
        <v>#N/A</v>
      </c>
      <c r="AJ13" s="52" t="str">
        <f ca="1"/>
        <v>#N/A</v>
      </c>
      <c r="AK13" s="52" t="str">
        <f ca="1"/>
        <v>#N/A</v>
      </c>
    </row>
    <row r="14" spans="1:37" ht="15" thickBot="1">
      <c r="A14" s="81">
        <f>IF(ISERROR(C14),A13+1,0)</f>
        <v>6</v>
      </c>
      <c r="B14" s="80">
        <v>11</v>
      </c>
      <c r="C14" s="76" t="e">
        <v>#N/A</v>
      </c>
      <c r="D14" s="76">
        <v>49009</v>
      </c>
      <c r="E14" s="76">
        <f>IF(ISERROR(C14),INDEX($D$3:$D$41,MATCH(A14,$B$3:$B$41,0),1),C14)</f>
        <v>47183</v>
      </c>
      <c r="F14" s="73">
        <f>IF(E15&gt;XXX!$K$19,1,0)</f>
        <v>1</v>
      </c>
      <c r="G14" s="73">
        <f>IF(F14=0,XXX!$H$16,XXX!$G$16)</f>
        <v>0.04</v>
      </c>
      <c r="H14" s="76" t="e">
        <v>#N/A</v>
      </c>
      <c r="I14" s="76" t="b">
        <f>IF(ISERROR(VLOOKUP(E14,$H$3:$H$41,1,FALSE)),FALSE,TRUE)</f>
        <v>0</v>
      </c>
      <c r="J14" s="76" t="str">
        <f>_xll.qlSchedule("KF_fix_"&amp;E14,Cashflows!E14,_xll.qlCalendarAdvance("target",E14,XXX!$I$22,"following"),XXX!$H$22,"target","following","following","forward")</f>
        <v>KF_fix_47183#0018</v>
      </c>
      <c r="K14" s="76" t="str">
        <f>_xll.qlSchedule("KF_float_"&amp;E14,Cashflows!E14,_xll.qlCalendarAdvance("target",E14,XXX!$I$22,"following"),EURIBORCurve!$A$125,XXX!$E$43,"following","following","forward",FALSE,,,,Trigger)</f>
        <v>KF_float_47183#0018</v>
      </c>
      <c r="L14" s="76" t="str">
        <f>_xll.qlVanillaSwap("Swap"&amp;+E14,,1,J14,1,XXX!$J$22,K14,EURIBORCurve!$A$123,0,EURIBORCurve!$A$124)</f>
        <v>Swap47183#0017</v>
      </c>
      <c r="M14" s="76" t="b">
        <f>_xll.qlInstrumentSetPricingEngine(L14,$F$1)</f>
        <v>1</v>
      </c>
      <c r="N14" s="75">
        <f>IF(I14,_xll.qlVanillaSwapFairRate(L14),IF(ISNUMBER(N13),N13,0))</f>
        <v>1.4632542645461877E-3</v>
      </c>
      <c r="O14" s="75">
        <f>F14*N14+G14</f>
        <v>4.1463254264546189E-2</v>
      </c>
      <c r="P14" s="81">
        <v>10000</v>
      </c>
      <c r="Q14" s="75" t="str">
        <f>_xll.qlCallability("Kuendigungstermin"&amp;Cashflows!E14,P14,"Clean","Call",E14,,Trigger)</f>
        <v>Kuendigungstermin47183#0018</v>
      </c>
      <c r="R14" s="65">
        <f ca="1"/>
        <v>47548</v>
      </c>
      <c r="S14" s="67">
        <f ca="1"/>
        <v>4.1463254264546112</v>
      </c>
      <c r="T14" s="67">
        <f ca="1"/>
        <v>100</v>
      </c>
      <c r="U14" s="65">
        <f ca="1"/>
        <v>47183</v>
      </c>
      <c r="V14" s="65">
        <f ca="1"/>
        <v>47548</v>
      </c>
      <c r="W14" s="52">
        <f ca="1"/>
        <v>365</v>
      </c>
      <c r="X14" s="52" t="str">
        <f ca="1"/>
        <v>#N/A</v>
      </c>
      <c r="Y14" s="52" t="str">
        <f ca="1"/>
        <v>#N/A</v>
      </c>
      <c r="Z14" s="65" t="str">
        <f ca="1"/>
        <v>#N/A</v>
      </c>
      <c r="AA14" s="52" t="str">
        <f ca="1"/>
        <v>Actual/365 (Fixed)</v>
      </c>
      <c r="AB14" s="67">
        <f ca="1"/>
        <v>1</v>
      </c>
      <c r="AC14" s="70">
        <f ca="1"/>
        <v>4.1463254264546189E-2</v>
      </c>
      <c r="AD14" s="70" t="str">
        <f ca="1"/>
        <v>#N/A</v>
      </c>
      <c r="AE14" s="70" t="str">
        <f ca="1"/>
        <v>#N/A</v>
      </c>
      <c r="AF14" s="70" t="str">
        <f ca="1"/>
        <v>#N/A</v>
      </c>
      <c r="AG14" s="70" t="str">
        <f ca="1"/>
        <v>#N/A</v>
      </c>
      <c r="AH14" s="70" t="str">
        <f ca="1"/>
        <v>#N/A</v>
      </c>
      <c r="AI14" s="52" t="str">
        <f ca="1"/>
        <v>#N/A</v>
      </c>
      <c r="AJ14" s="52" t="str">
        <f ca="1"/>
        <v>#N/A</v>
      </c>
      <c r="AK14" s="52" t="str">
        <f ca="1"/>
        <v>#N/A</v>
      </c>
    </row>
    <row r="15" spans="1:37" ht="15" thickBot="1">
      <c r="A15" s="81">
        <f>IF(ISERROR(C15),A14+1,0)</f>
        <v>7</v>
      </c>
      <c r="B15" s="80">
        <v>12</v>
      </c>
      <c r="C15" s="76" t="e">
        <v>#N/A</v>
      </c>
      <c r="D15" s="76">
        <v>49374</v>
      </c>
      <c r="E15" s="76">
        <f>IF(ISERROR(C15),INDEX($D$3:$D$41,MATCH(A15,$B$3:$B$41,0),1),C15)</f>
        <v>47548</v>
      </c>
      <c r="F15" s="73">
        <f>IF(E16&gt;XXX!$K$19,1,0)</f>
        <v>1</v>
      </c>
      <c r="G15" s="73">
        <f>IF(F15=0,XXX!$H$16,XXX!$G$16)</f>
        <v>0.04</v>
      </c>
      <c r="H15" s="76" t="e">
        <v>#N/A</v>
      </c>
      <c r="I15" s="76" t="b">
        <f>IF(ISERROR(VLOOKUP(E15,$H$3:$H$41,1,FALSE)),FALSE,TRUE)</f>
        <v>0</v>
      </c>
      <c r="J15" s="76" t="str">
        <f>_xll.qlSchedule("KF_fix_"&amp;E15,Cashflows!E15,_xll.qlCalendarAdvance("target",E15,XXX!$I$22,"following"),XXX!$H$22,"target","following","following","forward")</f>
        <v>KF_fix_47548#0018</v>
      </c>
      <c r="K15" s="76" t="str">
        <f>_xll.qlSchedule("KF_float_"&amp;E15,Cashflows!E15,_xll.qlCalendarAdvance("target",E15,XXX!$I$22,"following"),EURIBORCurve!$A$125,XXX!$E$43,"following","following","forward",FALSE,,,,Trigger)</f>
        <v>KF_float_47548#0018</v>
      </c>
      <c r="L15" s="76" t="str">
        <f>_xll.qlVanillaSwap("Swap"&amp;+E15,,1,J15,1,XXX!$J$22,K15,EURIBORCurve!$A$123,0,EURIBORCurve!$A$124)</f>
        <v>Swap47548#0017</v>
      </c>
      <c r="M15" s="76" t="b">
        <f>_xll.qlInstrumentSetPricingEngine(L15,$F$1)</f>
        <v>1</v>
      </c>
      <c r="N15" s="75">
        <f>IF(I15,_xll.qlVanillaSwapFairRate(L15),IF(ISNUMBER(N14),N14,0))</f>
        <v>1.4632542645461877E-3</v>
      </c>
      <c r="O15" s="75">
        <f>F15*N15+G15</f>
        <v>4.1463254264546189E-2</v>
      </c>
      <c r="P15" s="81">
        <v>10000</v>
      </c>
      <c r="Q15" s="75" t="str">
        <f>_xll.qlCallability("Kuendigungstermin"&amp;Cashflows!E15,P15,"Clean","Call",E15,,Trigger)</f>
        <v>Kuendigungstermin47548#0018</v>
      </c>
      <c r="R15" s="65">
        <f ca="1"/>
        <v>47913</v>
      </c>
      <c r="S15" s="67">
        <f ca="1"/>
        <v>4.1463254264546112</v>
      </c>
      <c r="T15" s="67">
        <f ca="1"/>
        <v>100</v>
      </c>
      <c r="U15" s="65">
        <f ca="1"/>
        <v>47548</v>
      </c>
      <c r="V15" s="65">
        <f ca="1"/>
        <v>47913</v>
      </c>
      <c r="W15" s="52">
        <f ca="1"/>
        <v>365</v>
      </c>
      <c r="X15" s="52" t="str">
        <f ca="1"/>
        <v>#N/A</v>
      </c>
      <c r="Y15" s="52" t="str">
        <f ca="1"/>
        <v>#N/A</v>
      </c>
      <c r="Z15" s="65" t="str">
        <f ca="1"/>
        <v>#N/A</v>
      </c>
      <c r="AA15" s="52" t="str">
        <f ca="1"/>
        <v>Actual/365 (Fixed)</v>
      </c>
      <c r="AB15" s="67">
        <f ca="1"/>
        <v>1</v>
      </c>
      <c r="AC15" s="70">
        <f ca="1"/>
        <v>4.1463254264546189E-2</v>
      </c>
      <c r="AD15" s="70" t="str">
        <f ca="1"/>
        <v>#N/A</v>
      </c>
      <c r="AE15" s="70" t="str">
        <f ca="1"/>
        <v>#N/A</v>
      </c>
      <c r="AF15" s="70" t="str">
        <f ca="1"/>
        <v>#N/A</v>
      </c>
      <c r="AG15" s="70" t="str">
        <f ca="1"/>
        <v>#N/A</v>
      </c>
      <c r="AH15" s="70" t="str">
        <f ca="1"/>
        <v>#N/A</v>
      </c>
      <c r="AI15" s="52" t="str">
        <f ca="1"/>
        <v>#N/A</v>
      </c>
      <c r="AJ15" s="52" t="str">
        <f ca="1"/>
        <v>#N/A</v>
      </c>
      <c r="AK15" s="52" t="str">
        <f ca="1"/>
        <v>#N/A</v>
      </c>
    </row>
    <row r="16" spans="1:37" ht="15" thickBot="1">
      <c r="A16" s="81">
        <f>IF(ISERROR(C16),A15+1,0)</f>
        <v>8</v>
      </c>
      <c r="B16" s="80">
        <v>13</v>
      </c>
      <c r="C16" s="76" t="e">
        <v>#N/A</v>
      </c>
      <c r="D16" s="76">
        <v>49740</v>
      </c>
      <c r="E16" s="76">
        <f>IF(ISERROR(C16),INDEX($D$3:$D$41,MATCH(A16,$B$3:$B$41,0),1),C16)</f>
        <v>47913</v>
      </c>
      <c r="F16" s="73">
        <f>IF(E17&gt;XXX!$K$19,1,0)</f>
        <v>1</v>
      </c>
      <c r="G16" s="73">
        <f>IF(F16=0,XXX!$H$16,XXX!$G$16)</f>
        <v>0.04</v>
      </c>
      <c r="H16" s="76" t="e">
        <v>#N/A</v>
      </c>
      <c r="I16" s="76" t="b">
        <f>IF(ISERROR(VLOOKUP(E16,$H$3:$H$41,1,FALSE)),FALSE,TRUE)</f>
        <v>0</v>
      </c>
      <c r="J16" s="76" t="str">
        <f>_xll.qlSchedule("KF_fix_"&amp;E16,Cashflows!E16,_xll.qlCalendarAdvance("target",E16,XXX!$I$22,"following"),XXX!$H$22,"target","following","following","forward")</f>
        <v>KF_fix_47913#0018</v>
      </c>
      <c r="K16" s="76" t="str">
        <f>_xll.qlSchedule("KF_float_"&amp;E16,Cashflows!E16,_xll.qlCalendarAdvance("target",E16,XXX!$I$22,"following"),EURIBORCurve!$A$125,XXX!$E$43,"following","following","forward",FALSE,,,,Trigger)</f>
        <v>KF_float_47913#0018</v>
      </c>
      <c r="L16" s="76" t="str">
        <f>_xll.qlVanillaSwap("Swap"&amp;+E16,,1,J16,1,XXX!$J$22,K16,EURIBORCurve!$A$123,0,EURIBORCurve!$A$124)</f>
        <v>Swap47913#0017</v>
      </c>
      <c r="M16" s="76" t="b">
        <f>_xll.qlInstrumentSetPricingEngine(L16,$F$1)</f>
        <v>1</v>
      </c>
      <c r="N16" s="75">
        <f>IF(I16,_xll.qlVanillaSwapFairRate(L16),IF(ISNUMBER(N15),N15,0))</f>
        <v>1.4632542645461877E-3</v>
      </c>
      <c r="O16" s="75">
        <f>F16*N16+G16</f>
        <v>4.1463254264546189E-2</v>
      </c>
      <c r="P16" s="81">
        <v>10000</v>
      </c>
      <c r="Q16" s="75" t="str">
        <f>_xll.qlCallability("Kuendigungstermin"&amp;Cashflows!E16,P16,"Clean","Call",E16,,Trigger)</f>
        <v>Kuendigungstermin47913#0018</v>
      </c>
      <c r="R16" s="65">
        <f ca="1"/>
        <v>48281</v>
      </c>
      <c r="S16" s="67">
        <f ca="1"/>
        <v>4.1804048135213767</v>
      </c>
      <c r="T16" s="67">
        <f ca="1"/>
        <v>100</v>
      </c>
      <c r="U16" s="65">
        <f ca="1"/>
        <v>47913</v>
      </c>
      <c r="V16" s="65">
        <f ca="1"/>
        <v>48281</v>
      </c>
      <c r="W16" s="52">
        <f ca="1"/>
        <v>368</v>
      </c>
      <c r="X16" s="52" t="str">
        <f ca="1"/>
        <v>#N/A</v>
      </c>
      <c r="Y16" s="52" t="str">
        <f ca="1"/>
        <v>#N/A</v>
      </c>
      <c r="Z16" s="65" t="str">
        <f ca="1"/>
        <v>#N/A</v>
      </c>
      <c r="AA16" s="52" t="str">
        <f ca="1"/>
        <v>Actual/365 (Fixed)</v>
      </c>
      <c r="AB16" s="67">
        <f ca="1"/>
        <v>1.0082191780821919</v>
      </c>
      <c r="AC16" s="70">
        <f ca="1"/>
        <v>4.1463254264546189E-2</v>
      </c>
      <c r="AD16" s="70" t="str">
        <f ca="1"/>
        <v>#N/A</v>
      </c>
      <c r="AE16" s="70" t="str">
        <f ca="1"/>
        <v>#N/A</v>
      </c>
      <c r="AF16" s="70" t="str">
        <f ca="1"/>
        <v>#N/A</v>
      </c>
      <c r="AG16" s="70" t="str">
        <f ca="1"/>
        <v>#N/A</v>
      </c>
      <c r="AH16" s="70" t="str">
        <f ca="1"/>
        <v>#N/A</v>
      </c>
      <c r="AI16" s="52" t="str">
        <f ca="1"/>
        <v>#N/A</v>
      </c>
      <c r="AJ16" s="52" t="str">
        <f ca="1"/>
        <v>#N/A</v>
      </c>
      <c r="AK16" s="52" t="str">
        <f ca="1"/>
        <v>#N/A</v>
      </c>
    </row>
    <row r="17" spans="1:37" ht="15" thickBot="1">
      <c r="A17" s="81">
        <f>IF(ISERROR(C17),A16+1,0)</f>
        <v>9</v>
      </c>
      <c r="B17" s="80">
        <v>14</v>
      </c>
      <c r="C17" s="76" t="e">
        <v>#N/A</v>
      </c>
      <c r="D17" s="76">
        <v>50105</v>
      </c>
      <c r="E17" s="76">
        <f>IF(ISERROR(C17),INDEX($D$3:$D$41,MATCH(A17,$B$3:$B$41,0),1),C17)</f>
        <v>48281</v>
      </c>
      <c r="F17" s="73">
        <f>IF(E18&gt;XXX!$K$19,1,0)</f>
        <v>1</v>
      </c>
      <c r="G17" s="73">
        <f>IF(F17=0,XXX!$H$16,XXX!$G$16)</f>
        <v>0.04</v>
      </c>
      <c r="H17" s="76" t="e">
        <v>#N/A</v>
      </c>
      <c r="I17" s="76" t="b">
        <f>IF(ISERROR(VLOOKUP(E17,$H$3:$H$41,1,FALSE)),FALSE,TRUE)</f>
        <v>0</v>
      </c>
      <c r="J17" s="76" t="str">
        <f>_xll.qlSchedule("KF_fix_"&amp;E17,Cashflows!E17,_xll.qlCalendarAdvance("target",E17,XXX!$I$22,"following"),XXX!$H$22,"target","following","following","forward")</f>
        <v>KF_fix_48281#0018</v>
      </c>
      <c r="K17" s="76" t="str">
        <f>_xll.qlSchedule("KF_float_"&amp;E17,Cashflows!E17,_xll.qlCalendarAdvance("target",E17,XXX!$I$22,"following"),EURIBORCurve!$A$125,XXX!$E$43,"following","following","forward",FALSE,,,,Trigger)</f>
        <v>KF_float_48281#0018</v>
      </c>
      <c r="L17" s="76" t="str">
        <f>_xll.qlVanillaSwap("Swap"&amp;+E17,,1,J17,1,XXX!$J$22,K17,EURIBORCurve!$A$123,0,EURIBORCurve!$A$124)</f>
        <v>Swap48281#0017</v>
      </c>
      <c r="M17" s="76" t="b">
        <f>_xll.qlInstrumentSetPricingEngine(L17,$F$1)</f>
        <v>1</v>
      </c>
      <c r="N17" s="75">
        <f>IF(I17,_xll.qlVanillaSwapFairRate(L17),IF(ISNUMBER(N16),N16,0))</f>
        <v>1.4632542645461877E-3</v>
      </c>
      <c r="O17" s="75">
        <f>F17*N17+G17</f>
        <v>4.1463254264546189E-2</v>
      </c>
      <c r="P17" s="81">
        <v>10000</v>
      </c>
      <c r="Q17" s="75" t="str">
        <f>_xll.qlCallability("Kuendigungstermin"&amp;Cashflows!E17,P17,"Clean","Call",E17,,Trigger)</f>
        <v>Kuendigungstermin48281#0018</v>
      </c>
      <c r="R17" s="65">
        <f ca="1"/>
        <v>48645</v>
      </c>
      <c r="S17" s="67">
        <f ca="1"/>
        <v>4.1349656307656968</v>
      </c>
      <c r="T17" s="67">
        <f ca="1"/>
        <v>100</v>
      </c>
      <c r="U17" s="65">
        <f ca="1"/>
        <v>48281</v>
      </c>
      <c r="V17" s="65">
        <f ca="1"/>
        <v>48645</v>
      </c>
      <c r="W17" s="52">
        <f ca="1"/>
        <v>364</v>
      </c>
      <c r="X17" s="52" t="str">
        <f ca="1"/>
        <v>#N/A</v>
      </c>
      <c r="Y17" s="52" t="str">
        <f ca="1"/>
        <v>#N/A</v>
      </c>
      <c r="Z17" s="65" t="str">
        <f ca="1"/>
        <v>#N/A</v>
      </c>
      <c r="AA17" s="52" t="str">
        <f ca="1"/>
        <v>Actual/365 (Fixed)</v>
      </c>
      <c r="AB17" s="67">
        <f ca="1"/>
        <v>0.99726027397260275</v>
      </c>
      <c r="AC17" s="70">
        <f ca="1"/>
        <v>4.1463254264546189E-2</v>
      </c>
      <c r="AD17" s="70" t="str">
        <f ca="1"/>
        <v>#N/A</v>
      </c>
      <c r="AE17" s="70" t="str">
        <f ca="1"/>
        <v>#N/A</v>
      </c>
      <c r="AF17" s="70" t="str">
        <f ca="1"/>
        <v>#N/A</v>
      </c>
      <c r="AG17" s="70" t="str">
        <f ca="1"/>
        <v>#N/A</v>
      </c>
      <c r="AH17" s="70" t="str">
        <f ca="1"/>
        <v>#N/A</v>
      </c>
      <c r="AI17" s="52" t="str">
        <f ca="1"/>
        <v>#N/A</v>
      </c>
      <c r="AJ17" s="52" t="str">
        <f ca="1"/>
        <v>#N/A</v>
      </c>
      <c r="AK17" s="52" t="str">
        <f ca="1"/>
        <v>#N/A</v>
      </c>
    </row>
    <row r="18" spans="1:37" ht="15" thickBot="1">
      <c r="A18" s="81">
        <f>IF(ISERROR(C18),A17+1,0)</f>
        <v>10</v>
      </c>
      <c r="B18" s="80">
        <v>15</v>
      </c>
      <c r="C18" s="76" t="e">
        <v>#N/A</v>
      </c>
      <c r="D18" s="76">
        <v>50472</v>
      </c>
      <c r="E18" s="76">
        <f>IF(ISERROR(C18),INDEX($D$3:$D$41,MATCH(A18,$B$3:$B$41,0),1),C18)</f>
        <v>48645</v>
      </c>
      <c r="F18" s="73">
        <f>IF(E19&gt;XXX!$K$19,1,0)</f>
        <v>1</v>
      </c>
      <c r="G18" s="73">
        <f>IF(F18=0,XXX!$H$16,XXX!$G$16)</f>
        <v>0.04</v>
      </c>
      <c r="H18" s="76" t="e">
        <v>#N/A</v>
      </c>
      <c r="I18" s="76" t="b">
        <f>IF(ISERROR(VLOOKUP(E18,$H$3:$H$41,1,FALSE)),FALSE,TRUE)</f>
        <v>1</v>
      </c>
      <c r="J18" s="76" t="str">
        <f>_xll.qlSchedule("KF_fix_"&amp;E18,Cashflows!E18,_xll.qlCalendarAdvance("target",E18,XXX!$I$22,"following"),XXX!$H$22,"target","following","following","forward")</f>
        <v>KF_fix_48645#0018</v>
      </c>
      <c r="K18" s="76" t="str">
        <f>_xll.qlSchedule("KF_float_"&amp;E18,Cashflows!E18,_xll.qlCalendarAdvance("target",E18,XXX!$I$22,"following"),EURIBORCurve!$A$125,XXX!$E$43,"following","following","forward",FALSE,,,,Trigger)</f>
        <v>KF_float_48645#0018</v>
      </c>
      <c r="L18" s="76" t="str">
        <f>_xll.qlVanillaSwap("Swap"&amp;+E18,,1,J18,1,XXX!$J$22,K18,EURIBORCurve!$A$123,0,EURIBORCurve!$A$124)</f>
        <v>Swap48645#0017</v>
      </c>
      <c r="M18" s="76" t="b">
        <f>_xll.qlInstrumentSetPricingEngine(L18,$F$1)</f>
        <v>1</v>
      </c>
      <c r="N18" s="75">
        <f>IF(I18,_xll.qlVanillaSwapFairRate(L18),IF(ISNUMBER(N17),N17,0))</f>
        <v>2.3377407362139557E-3</v>
      </c>
      <c r="O18" s="75">
        <f>F18*N18+G18</f>
        <v>4.2337740736213957E-2</v>
      </c>
      <c r="P18" s="81">
        <v>10000</v>
      </c>
      <c r="Q18" s="75" t="str">
        <f>_xll.qlCallability("Kuendigungstermin"&amp;Cashflows!E18,P18,"Clean","Call",E18,,Trigger)</f>
        <v>Kuendigungstermin48645#0018</v>
      </c>
      <c r="R18" s="65">
        <f ca="1"/>
        <v>49009</v>
      </c>
      <c r="S18" s="67">
        <f ca="1"/>
        <v>4.2221746925977799</v>
      </c>
      <c r="T18" s="67">
        <f ca="1"/>
        <v>100</v>
      </c>
      <c r="U18" s="65">
        <f ca="1"/>
        <v>48645</v>
      </c>
      <c r="V18" s="65">
        <f ca="1"/>
        <v>49009</v>
      </c>
      <c r="W18" s="52">
        <f ca="1"/>
        <v>364</v>
      </c>
      <c r="X18" s="52" t="str">
        <f ca="1"/>
        <v>#N/A</v>
      </c>
      <c r="Y18" s="52" t="str">
        <f ca="1"/>
        <v>#N/A</v>
      </c>
      <c r="Z18" s="65" t="str">
        <f ca="1"/>
        <v>#N/A</v>
      </c>
      <c r="AA18" s="52" t="str">
        <f ca="1"/>
        <v>Actual/365 (Fixed)</v>
      </c>
      <c r="AB18" s="67">
        <f ca="1"/>
        <v>0.99726027397260275</v>
      </c>
      <c r="AC18" s="70">
        <f ca="1"/>
        <v>4.2337740736213957E-2</v>
      </c>
      <c r="AD18" s="70" t="str">
        <f ca="1"/>
        <v>#N/A</v>
      </c>
      <c r="AE18" s="70" t="str">
        <f ca="1"/>
        <v>#N/A</v>
      </c>
      <c r="AF18" s="70" t="str">
        <f ca="1"/>
        <v>#N/A</v>
      </c>
      <c r="AG18" s="70" t="str">
        <f ca="1"/>
        <v>#N/A</v>
      </c>
      <c r="AH18" s="70" t="str">
        <f ca="1"/>
        <v>#N/A</v>
      </c>
      <c r="AI18" s="52" t="str">
        <f ca="1"/>
        <v>#N/A</v>
      </c>
      <c r="AJ18" s="52" t="str">
        <f ca="1"/>
        <v>#N/A</v>
      </c>
      <c r="AK18" s="52" t="str">
        <f ca="1"/>
        <v>#N/A</v>
      </c>
    </row>
    <row r="19" spans="1:37" ht="15" thickBot="1">
      <c r="A19" s="81">
        <f>IF(ISERROR(C19),A18+1,0)</f>
        <v>11</v>
      </c>
      <c r="B19" s="80">
        <v>16</v>
      </c>
      <c r="C19" s="76" t="e">
        <v>#N/A</v>
      </c>
      <c r="D19" s="76">
        <v>50836</v>
      </c>
      <c r="E19" s="76">
        <f>IF(ISERROR(C19),INDEX($D$3:$D$41,MATCH(A19,$B$3:$B$41,0),1),C19)</f>
        <v>49009</v>
      </c>
      <c r="F19" s="73">
        <f>IF(E20&gt;XXX!$K$19,1,0)</f>
        <v>1</v>
      </c>
      <c r="G19" s="73">
        <f>IF(F19=0,XXX!$H$16,XXX!$G$16)</f>
        <v>0.04</v>
      </c>
      <c r="H19" s="76" t="e">
        <v>#N/A</v>
      </c>
      <c r="I19" s="76" t="b">
        <f>IF(ISERROR(VLOOKUP(E19,$H$3:$H$41,1,FALSE)),FALSE,TRUE)</f>
        <v>0</v>
      </c>
      <c r="J19" s="76" t="str">
        <f>_xll.qlSchedule("KF_fix_"&amp;E19,Cashflows!E19,_xll.qlCalendarAdvance("target",E19,XXX!$I$22,"following"),XXX!$H$22,"target","following","following","forward")</f>
        <v>KF_fix_49009#0018</v>
      </c>
      <c r="K19" s="76" t="str">
        <f>_xll.qlSchedule("KF_float_"&amp;E19,Cashflows!E19,_xll.qlCalendarAdvance("target",E19,XXX!$I$22,"following"),EURIBORCurve!$A$125,XXX!$E$43,"following","following","forward",FALSE,,,,Trigger)</f>
        <v>KF_float_49009#0018</v>
      </c>
      <c r="L19" s="76" t="str">
        <f>_xll.qlVanillaSwap("Swap"&amp;+E19,,1,J19,1,XXX!$J$22,K19,EURIBORCurve!$A$123,0,EURIBORCurve!$A$124)</f>
        <v>Swap49009#0017</v>
      </c>
      <c r="M19" s="76" t="b">
        <f>_xll.qlInstrumentSetPricingEngine(L19,$F$1)</f>
        <v>1</v>
      </c>
      <c r="N19" s="75">
        <f>IF(I19,_xll.qlVanillaSwapFairRate(L19),IF(ISNUMBER(N18),N18,0))</f>
        <v>2.3377407362139557E-3</v>
      </c>
      <c r="O19" s="75">
        <f>F19*N19+G19</f>
        <v>4.2337740736213957E-2</v>
      </c>
      <c r="P19" s="81">
        <v>10000</v>
      </c>
      <c r="Q19" s="75" t="str">
        <f>_xll.qlCallability("Kuendigungstermin"&amp;Cashflows!E19,P19,"Clean","Call",E19,,Trigger)</f>
        <v>Kuendigungstermin49009#0018</v>
      </c>
      <c r="R19" s="65">
        <f ca="1"/>
        <v>49374</v>
      </c>
      <c r="S19" s="67">
        <f ca="1"/>
        <v>4.2337740736213991</v>
      </c>
      <c r="T19" s="67">
        <f ca="1"/>
        <v>100</v>
      </c>
      <c r="U19" s="65">
        <f ca="1"/>
        <v>49009</v>
      </c>
      <c r="V19" s="65">
        <f ca="1"/>
        <v>49374</v>
      </c>
      <c r="W19" s="52">
        <f ca="1"/>
        <v>365</v>
      </c>
      <c r="X19" s="52" t="str">
        <f ca="1"/>
        <v>#N/A</v>
      </c>
      <c r="Y19" s="52" t="str">
        <f ca="1"/>
        <v>#N/A</v>
      </c>
      <c r="Z19" s="65" t="str">
        <f ca="1"/>
        <v>#N/A</v>
      </c>
      <c r="AA19" s="52" t="str">
        <f ca="1"/>
        <v>Actual/365 (Fixed)</v>
      </c>
      <c r="AB19" s="67">
        <f ca="1"/>
        <v>1</v>
      </c>
      <c r="AC19" s="70">
        <f ca="1"/>
        <v>4.2337740736213957E-2</v>
      </c>
      <c r="AD19" s="70" t="str">
        <f ca="1"/>
        <v>#N/A</v>
      </c>
      <c r="AE19" s="70" t="str">
        <f ca="1"/>
        <v>#N/A</v>
      </c>
      <c r="AF19" s="70" t="str">
        <f ca="1"/>
        <v>#N/A</v>
      </c>
      <c r="AG19" s="70" t="str">
        <f ca="1"/>
        <v>#N/A</v>
      </c>
      <c r="AH19" s="70" t="str">
        <f ca="1"/>
        <v>#N/A</v>
      </c>
      <c r="AI19" s="52" t="str">
        <f ca="1"/>
        <v>#N/A</v>
      </c>
      <c r="AJ19" s="52" t="str">
        <f ca="1"/>
        <v>#N/A</v>
      </c>
      <c r="AK19" s="52" t="str">
        <f ca="1"/>
        <v>#N/A</v>
      </c>
    </row>
    <row r="20" spans="1:37" ht="15" thickBot="1">
      <c r="A20" s="81">
        <f>IF(ISERROR(C20),A19+1,0)</f>
        <v>12</v>
      </c>
      <c r="B20" s="80">
        <v>17</v>
      </c>
      <c r="C20" s="76" t="e">
        <v>#N/A</v>
      </c>
      <c r="D20" s="76">
        <v>51200</v>
      </c>
      <c r="E20" s="76">
        <f>IF(ISERROR(C20),INDEX($D$3:$D$41,MATCH(A20,$B$3:$B$41,0),1),C20)</f>
        <v>49374</v>
      </c>
      <c r="F20" s="73">
        <f>IF(E21&gt;XXX!$K$19,1,0)</f>
        <v>1</v>
      </c>
      <c r="G20" s="73">
        <f>IF(F20=0,XXX!$H$16,XXX!$G$16)</f>
        <v>0.04</v>
      </c>
      <c r="H20" s="76" t="e">
        <v>#N/A</v>
      </c>
      <c r="I20" s="76" t="b">
        <f>IF(ISERROR(VLOOKUP(E20,$H$3:$H$41,1,FALSE)),FALSE,TRUE)</f>
        <v>0</v>
      </c>
      <c r="J20" s="76" t="str">
        <f>_xll.qlSchedule("KF_fix_"&amp;E20,Cashflows!E20,_xll.qlCalendarAdvance("target",E20,XXX!$I$22,"following"),XXX!$H$22,"target","following","following","forward")</f>
        <v>KF_fix_49374#0018</v>
      </c>
      <c r="K20" s="76" t="str">
        <f>_xll.qlSchedule("KF_float_"&amp;E20,Cashflows!E20,_xll.qlCalendarAdvance("target",E20,XXX!$I$22,"following"),EURIBORCurve!$A$125,XXX!$E$43,"following","following","forward",FALSE,,,,Trigger)</f>
        <v>KF_float_49374#0018</v>
      </c>
      <c r="L20" s="76" t="str">
        <f>_xll.qlVanillaSwap("Swap"&amp;+E20,,1,J20,1,XXX!$J$22,K20,EURIBORCurve!$A$123,0,EURIBORCurve!$A$124)</f>
        <v>Swap49374#0017</v>
      </c>
      <c r="M20" s="76" t="b">
        <f>_xll.qlInstrumentSetPricingEngine(L20,$F$1)</f>
        <v>1</v>
      </c>
      <c r="N20" s="75">
        <f>IF(I20,_xll.qlVanillaSwapFairRate(L20),IF(ISNUMBER(N19),N19,0))</f>
        <v>2.3377407362139557E-3</v>
      </c>
      <c r="O20" s="75">
        <f>F20*N20+G20</f>
        <v>4.2337740736213957E-2</v>
      </c>
      <c r="P20" s="81">
        <v>10000</v>
      </c>
      <c r="Q20" s="75" t="str">
        <f>_xll.qlCallability("Kuendigungstermin"&amp;Cashflows!E20,P20,"Clean","Call",E20,,Trigger)</f>
        <v>Kuendigungstermin49374#0018</v>
      </c>
      <c r="R20" s="65">
        <f ca="1"/>
        <v>49740</v>
      </c>
      <c r="S20" s="67">
        <f ca="1"/>
        <v>4.2453734546450184</v>
      </c>
      <c r="T20" s="67">
        <f ca="1"/>
        <v>100</v>
      </c>
      <c r="U20" s="65">
        <f ca="1"/>
        <v>49374</v>
      </c>
      <c r="V20" s="65">
        <f ca="1"/>
        <v>49740</v>
      </c>
      <c r="W20" s="52">
        <f ca="1"/>
        <v>366</v>
      </c>
      <c r="X20" s="52" t="str">
        <f ca="1"/>
        <v>#N/A</v>
      </c>
      <c r="Y20" s="52" t="str">
        <f ca="1"/>
        <v>#N/A</v>
      </c>
      <c r="Z20" s="65" t="str">
        <f ca="1"/>
        <v>#N/A</v>
      </c>
      <c r="AA20" s="52" t="str">
        <f ca="1"/>
        <v>Actual/365 (Fixed)</v>
      </c>
      <c r="AB20" s="67">
        <f ca="1"/>
        <v>1.0027397260273974</v>
      </c>
      <c r="AC20" s="70">
        <f ca="1"/>
        <v>4.2337740736213957E-2</v>
      </c>
      <c r="AD20" s="70" t="str">
        <f ca="1"/>
        <v>#N/A</v>
      </c>
      <c r="AE20" s="70" t="str">
        <f ca="1"/>
        <v>#N/A</v>
      </c>
      <c r="AF20" s="70" t="str">
        <f ca="1"/>
        <v>#N/A</v>
      </c>
      <c r="AG20" s="70" t="str">
        <f ca="1"/>
        <v>#N/A</v>
      </c>
      <c r="AH20" s="70" t="str">
        <f ca="1"/>
        <v>#N/A</v>
      </c>
      <c r="AI20" s="52" t="str">
        <f ca="1"/>
        <v>#N/A</v>
      </c>
      <c r="AJ20" s="52" t="str">
        <f ca="1"/>
        <v>#N/A</v>
      </c>
      <c r="AK20" s="52" t="str">
        <f ca="1"/>
        <v>#N/A</v>
      </c>
    </row>
    <row r="21" spans="1:37" ht="15" thickBot="1">
      <c r="A21" s="81">
        <f>IF(ISERROR(C21),A20+1,0)</f>
        <v>13</v>
      </c>
      <c r="B21" s="80">
        <v>18</v>
      </c>
      <c r="C21" s="76" t="e">
        <v>#N/A</v>
      </c>
      <c r="D21" s="76" t="e">
        <v>#N/A</v>
      </c>
      <c r="E21" s="76">
        <f>IF(ISERROR(C21),INDEX($D$3:$D$41,MATCH(A21,$B$3:$B$41,0),1),C21)</f>
        <v>49740</v>
      </c>
      <c r="F21" s="73">
        <f>IF(E22&gt;XXX!$K$19,1,0)</f>
        <v>1</v>
      </c>
      <c r="G21" s="73">
        <f>IF(F21=0,XXX!$H$16,XXX!$G$16)</f>
        <v>0.04</v>
      </c>
      <c r="H21" s="76" t="e">
        <v>#N/A</v>
      </c>
      <c r="I21" s="76" t="b">
        <f>IF(ISERROR(VLOOKUP(E21,$H$3:$H$41,1,FALSE)),FALSE,TRUE)</f>
        <v>0</v>
      </c>
      <c r="J21" s="76" t="str">
        <f>_xll.qlSchedule("KF_fix_"&amp;E21,Cashflows!E21,_xll.qlCalendarAdvance("target",E21,XXX!$I$22,"following"),XXX!$H$22,"target","following","following","forward")</f>
        <v>KF_fix_49740#0018</v>
      </c>
      <c r="K21" s="76" t="str">
        <f>_xll.qlSchedule("KF_float_"&amp;E21,Cashflows!E21,_xll.qlCalendarAdvance("target",E21,XXX!$I$22,"following"),EURIBORCurve!$A$125,XXX!$E$43,"following","following","forward",FALSE,,,,Trigger)</f>
        <v>KF_float_49740#0018</v>
      </c>
      <c r="L21" s="76" t="str">
        <f>_xll.qlVanillaSwap("Swap"&amp;+E21,,1,J21,1,XXX!$J$22,K21,EURIBORCurve!$A$123,0,EURIBORCurve!$A$124)</f>
        <v>Swap49740#0017</v>
      </c>
      <c r="M21" s="76" t="b">
        <f>_xll.qlInstrumentSetPricingEngine(L21,$F$1)</f>
        <v>1</v>
      </c>
      <c r="N21" s="75">
        <f>IF(I21,_xll.qlVanillaSwapFairRate(L21),IF(ISNUMBER(N20),N20,0))</f>
        <v>2.3377407362139557E-3</v>
      </c>
      <c r="O21" s="75">
        <f>F21*N21+G21</f>
        <v>4.2337740736213957E-2</v>
      </c>
      <c r="P21" s="81">
        <v>10000</v>
      </c>
      <c r="Q21" s="75" t="str">
        <f>_xll.qlCallability("Kuendigungstermin"&amp;Cashflows!E21,P21,"Clean","Call",E21,,Trigger)</f>
        <v>Kuendigungstermin49740#0018</v>
      </c>
      <c r="R21" s="65">
        <f ca="1"/>
        <v>50105</v>
      </c>
      <c r="S21" s="67">
        <f ca="1"/>
        <v>4.2337740736213991</v>
      </c>
      <c r="T21" s="67">
        <f ca="1"/>
        <v>100</v>
      </c>
      <c r="U21" s="65">
        <f ca="1"/>
        <v>49740</v>
      </c>
      <c r="V21" s="65">
        <f ca="1"/>
        <v>50105</v>
      </c>
      <c r="W21" s="52">
        <f ca="1"/>
        <v>365</v>
      </c>
      <c r="X21" s="52" t="str">
        <f ca="1"/>
        <v>#N/A</v>
      </c>
      <c r="Y21" s="52" t="str">
        <f ca="1"/>
        <v>#N/A</v>
      </c>
      <c r="Z21" s="65" t="str">
        <f ca="1"/>
        <v>#N/A</v>
      </c>
      <c r="AA21" s="52" t="str">
        <f ca="1"/>
        <v>Actual/365 (Fixed)</v>
      </c>
      <c r="AB21" s="67">
        <f ca="1"/>
        <v>1</v>
      </c>
      <c r="AC21" s="70">
        <f ca="1"/>
        <v>4.2337740736213957E-2</v>
      </c>
      <c r="AD21" s="70" t="str">
        <f ca="1"/>
        <v>#N/A</v>
      </c>
      <c r="AE21" s="70" t="str">
        <f ca="1"/>
        <v>#N/A</v>
      </c>
      <c r="AF21" s="70" t="str">
        <f ca="1"/>
        <v>#N/A</v>
      </c>
      <c r="AG21" s="70" t="str">
        <f ca="1"/>
        <v>#N/A</v>
      </c>
      <c r="AH21" s="70" t="str">
        <f ca="1"/>
        <v>#N/A</v>
      </c>
      <c r="AI21" s="52" t="str">
        <f ca="1"/>
        <v>#N/A</v>
      </c>
      <c r="AJ21" s="52" t="str">
        <f ca="1"/>
        <v>#N/A</v>
      </c>
      <c r="AK21" s="52" t="str">
        <f ca="1"/>
        <v>#N/A</v>
      </c>
    </row>
    <row r="22" spans="1:37" ht="15" thickBot="1">
      <c r="A22" s="81">
        <f>IF(ISERROR(C22),A21+1,0)</f>
        <v>14</v>
      </c>
      <c r="B22" s="80">
        <v>19</v>
      </c>
      <c r="C22" s="76" t="e">
        <v>#N/A</v>
      </c>
      <c r="D22" s="76" t="e">
        <v>#N/A</v>
      </c>
      <c r="E22" s="76">
        <f>IF(ISERROR(C22),INDEX($D$3:$D$41,MATCH(A22,$B$3:$B$41,0),1),C22)</f>
        <v>50105</v>
      </c>
      <c r="F22" s="73">
        <f>IF(E23&gt;XXX!$K$19,1,0)</f>
        <v>1</v>
      </c>
      <c r="G22" s="73">
        <f>IF(F22=0,XXX!$H$16,XXX!$G$16)</f>
        <v>0.04</v>
      </c>
      <c r="H22" s="76" t="e">
        <v>#N/A</v>
      </c>
      <c r="I22" s="76" t="b">
        <f>IF(ISERROR(VLOOKUP(E22,$H$3:$H$41,1,FALSE)),FALSE,TRUE)</f>
        <v>0</v>
      </c>
      <c r="J22" s="76" t="str">
        <f>_xll.qlSchedule("KF_fix_"&amp;E22,Cashflows!E22,_xll.qlCalendarAdvance("target",E22,XXX!$I$22,"following"),XXX!$H$22,"target","following","following","forward")</f>
        <v>KF_fix_50105#0018</v>
      </c>
      <c r="K22" s="76" t="str">
        <f>_xll.qlSchedule("KF_float_"&amp;E22,Cashflows!E22,_xll.qlCalendarAdvance("target",E22,XXX!$I$22,"following"),EURIBORCurve!$A$125,XXX!$E$43,"following","following","forward",FALSE,,,,Trigger)</f>
        <v>KF_float_50105#0018</v>
      </c>
      <c r="L22" s="76" t="str">
        <f>_xll.qlVanillaSwap("Swap"&amp;+E22,,1,J22,1,XXX!$J$22,K22,EURIBORCurve!$A$123,0,EURIBORCurve!$A$124)</f>
        <v>Swap50105#0017</v>
      </c>
      <c r="M22" s="76" t="b">
        <f>_xll.qlInstrumentSetPricingEngine(L22,$F$1)</f>
        <v>1</v>
      </c>
      <c r="N22" s="75">
        <f>IF(I22,_xll.qlVanillaSwapFairRate(L22),IF(ISNUMBER(N21),N21,0))</f>
        <v>2.3377407362139557E-3</v>
      </c>
      <c r="O22" s="75">
        <f>F22*N22+G22</f>
        <v>4.2337740736213957E-2</v>
      </c>
      <c r="P22" s="81">
        <v>10000</v>
      </c>
      <c r="Q22" s="75" t="str">
        <f>_xll.qlCallability("Kuendigungstermin"&amp;Cashflows!E22,P22,"Clean","Call",E22,,Trigger)</f>
        <v>Kuendigungstermin50105#0018</v>
      </c>
      <c r="R22" s="65">
        <f ca="1"/>
        <v>50472</v>
      </c>
      <c r="S22" s="67">
        <f ca="1"/>
        <v>4.2569728356686376</v>
      </c>
      <c r="T22" s="67">
        <f ca="1"/>
        <v>100</v>
      </c>
      <c r="U22" s="65">
        <f ca="1"/>
        <v>50105</v>
      </c>
      <c r="V22" s="65">
        <f ca="1"/>
        <v>50472</v>
      </c>
      <c r="W22" s="52">
        <f ca="1"/>
        <v>367</v>
      </c>
      <c r="X22" s="52" t="str">
        <f ca="1"/>
        <v>#N/A</v>
      </c>
      <c r="Y22" s="52" t="str">
        <f ca="1"/>
        <v>#N/A</v>
      </c>
      <c r="Z22" s="65" t="str">
        <f ca="1"/>
        <v>#N/A</v>
      </c>
      <c r="AA22" s="52" t="str">
        <f ca="1"/>
        <v>Actual/365 (Fixed)</v>
      </c>
      <c r="AB22" s="67">
        <f ca="1"/>
        <v>1.0054794520547945</v>
      </c>
      <c r="AC22" s="70">
        <f ca="1"/>
        <v>4.2337740736213957E-2</v>
      </c>
      <c r="AD22" s="70" t="str">
        <f ca="1"/>
        <v>#N/A</v>
      </c>
      <c r="AE22" s="70" t="str">
        <f ca="1"/>
        <v>#N/A</v>
      </c>
      <c r="AF22" s="70" t="str">
        <f ca="1"/>
        <v>#N/A</v>
      </c>
      <c r="AG22" s="70" t="str">
        <f ca="1"/>
        <v>#N/A</v>
      </c>
      <c r="AH22" s="70" t="str">
        <f ca="1"/>
        <v>#N/A</v>
      </c>
      <c r="AI22" s="52" t="str">
        <f ca="1"/>
        <v>#N/A</v>
      </c>
      <c r="AJ22" s="52" t="str">
        <f ca="1"/>
        <v>#N/A</v>
      </c>
      <c r="AK22" s="52" t="str">
        <f ca="1"/>
        <v>#N/A</v>
      </c>
    </row>
    <row r="23" spans="1:37" ht="15" thickBot="1">
      <c r="A23" s="81">
        <f>IF(ISERROR(C23),A22+1,0)</f>
        <v>15</v>
      </c>
      <c r="B23" s="80">
        <v>20</v>
      </c>
      <c r="C23" s="76" t="e">
        <v>#N/A</v>
      </c>
      <c r="D23" s="76" t="e">
        <v>#N/A</v>
      </c>
      <c r="E23" s="76">
        <f>IF(ISERROR(C23),INDEX($D$3:$D$41,MATCH(A23,$B$3:$B$41,0),1),C23)</f>
        <v>50472</v>
      </c>
      <c r="F23" s="73">
        <f>IF(E24&gt;XXX!$K$19,1,0)</f>
        <v>1</v>
      </c>
      <c r="G23" s="73">
        <f>IF(F23=0,XXX!$H$16,XXX!$G$16)</f>
        <v>0.04</v>
      </c>
      <c r="H23" s="76" t="e">
        <v>#N/A</v>
      </c>
      <c r="I23" s="76" t="b">
        <f>IF(ISERROR(VLOOKUP(E23,$H$3:$H$41,1,FALSE)),FALSE,TRUE)</f>
        <v>1</v>
      </c>
      <c r="J23" s="76" t="str">
        <f>_xll.qlSchedule("KF_fix_"&amp;E23,Cashflows!E23,_xll.qlCalendarAdvance("target",E23,XXX!$I$22,"following"),XXX!$H$22,"target","following","following","forward")</f>
        <v>KF_fix_50472#0018</v>
      </c>
      <c r="K23" s="76" t="str">
        <f>_xll.qlSchedule("KF_float_"&amp;E23,Cashflows!E23,_xll.qlCalendarAdvance("target",E23,XXX!$I$22,"following"),EURIBORCurve!$A$125,XXX!$E$43,"following","following","forward",FALSE,,,,Trigger)</f>
        <v>KF_float_50472#0018</v>
      </c>
      <c r="L23" s="76" t="str">
        <f>_xll.qlVanillaSwap("Swap"&amp;+E23,,1,J23,1,XXX!$J$22,K23,EURIBORCurve!$A$123,0,EURIBORCurve!$A$124)</f>
        <v>Swap50472#0017</v>
      </c>
      <c r="M23" s="76" t="b">
        <f>_xll.qlInstrumentSetPricingEngine(L23,$F$1)</f>
        <v>1</v>
      </c>
      <c r="N23" s="75">
        <f>IF(I23,_xll.qlVanillaSwapFairRate(L23),IF(ISNUMBER(N22),N22,0))</f>
        <v>6.6824074744253892E-4</v>
      </c>
      <c r="O23" s="75">
        <f>F23*N23+G23</f>
        <v>4.066824074744254E-2</v>
      </c>
      <c r="P23" s="81">
        <v>10000</v>
      </c>
      <c r="Q23" s="75" t="str">
        <f>_xll.qlCallability("Kuendigungstermin"&amp;Cashflows!E23,P23,"Clean","Call",E23,,Trigger)</f>
        <v>Kuendigungstermin50472#0018</v>
      </c>
      <c r="R23" s="65">
        <f ca="1"/>
        <v>50836</v>
      </c>
      <c r="S23" s="67">
        <f ca="1"/>
        <v>4.0556820909778413</v>
      </c>
      <c r="T23" s="67">
        <f ca="1"/>
        <v>100</v>
      </c>
      <c r="U23" s="65">
        <f ca="1"/>
        <v>50472</v>
      </c>
      <c r="V23" s="65">
        <f ca="1"/>
        <v>50836</v>
      </c>
      <c r="W23" s="52">
        <f ca="1"/>
        <v>364</v>
      </c>
      <c r="X23" s="52" t="str">
        <f ca="1"/>
        <v>#N/A</v>
      </c>
      <c r="Y23" s="52" t="str">
        <f ca="1"/>
        <v>#N/A</v>
      </c>
      <c r="Z23" s="65" t="str">
        <f ca="1"/>
        <v>#N/A</v>
      </c>
      <c r="AA23" s="52" t="str">
        <f ca="1"/>
        <v>Actual/365 (Fixed)</v>
      </c>
      <c r="AB23" s="67">
        <f ca="1"/>
        <v>0.99726027397260275</v>
      </c>
      <c r="AC23" s="70">
        <f ca="1"/>
        <v>4.066824074744254E-2</v>
      </c>
      <c r="AD23" s="70" t="str">
        <f ca="1"/>
        <v>#N/A</v>
      </c>
      <c r="AE23" s="70" t="str">
        <f ca="1"/>
        <v>#N/A</v>
      </c>
      <c r="AF23" s="70" t="str">
        <f ca="1"/>
        <v>#N/A</v>
      </c>
      <c r="AG23" s="70" t="str">
        <f ca="1"/>
        <v>#N/A</v>
      </c>
      <c r="AH23" s="70" t="str">
        <f ca="1"/>
        <v>#N/A</v>
      </c>
      <c r="AI23" s="52" t="str">
        <f ca="1"/>
        <v>#N/A</v>
      </c>
      <c r="AJ23" s="52" t="str">
        <f ca="1"/>
        <v>#N/A</v>
      </c>
      <c r="AK23" s="52" t="str">
        <f ca="1"/>
        <v>#N/A</v>
      </c>
    </row>
    <row r="24" spans="1:37" ht="15" thickBot="1">
      <c r="A24" s="81">
        <f>IF(ISERROR(C24),A23+1,0)</f>
        <v>16</v>
      </c>
      <c r="B24" s="80">
        <v>21</v>
      </c>
      <c r="C24" s="76" t="e">
        <v>#N/A</v>
      </c>
      <c r="D24" s="76" t="e">
        <v>#N/A</v>
      </c>
      <c r="E24" s="76">
        <f>IF(ISERROR(C24),INDEX($D$3:$D$41,MATCH(A24,$B$3:$B$41,0),1),C24)</f>
        <v>50836</v>
      </c>
      <c r="F24" s="73">
        <f>IF(E25&gt;XXX!$K$19,1,0)</f>
        <v>1</v>
      </c>
      <c r="G24" s="73">
        <f>IF(F24=0,XXX!$H$16,XXX!$G$16)</f>
        <v>0.04</v>
      </c>
      <c r="H24" s="76" t="e">
        <v>#N/A</v>
      </c>
      <c r="I24" s="76" t="b">
        <f>IF(ISERROR(VLOOKUP(E24,$H$3:$H$41,1,FALSE)),FALSE,TRUE)</f>
        <v>0</v>
      </c>
      <c r="J24" s="76" t="str">
        <f>_xll.qlSchedule("KF_fix_"&amp;E24,Cashflows!E24,_xll.qlCalendarAdvance("target",E24,XXX!$I$22,"following"),XXX!$H$22,"target","following","following","forward")</f>
        <v>KF_fix_50836#0018</v>
      </c>
      <c r="K24" s="76" t="str">
        <f>_xll.qlSchedule("KF_float_"&amp;E24,Cashflows!E24,_xll.qlCalendarAdvance("target",E24,XXX!$I$22,"following"),EURIBORCurve!$A$125,XXX!$E$43,"following","following","forward",FALSE,,,,Trigger)</f>
        <v>KF_float_50836#0018</v>
      </c>
      <c r="L24" s="76" t="str">
        <f>_xll.qlVanillaSwap("Swap"&amp;+E24,,1,J24,1,XXX!$J$22,K24,EURIBORCurve!$A$123,0,EURIBORCurve!$A$124)</f>
        <v>Swap50836#0017</v>
      </c>
      <c r="M24" s="76" t="b">
        <f>_xll.qlInstrumentSetPricingEngine(L24,$F$1)</f>
        <v>1</v>
      </c>
      <c r="N24" s="75">
        <f>IF(I24,_xll.qlVanillaSwapFairRate(L24),IF(ISNUMBER(N23),N23,0))</f>
        <v>6.6824074744253892E-4</v>
      </c>
      <c r="O24" s="75">
        <f>F24*N24+G24</f>
        <v>4.066824074744254E-2</v>
      </c>
      <c r="P24" s="81">
        <v>10000</v>
      </c>
      <c r="Q24" s="75" t="str">
        <f>_xll.qlCallability("Kuendigungstermin"&amp;Cashflows!E24,P24,"Clean","Call",E24,,Trigger)</f>
        <v>Kuendigungstermin50836#0018</v>
      </c>
      <c r="R24" s="65">
        <f ca="1"/>
        <v>51200</v>
      </c>
      <c r="S24" s="67">
        <f ca="1"/>
        <v>4.0556820909778413</v>
      </c>
      <c r="T24" s="67">
        <f ca="1"/>
        <v>100</v>
      </c>
      <c r="U24" s="65">
        <f ca="1"/>
        <v>50836</v>
      </c>
      <c r="V24" s="65">
        <f ca="1"/>
        <v>51200</v>
      </c>
      <c r="W24" s="52">
        <f ca="1"/>
        <v>364</v>
      </c>
      <c r="X24" s="52" t="str">
        <f ca="1"/>
        <v>#N/A</v>
      </c>
      <c r="Y24" s="52" t="str">
        <f ca="1"/>
        <v>#N/A</v>
      </c>
      <c r="Z24" s="65" t="str">
        <f ca="1"/>
        <v>#N/A</v>
      </c>
      <c r="AA24" s="52" t="str">
        <f ca="1"/>
        <v>Actual/365 (Fixed)</v>
      </c>
      <c r="AB24" s="67">
        <f ca="1"/>
        <v>0.99726027397260275</v>
      </c>
      <c r="AC24" s="70">
        <f ca="1"/>
        <v>4.066824074744254E-2</v>
      </c>
      <c r="AD24" s="70" t="str">
        <f ca="1"/>
        <v>#N/A</v>
      </c>
      <c r="AE24" s="70" t="str">
        <f ca="1"/>
        <v>#N/A</v>
      </c>
      <c r="AF24" s="70" t="str">
        <f ca="1"/>
        <v>#N/A</v>
      </c>
      <c r="AG24" s="70" t="str">
        <f ca="1"/>
        <v>#N/A</v>
      </c>
      <c r="AH24" s="70" t="str">
        <f ca="1"/>
        <v>#N/A</v>
      </c>
      <c r="AI24" s="52" t="str">
        <f ca="1"/>
        <v>#N/A</v>
      </c>
      <c r="AJ24" s="52" t="str">
        <f ca="1"/>
        <v>#N/A</v>
      </c>
      <c r="AK24" s="52" t="str">
        <f ca="1"/>
        <v>#N/A</v>
      </c>
    </row>
    <row r="25" spans="1:37" ht="15" thickBot="1">
      <c r="A25" s="81">
        <f>IF(ISERROR(C25),A24+1,0)</f>
        <v>17</v>
      </c>
      <c r="B25" s="80">
        <v>22</v>
      </c>
      <c r="C25" s="76" t="e">
        <v>#N/A</v>
      </c>
      <c r="D25" s="76" t="e">
        <v>#N/A</v>
      </c>
      <c r="E25" s="76">
        <f>IF(ISERROR(C25),INDEX($D$3:$D$41,MATCH(A25,$B$3:$B$41,0),1),C25)</f>
        <v>51200</v>
      </c>
      <c r="F25" s="73" t="e">
        <f>IF(E26&gt;XXX!$K$19,1,0)</f>
        <v>#N/A</v>
      </c>
      <c r="G25" s="73" t="e">
        <f>IF(F25=0,XXX!$H$16,XXX!$G$16)</f>
        <v>#N/A</v>
      </c>
      <c r="H25" s="76" t="e">
        <v>#N/A</v>
      </c>
      <c r="I25" s="76" t="b">
        <f>IF(ISERROR(VLOOKUP(E25,$H$3:$H$41,1,FALSE)),FALSE,TRUE)</f>
        <v>1</v>
      </c>
      <c r="J25" s="76" t="str">
        <f>_xll.qlSchedule("KF_fix_"&amp;E25,Cashflows!E25,_xll.qlCalendarAdvance("target",E25,XXX!$I$22,"following"),XXX!$H$22,"target","following","following","forward")</f>
        <v>KF_fix_51200#0018</v>
      </c>
      <c r="K25" s="76" t="str">
        <f>_xll.qlSchedule("KF_float_"&amp;E25,Cashflows!E25,_xll.qlCalendarAdvance("target",E25,XXX!$I$22,"following"),EURIBORCurve!$A$125,XXX!$E$43,"following","following","forward",FALSE,,,,Trigger)</f>
        <v>KF_float_51200#0018</v>
      </c>
      <c r="L25" s="76" t="str">
        <f>_xll.qlVanillaSwap("Swap"&amp;+E25,,1,J25,1,XXX!$J$22,K25,EURIBORCurve!$A$123,0,EURIBORCurve!$A$124)</f>
        <v>Swap51200#0017</v>
      </c>
      <c r="M25" s="76" t="b">
        <f>_xll.qlInstrumentSetPricingEngine(L25,$F$1)</f>
        <v>1</v>
      </c>
      <c r="N25" s="75">
        <f>IF(I25,_xll.qlVanillaSwapFairRate(L25),IF(ISNUMBER(N24),N24,0))</f>
        <v>-3.4607522145568836E-4</v>
      </c>
      <c r="O25" s="75" t="e">
        <f>F25*N25+G25</f>
        <v>#N/A</v>
      </c>
      <c r="P25" s="81">
        <v>10000</v>
      </c>
      <c r="Q25" s="75" t="str">
        <f>_xll.qlCallability("Kuendigungstermin"&amp;Cashflows!E25,P25,"Clean","Call",E25,,Trigger)</f>
        <v>Kuendigungstermin51200#0018</v>
      </c>
      <c r="R25" s="65">
        <f ca="1"/>
        <v>51200</v>
      </c>
      <c r="S25" s="67">
        <f ca="1"/>
        <v>100</v>
      </c>
      <c r="T25" s="67" t="str">
        <f ca="1"/>
        <v>#N/A</v>
      </c>
      <c r="U25" s="65" t="str">
        <f ca="1"/>
        <v>#N/A</v>
      </c>
      <c r="V25" s="65" t="str">
        <f ca="1"/>
        <v>#N/A</v>
      </c>
      <c r="W25" s="52" t="str">
        <f ca="1"/>
        <v>#N/A</v>
      </c>
      <c r="X25" s="52" t="str">
        <f ca="1"/>
        <v>#N/A</v>
      </c>
      <c r="Y25" s="52" t="str">
        <f ca="1"/>
        <v>#N/A</v>
      </c>
      <c r="Z25" s="65" t="str">
        <f ca="1"/>
        <v>#N/A</v>
      </c>
      <c r="AA25" s="52" t="str">
        <f ca="1"/>
        <v>#N/A</v>
      </c>
      <c r="AB25" s="67" t="str">
        <f ca="1"/>
        <v>#N/A</v>
      </c>
      <c r="AC25" s="70" t="str">
        <f ca="1"/>
        <v>#N/A</v>
      </c>
      <c r="AD25" s="70" t="str">
        <f ca="1"/>
        <v>#N/A</v>
      </c>
      <c r="AE25" s="70" t="str">
        <f ca="1"/>
        <v>#N/A</v>
      </c>
      <c r="AF25" s="70" t="str">
        <f ca="1"/>
        <v>#N/A</v>
      </c>
      <c r="AG25" s="70" t="str">
        <f ca="1"/>
        <v>#N/A</v>
      </c>
      <c r="AH25" s="70" t="str">
        <f ca="1"/>
        <v>#N/A</v>
      </c>
      <c r="AI25" s="52" t="str">
        <f ca="1"/>
        <v>#N/A</v>
      </c>
      <c r="AJ25" s="52" t="str">
        <f ca="1"/>
        <v>#N/A</v>
      </c>
      <c r="AK25" s="52" t="str">
        <f ca="1"/>
        <v>#N/A</v>
      </c>
    </row>
    <row r="26" spans="1:37" ht="15" thickBot="1">
      <c r="A26" s="81">
        <f>IF(ISERROR(C26),A25+1,0)</f>
        <v>18</v>
      </c>
      <c r="B26" s="80">
        <v>23</v>
      </c>
      <c r="C26" s="76" t="e">
        <v>#N/A</v>
      </c>
      <c r="D26" s="76" t="e">
        <v>#N/A</v>
      </c>
      <c r="E26" s="76" t="e">
        <f>IF(ISERROR(C26),INDEX($D$3:$D$41,MATCH(A26,$B$3:$B$41,0),1),C26)</f>
        <v>#N/A</v>
      </c>
      <c r="F26" s="73" t="e">
        <f>IF(E27&gt;XXX!$K$19,1,0)</f>
        <v>#N/A</v>
      </c>
      <c r="G26" s="73" t="e">
        <f>IF(F26=0,XXX!$H$16,XXX!$G$16)</f>
        <v>#N/A</v>
      </c>
      <c r="H26" s="76" t="e">
        <v>#N/A</v>
      </c>
      <c r="I26" s="76" t="b">
        <f>IF(ISERROR(VLOOKUP(E26,$H$3:$H$41,1,FALSE)),FALSE,TRUE)</f>
        <v>0</v>
      </c>
      <c r="J26" s="76" t="e">
        <f>_xll.qlSchedule("KF_fix_"&amp;E26,Cashflows!E26,_xll.qlCalendarAdvance("target",E26,XXX!$I$22,"following"),XXX!$H$22,"target","following","following","forward")</f>
        <v>#VALUE!</v>
      </c>
      <c r="K26" s="76" t="e">
        <f>_xll.qlSchedule("KF_float_"&amp;E26,Cashflows!E26,_xll.qlCalendarAdvance("target",E26,XXX!$I$22,"following"),EURIBORCurve!$A$125,XXX!$E$43,"following","following","forward",FALSE,,,,Trigger)</f>
        <v>#VALUE!</v>
      </c>
      <c r="L26" s="76" t="e">
        <f>_xll.qlVanillaSwap("Swap"&amp;+E26,,1,J26,1,XXX!$J$22,K26,EURIBORCurve!$A$123,0,EURIBORCurve!$A$124)</f>
        <v>#VALUE!</v>
      </c>
      <c r="M26" s="76" t="e">
        <f>_xll.qlInstrumentSetPricingEngine(L26,$F$1)</f>
        <v>#VALUE!</v>
      </c>
      <c r="N26" s="75">
        <f>IF(I26,_xll.qlVanillaSwapFairRate(L26),IF(ISNUMBER(N25),N25,0))</f>
        <v>-3.4607522145568836E-4</v>
      </c>
      <c r="O26" s="75" t="e">
        <f>F26*N26+G26</f>
        <v>#N/A</v>
      </c>
      <c r="P26" s="81">
        <v>10000</v>
      </c>
      <c r="Q26" s="75" t="e">
        <f>_xll.qlCallability("Kuendigungstermin"&amp;Cashflows!E26,P26,"Clean","Call",E26,,Trigger)</f>
        <v>#VALUE!</v>
      </c>
      <c r="R26" s="65" t="e">
        <f ca="1"/>
        <v>#N/A</v>
      </c>
      <c r="S26" s="67" t="e">
        <f ca="1"/>
        <v>#N/A</v>
      </c>
      <c r="T26" s="67" t="e">
        <f ca="1"/>
        <v>#N/A</v>
      </c>
      <c r="U26" s="65" t="e">
        <f ca="1"/>
        <v>#N/A</v>
      </c>
      <c r="V26" s="65" t="e">
        <f ca="1"/>
        <v>#N/A</v>
      </c>
      <c r="W26" s="52" t="e">
        <f ca="1"/>
        <v>#N/A</v>
      </c>
      <c r="X26" s="52" t="e">
        <f ca="1"/>
        <v>#N/A</v>
      </c>
      <c r="Y26" s="52" t="e">
        <f ca="1"/>
        <v>#N/A</v>
      </c>
      <c r="Z26" s="65" t="e">
        <f ca="1"/>
        <v>#N/A</v>
      </c>
      <c r="AA26" s="52" t="e">
        <f ca="1"/>
        <v>#N/A</v>
      </c>
      <c r="AB26" s="67" t="e">
        <f ca="1"/>
        <v>#N/A</v>
      </c>
      <c r="AC26" s="70" t="e">
        <f ca="1"/>
        <v>#N/A</v>
      </c>
      <c r="AD26" s="70" t="e">
        <f ca="1"/>
        <v>#N/A</v>
      </c>
      <c r="AE26" s="70" t="e">
        <f ca="1"/>
        <v>#N/A</v>
      </c>
      <c r="AF26" s="70" t="e">
        <f ca="1"/>
        <v>#N/A</v>
      </c>
      <c r="AG26" s="70" t="e">
        <f ca="1"/>
        <v>#N/A</v>
      </c>
      <c r="AH26" s="70" t="e">
        <f ca="1"/>
        <v>#N/A</v>
      </c>
      <c r="AI26" s="52" t="e">
        <f ca="1"/>
        <v>#N/A</v>
      </c>
      <c r="AJ26" s="52" t="e">
        <f ca="1"/>
        <v>#N/A</v>
      </c>
      <c r="AK26" s="52" t="e">
        <f ca="1"/>
        <v>#N/A</v>
      </c>
    </row>
    <row r="27" spans="1:37" ht="15" thickBot="1">
      <c r="A27" s="81">
        <f>IF(ISERROR(C27),A26+1,0)</f>
        <v>19</v>
      </c>
      <c r="B27" s="80">
        <v>24</v>
      </c>
      <c r="C27" s="76" t="e">
        <v>#N/A</v>
      </c>
      <c r="D27" s="76" t="e">
        <v>#N/A</v>
      </c>
      <c r="E27" s="76" t="e">
        <f>IF(ISERROR(C27),INDEX($D$3:$D$41,MATCH(A27,$B$3:$B$41,0),1),C27)</f>
        <v>#N/A</v>
      </c>
      <c r="F27" s="73" t="e">
        <f>IF(E28&gt;XXX!$K$19,1,0)</f>
        <v>#N/A</v>
      </c>
      <c r="G27" s="73" t="e">
        <f>IF(F27=0,XXX!$H$16,XXX!$G$16)</f>
        <v>#N/A</v>
      </c>
      <c r="H27" s="76" t="e">
        <v>#N/A</v>
      </c>
      <c r="I27" s="76" t="b">
        <f>IF(ISERROR(VLOOKUP(E27,$H$3:$H$41,1,FALSE)),FALSE,TRUE)</f>
        <v>0</v>
      </c>
      <c r="J27" s="76" t="e">
        <f>_xll.qlSchedule("KF_fix_"&amp;E27,Cashflows!E27,_xll.qlCalendarAdvance("target",E27,XXX!$I$22,"following"),XXX!$H$22,"target","following","following","forward")</f>
        <v>#VALUE!</v>
      </c>
      <c r="K27" s="76" t="e">
        <f>_xll.qlSchedule("KF_float_"&amp;E27,Cashflows!E27,_xll.qlCalendarAdvance("target",E27,XXX!$I$22,"following"),EURIBORCurve!$A$125,XXX!$E$43,"following","following","forward",FALSE,,,,Trigger)</f>
        <v>#VALUE!</v>
      </c>
      <c r="L27" s="76" t="e">
        <f>_xll.qlVanillaSwap("Swap"&amp;+E27,,1,J27,1,XXX!$J$22,K27,EURIBORCurve!$A$123,0,EURIBORCurve!$A$124)</f>
        <v>#VALUE!</v>
      </c>
      <c r="M27" s="76" t="e">
        <f>_xll.qlInstrumentSetPricingEngine(L27,$F$1)</f>
        <v>#VALUE!</v>
      </c>
      <c r="N27" s="75">
        <f>IF(I27,_xll.qlVanillaSwapFairRate(L27),IF(ISNUMBER(N26),N26,0))</f>
        <v>-3.4607522145568836E-4</v>
      </c>
      <c r="O27" s="75" t="e">
        <f>F27*N27+G27</f>
        <v>#N/A</v>
      </c>
      <c r="P27" s="81">
        <v>10000</v>
      </c>
      <c r="Q27" s="75" t="e">
        <f>_xll.qlCallability("Kuendigungstermin"&amp;Cashflows!E27,P27,"Clean","Call",E27,,Trigger)</f>
        <v>#VALUE!</v>
      </c>
      <c r="R27" s="65" t="e">
        <f ca="1"/>
        <v>#N/A</v>
      </c>
      <c r="S27" s="67" t="e">
        <f ca="1"/>
        <v>#N/A</v>
      </c>
      <c r="T27" s="67" t="e">
        <f ca="1"/>
        <v>#N/A</v>
      </c>
      <c r="U27" s="65" t="e">
        <f ca="1"/>
        <v>#N/A</v>
      </c>
      <c r="V27" s="65" t="e">
        <f ca="1"/>
        <v>#N/A</v>
      </c>
      <c r="W27" s="52" t="e">
        <f ca="1"/>
        <v>#N/A</v>
      </c>
      <c r="X27" s="52" t="e">
        <f ca="1"/>
        <v>#N/A</v>
      </c>
      <c r="Y27" s="52" t="e">
        <f ca="1"/>
        <v>#N/A</v>
      </c>
      <c r="Z27" s="65" t="e">
        <f ca="1"/>
        <v>#N/A</v>
      </c>
      <c r="AA27" s="52" t="e">
        <f ca="1"/>
        <v>#N/A</v>
      </c>
      <c r="AB27" s="67" t="e">
        <f ca="1"/>
        <v>#N/A</v>
      </c>
      <c r="AC27" s="70" t="e">
        <f ca="1"/>
        <v>#N/A</v>
      </c>
      <c r="AD27" s="70" t="e">
        <f ca="1"/>
        <v>#N/A</v>
      </c>
      <c r="AE27" s="70" t="e">
        <f ca="1"/>
        <v>#N/A</v>
      </c>
      <c r="AF27" s="70" t="e">
        <f ca="1"/>
        <v>#N/A</v>
      </c>
      <c r="AG27" s="70" t="e">
        <f ca="1"/>
        <v>#N/A</v>
      </c>
      <c r="AH27" s="70" t="e">
        <f ca="1"/>
        <v>#N/A</v>
      </c>
      <c r="AI27" s="52" t="e">
        <f ca="1"/>
        <v>#N/A</v>
      </c>
      <c r="AJ27" s="52" t="e">
        <f ca="1"/>
        <v>#N/A</v>
      </c>
      <c r="AK27" s="52" t="e">
        <f ca="1"/>
        <v>#N/A</v>
      </c>
    </row>
    <row r="28" spans="1:37" ht="15" thickBot="1">
      <c r="A28" s="81">
        <f>IF(ISERROR(C28),A27+1,0)</f>
        <v>20</v>
      </c>
      <c r="B28" s="80">
        <v>25</v>
      </c>
      <c r="C28" s="76" t="e">
        <v>#N/A</v>
      </c>
      <c r="D28" s="76" t="e">
        <v>#N/A</v>
      </c>
      <c r="E28" s="76" t="e">
        <f>IF(ISERROR(C28),INDEX($D$3:$D$41,MATCH(A28,$B$3:$B$41,0),1),C28)</f>
        <v>#N/A</v>
      </c>
      <c r="F28" s="73" t="e">
        <f>IF(E29&gt;XXX!$K$19,1,0)</f>
        <v>#N/A</v>
      </c>
      <c r="G28" s="73" t="e">
        <f>IF(F28=0,XXX!$H$16,XXX!$G$16)</f>
        <v>#N/A</v>
      </c>
      <c r="H28" s="76" t="e">
        <v>#N/A</v>
      </c>
      <c r="I28" s="76" t="b">
        <f>IF(ISERROR(VLOOKUP(E28,$H$3:$H$41,1,FALSE)),FALSE,TRUE)</f>
        <v>0</v>
      </c>
      <c r="J28" s="76" t="e">
        <f>_xll.qlSchedule("KF_fix_"&amp;E28,Cashflows!E28,_xll.qlCalendarAdvance("target",E28,XXX!$I$22,"following"),XXX!$H$22,"target","following","following","forward")</f>
        <v>#VALUE!</v>
      </c>
      <c r="K28" s="76" t="e">
        <f>_xll.qlSchedule("KF_float_"&amp;E28,Cashflows!E28,_xll.qlCalendarAdvance("target",E28,XXX!$I$22,"following"),EURIBORCurve!$A$125,XXX!$E$43,"following","following","forward",FALSE,,,,Trigger)</f>
        <v>#VALUE!</v>
      </c>
      <c r="L28" s="76" t="e">
        <f>_xll.qlVanillaSwap("Swap"&amp;+E28,,1,J28,1,XXX!$J$22,K28,EURIBORCurve!$A$123,0,EURIBORCurve!$A$124)</f>
        <v>#VALUE!</v>
      </c>
      <c r="M28" s="76" t="e">
        <f>_xll.qlInstrumentSetPricingEngine(L28,$F$1)</f>
        <v>#VALUE!</v>
      </c>
      <c r="N28" s="75">
        <f>IF(I28,_xll.qlVanillaSwapFairRate(L28),IF(ISNUMBER(N27),N27,0))</f>
        <v>-3.4607522145568836E-4</v>
      </c>
      <c r="O28" s="75" t="e">
        <f>F28*N28+G28</f>
        <v>#N/A</v>
      </c>
      <c r="P28" s="81">
        <v>10000</v>
      </c>
      <c r="Q28" s="75" t="e">
        <f>_xll.qlCallability("Kuendigungstermin"&amp;Cashflows!E28,P28,"Clean","Call",E28,,Trigger)</f>
        <v>#VALUE!</v>
      </c>
      <c r="R28" s="65" t="e">
        <f ca="1"/>
        <v>#N/A</v>
      </c>
      <c r="S28" s="67" t="e">
        <f ca="1"/>
        <v>#N/A</v>
      </c>
      <c r="T28" s="67" t="e">
        <f ca="1"/>
        <v>#N/A</v>
      </c>
      <c r="U28" s="65" t="e">
        <f ca="1"/>
        <v>#N/A</v>
      </c>
      <c r="V28" s="65" t="e">
        <f ca="1"/>
        <v>#N/A</v>
      </c>
      <c r="W28" s="52" t="e">
        <f ca="1"/>
        <v>#N/A</v>
      </c>
      <c r="X28" s="52" t="e">
        <f ca="1"/>
        <v>#N/A</v>
      </c>
      <c r="Y28" s="52" t="e">
        <f ca="1"/>
        <v>#N/A</v>
      </c>
      <c r="Z28" s="65" t="e">
        <f ca="1"/>
        <v>#N/A</v>
      </c>
      <c r="AA28" s="52" t="e">
        <f ca="1"/>
        <v>#N/A</v>
      </c>
      <c r="AB28" s="67" t="e">
        <f ca="1"/>
        <v>#N/A</v>
      </c>
      <c r="AC28" s="70" t="e">
        <f ca="1"/>
        <v>#N/A</v>
      </c>
      <c r="AD28" s="70" t="e">
        <f ca="1"/>
        <v>#N/A</v>
      </c>
      <c r="AE28" s="70" t="e">
        <f ca="1"/>
        <v>#N/A</v>
      </c>
      <c r="AF28" s="70" t="e">
        <f ca="1"/>
        <v>#N/A</v>
      </c>
      <c r="AG28" s="70" t="e">
        <f ca="1"/>
        <v>#N/A</v>
      </c>
      <c r="AH28" s="70" t="e">
        <f ca="1"/>
        <v>#N/A</v>
      </c>
      <c r="AI28" s="52" t="e">
        <f ca="1"/>
        <v>#N/A</v>
      </c>
      <c r="AJ28" s="52" t="e">
        <f ca="1"/>
        <v>#N/A</v>
      </c>
      <c r="AK28" s="52" t="e">
        <f ca="1"/>
        <v>#N/A</v>
      </c>
    </row>
    <row r="29" spans="1:37" ht="15" thickBot="1">
      <c r="A29" s="81">
        <f>IF(ISERROR(C29),A28+1,0)</f>
        <v>21</v>
      </c>
      <c r="B29" s="80">
        <v>26</v>
      </c>
      <c r="C29" s="76" t="e">
        <v>#N/A</v>
      </c>
      <c r="D29" s="76" t="e">
        <v>#N/A</v>
      </c>
      <c r="E29" s="76" t="e">
        <f>IF(ISERROR(C29),INDEX($D$3:$D$41,MATCH(A29,$B$3:$B$41,0),1),C29)</f>
        <v>#N/A</v>
      </c>
      <c r="F29" s="73" t="e">
        <f>IF(E30&gt;XXX!$K$19,1,0)</f>
        <v>#N/A</v>
      </c>
      <c r="G29" s="73" t="e">
        <f>IF(F29=0,XXX!$H$16,XXX!$G$16)</f>
        <v>#N/A</v>
      </c>
      <c r="H29" s="76" t="e">
        <v>#N/A</v>
      </c>
      <c r="I29" s="76" t="b">
        <f>IF(ISERROR(VLOOKUP(E29,$H$3:$H$41,1,FALSE)),FALSE,TRUE)</f>
        <v>0</v>
      </c>
      <c r="J29" s="76" t="e">
        <f>_xll.qlSchedule("KF_fix_"&amp;E29,Cashflows!E29,_xll.qlCalendarAdvance("target",E29,XXX!$I$22,"following"),XXX!$H$22,"target","following","following","forward")</f>
        <v>#VALUE!</v>
      </c>
      <c r="K29" s="76" t="e">
        <f>_xll.qlSchedule("KF_float_"&amp;E29,Cashflows!E29,_xll.qlCalendarAdvance("target",E29,XXX!$I$22,"following"),EURIBORCurve!$A$125,XXX!$E$43,"following","following","forward",FALSE,,,,Trigger)</f>
        <v>#VALUE!</v>
      </c>
      <c r="L29" s="76" t="e">
        <f>_xll.qlVanillaSwap("Swap"&amp;+E29,,1,J29,1,XXX!$J$22,K29,EURIBORCurve!$A$123,0,EURIBORCurve!$A$124)</f>
        <v>#VALUE!</v>
      </c>
      <c r="M29" s="76" t="e">
        <f>_xll.qlInstrumentSetPricingEngine(L29,$F$1)</f>
        <v>#VALUE!</v>
      </c>
      <c r="N29" s="75">
        <f>IF(I29,_xll.qlVanillaSwapFairRate(L29),IF(ISNUMBER(N28),N28,0))</f>
        <v>-3.4607522145568836E-4</v>
      </c>
      <c r="O29" s="75" t="e">
        <f>F29*N29+G29</f>
        <v>#N/A</v>
      </c>
      <c r="P29" s="81">
        <v>10000</v>
      </c>
      <c r="Q29" s="75" t="e">
        <f>_xll.qlCallability("Kuendigungstermin"&amp;Cashflows!E29,P29,"Clean","Call",E29,,Trigger)</f>
        <v>#VALUE!</v>
      </c>
      <c r="R29" s="65" t="e">
        <f ca="1"/>
        <v>#N/A</v>
      </c>
      <c r="S29" s="67" t="e">
        <f ca="1"/>
        <v>#N/A</v>
      </c>
      <c r="T29" s="67" t="e">
        <f ca="1"/>
        <v>#N/A</v>
      </c>
      <c r="U29" s="65" t="e">
        <f ca="1"/>
        <v>#N/A</v>
      </c>
      <c r="V29" s="65" t="e">
        <f ca="1"/>
        <v>#N/A</v>
      </c>
      <c r="W29" s="52" t="e">
        <f ca="1"/>
        <v>#N/A</v>
      </c>
      <c r="X29" s="52" t="e">
        <f ca="1"/>
        <v>#N/A</v>
      </c>
      <c r="Y29" s="52" t="e">
        <f ca="1"/>
        <v>#N/A</v>
      </c>
      <c r="Z29" s="65" t="e">
        <f ca="1"/>
        <v>#N/A</v>
      </c>
      <c r="AA29" s="52" t="e">
        <f ca="1"/>
        <v>#N/A</v>
      </c>
      <c r="AB29" s="67" t="e">
        <f ca="1"/>
        <v>#N/A</v>
      </c>
      <c r="AC29" s="70" t="e">
        <f ca="1"/>
        <v>#N/A</v>
      </c>
      <c r="AD29" s="70" t="e">
        <f ca="1"/>
        <v>#N/A</v>
      </c>
      <c r="AE29" s="70" t="e">
        <f ca="1"/>
        <v>#N/A</v>
      </c>
      <c r="AF29" s="70" t="e">
        <f ca="1"/>
        <v>#N/A</v>
      </c>
      <c r="AG29" s="70" t="e">
        <f ca="1"/>
        <v>#N/A</v>
      </c>
      <c r="AH29" s="70" t="e">
        <f ca="1"/>
        <v>#N/A</v>
      </c>
      <c r="AI29" s="52" t="e">
        <f ca="1"/>
        <v>#N/A</v>
      </c>
      <c r="AJ29" s="52" t="e">
        <f ca="1"/>
        <v>#N/A</v>
      </c>
      <c r="AK29" s="52" t="e">
        <f ca="1"/>
        <v>#N/A</v>
      </c>
    </row>
    <row r="30" spans="1:37" ht="15" thickBot="1">
      <c r="A30" s="81">
        <f>IF(ISERROR(C30),A29+1,0)</f>
        <v>22</v>
      </c>
      <c r="B30" s="80">
        <v>27</v>
      </c>
      <c r="C30" s="76" t="e">
        <v>#N/A</v>
      </c>
      <c r="D30" s="76" t="e">
        <v>#N/A</v>
      </c>
      <c r="E30" s="76" t="e">
        <f>IF(ISERROR(C30),INDEX($D$3:$D$41,MATCH(A30,$B$3:$B$41,0),1),C30)</f>
        <v>#N/A</v>
      </c>
      <c r="F30" s="73" t="e">
        <f>IF(E31&gt;XXX!$K$19,1,0)</f>
        <v>#N/A</v>
      </c>
      <c r="G30" s="73" t="e">
        <f>IF(F30=0,XXX!$H$16,XXX!$G$16)</f>
        <v>#N/A</v>
      </c>
      <c r="H30" s="76" t="e">
        <v>#N/A</v>
      </c>
      <c r="I30" s="76" t="b">
        <f>IF(ISERROR(VLOOKUP(E30,$H$3:$H$41,1,FALSE)),FALSE,TRUE)</f>
        <v>0</v>
      </c>
      <c r="J30" s="76" t="e">
        <f>_xll.qlSchedule("KF_fix_"&amp;E30,Cashflows!E30,_xll.qlCalendarAdvance("target",E30,XXX!$I$22,"following"),XXX!$H$22,"target","following","following","forward")</f>
        <v>#VALUE!</v>
      </c>
      <c r="K30" s="76" t="e">
        <f>_xll.qlSchedule("KF_float_"&amp;E30,Cashflows!E30,_xll.qlCalendarAdvance("target",E30,XXX!$I$22,"following"),EURIBORCurve!$A$125,XXX!$E$43,"following","following","forward",FALSE,,,,Trigger)</f>
        <v>#VALUE!</v>
      </c>
      <c r="L30" s="76" t="e">
        <f>_xll.qlVanillaSwap("Swap"&amp;+E30,,1,J30,1,XXX!$J$22,K30,EURIBORCurve!$A$123,0,EURIBORCurve!$A$124)</f>
        <v>#VALUE!</v>
      </c>
      <c r="M30" s="76" t="e">
        <f>_xll.qlInstrumentSetPricingEngine(L30,$F$1)</f>
        <v>#VALUE!</v>
      </c>
      <c r="N30" s="75">
        <f>IF(I30,_xll.qlVanillaSwapFairRate(L30),IF(ISNUMBER(N29),N29,0))</f>
        <v>-3.4607522145568836E-4</v>
      </c>
      <c r="O30" s="75" t="e">
        <f>F30*N30+G30</f>
        <v>#N/A</v>
      </c>
      <c r="P30" s="81">
        <v>10000</v>
      </c>
      <c r="Q30" s="75" t="e">
        <f>_xll.qlCallability("Kuendigungstermin"&amp;Cashflows!E30,P30,"Clean","Call",E30,,Trigger)</f>
        <v>#VALUE!</v>
      </c>
      <c r="R30" s="65" t="e">
        <f ca="1"/>
        <v>#N/A</v>
      </c>
      <c r="S30" s="67" t="e">
        <f ca="1"/>
        <v>#N/A</v>
      </c>
      <c r="T30" s="67" t="e">
        <f ca="1"/>
        <v>#N/A</v>
      </c>
      <c r="U30" s="65" t="e">
        <f ca="1"/>
        <v>#N/A</v>
      </c>
      <c r="V30" s="65" t="e">
        <f ca="1"/>
        <v>#N/A</v>
      </c>
      <c r="W30" s="52" t="e">
        <f ca="1"/>
        <v>#N/A</v>
      </c>
      <c r="X30" s="52" t="e">
        <f ca="1"/>
        <v>#N/A</v>
      </c>
      <c r="Y30" s="52" t="e">
        <f ca="1"/>
        <v>#N/A</v>
      </c>
      <c r="Z30" s="65" t="e">
        <f ca="1"/>
        <v>#N/A</v>
      </c>
      <c r="AA30" s="52" t="e">
        <f ca="1"/>
        <v>#N/A</v>
      </c>
      <c r="AB30" s="67" t="e">
        <f ca="1"/>
        <v>#N/A</v>
      </c>
      <c r="AC30" s="70" t="e">
        <f ca="1"/>
        <v>#N/A</v>
      </c>
      <c r="AD30" s="70" t="e">
        <f ca="1"/>
        <v>#N/A</v>
      </c>
      <c r="AE30" s="70" t="e">
        <f ca="1"/>
        <v>#N/A</v>
      </c>
      <c r="AF30" s="70" t="e">
        <f ca="1"/>
        <v>#N/A</v>
      </c>
      <c r="AG30" s="70" t="e">
        <f ca="1"/>
        <v>#N/A</v>
      </c>
      <c r="AH30" s="70" t="e">
        <f ca="1"/>
        <v>#N/A</v>
      </c>
      <c r="AI30" s="52" t="e">
        <f ca="1"/>
        <v>#N/A</v>
      </c>
      <c r="AJ30" s="52" t="e">
        <f ca="1"/>
        <v>#N/A</v>
      </c>
      <c r="AK30" s="52" t="e">
        <f ca="1"/>
        <v>#N/A</v>
      </c>
    </row>
    <row r="31" spans="1:37" ht="15" thickBot="1">
      <c r="A31" s="81">
        <f>IF(ISERROR(C31),A30+1,0)</f>
        <v>23</v>
      </c>
      <c r="B31" s="80">
        <v>28</v>
      </c>
      <c r="C31" s="76" t="e">
        <v>#N/A</v>
      </c>
      <c r="D31" s="76" t="e">
        <v>#N/A</v>
      </c>
      <c r="E31" s="76" t="e">
        <f>IF(ISERROR(C31),INDEX($D$3:$D$41,MATCH(A31,$B$3:$B$41,0),1),C31)</f>
        <v>#N/A</v>
      </c>
      <c r="F31" s="73" t="e">
        <f>IF(E32&gt;XXX!$K$19,1,0)</f>
        <v>#N/A</v>
      </c>
      <c r="G31" s="73" t="e">
        <f>IF(F31=0,XXX!$H$16,XXX!$G$16)</f>
        <v>#N/A</v>
      </c>
      <c r="H31" s="76" t="e">
        <v>#N/A</v>
      </c>
      <c r="I31" s="76" t="b">
        <f>IF(ISERROR(VLOOKUP(E31,$H$3:$H$41,1,FALSE)),FALSE,TRUE)</f>
        <v>0</v>
      </c>
      <c r="J31" s="76" t="e">
        <f>_xll.qlSchedule("KF_fix_"&amp;E31,Cashflows!E31,_xll.qlCalendarAdvance("target",E31,XXX!$I$22,"following"),XXX!$H$22,"target","following","following","forward")</f>
        <v>#VALUE!</v>
      </c>
      <c r="K31" s="76" t="e">
        <f>_xll.qlSchedule("KF_float_"&amp;E31,Cashflows!E31,_xll.qlCalendarAdvance("target",E31,XXX!$I$22,"following"),EURIBORCurve!$A$125,XXX!$E$43,"following","following","forward",FALSE,,,,Trigger)</f>
        <v>#VALUE!</v>
      </c>
      <c r="L31" s="76" t="e">
        <f>_xll.qlVanillaSwap("Swap"&amp;+E31,,1,J31,1,XXX!$J$22,K31,EURIBORCurve!$A$123,0,EURIBORCurve!$A$124)</f>
        <v>#VALUE!</v>
      </c>
      <c r="M31" s="76" t="e">
        <f>_xll.qlInstrumentSetPricingEngine(L31,$F$1)</f>
        <v>#VALUE!</v>
      </c>
      <c r="N31" s="75">
        <f>IF(I31,_xll.qlVanillaSwapFairRate(L31),IF(ISNUMBER(N30),N30,0))</f>
        <v>-3.4607522145568836E-4</v>
      </c>
      <c r="O31" s="75" t="e">
        <f>F31*N31+G31</f>
        <v>#N/A</v>
      </c>
      <c r="P31" s="81">
        <v>10000</v>
      </c>
      <c r="Q31" s="75" t="e">
        <f>_xll.qlCallability("Kuendigungstermin"&amp;Cashflows!E31,P31,"Clean","Call",E31,,Trigger)</f>
        <v>#VALUE!</v>
      </c>
      <c r="R31" s="65" t="e">
        <f ca="1"/>
        <v>#N/A</v>
      </c>
      <c r="S31" s="67" t="e">
        <f ca="1"/>
        <v>#N/A</v>
      </c>
      <c r="T31" s="67" t="e">
        <f ca="1"/>
        <v>#N/A</v>
      </c>
      <c r="U31" s="65" t="e">
        <f ca="1"/>
        <v>#N/A</v>
      </c>
      <c r="V31" s="65" t="e">
        <f ca="1"/>
        <v>#N/A</v>
      </c>
      <c r="W31" s="52" t="e">
        <f ca="1"/>
        <v>#N/A</v>
      </c>
      <c r="X31" s="52" t="e">
        <f ca="1"/>
        <v>#N/A</v>
      </c>
      <c r="Y31" s="52" t="e">
        <f ca="1"/>
        <v>#N/A</v>
      </c>
      <c r="Z31" s="65" t="e">
        <f ca="1"/>
        <v>#N/A</v>
      </c>
      <c r="AA31" s="52" t="e">
        <f ca="1"/>
        <v>#N/A</v>
      </c>
      <c r="AB31" s="67" t="e">
        <f ca="1"/>
        <v>#N/A</v>
      </c>
      <c r="AC31" s="70" t="e">
        <f ca="1"/>
        <v>#N/A</v>
      </c>
      <c r="AD31" s="70" t="e">
        <f ca="1"/>
        <v>#N/A</v>
      </c>
      <c r="AE31" s="70" t="e">
        <f ca="1"/>
        <v>#N/A</v>
      </c>
      <c r="AF31" s="70" t="e">
        <f ca="1"/>
        <v>#N/A</v>
      </c>
      <c r="AG31" s="70" t="e">
        <f ca="1"/>
        <v>#N/A</v>
      </c>
      <c r="AH31" s="70" t="e">
        <f ca="1"/>
        <v>#N/A</v>
      </c>
      <c r="AI31" s="52" t="e">
        <f ca="1"/>
        <v>#N/A</v>
      </c>
      <c r="AJ31" s="52" t="e">
        <f ca="1"/>
        <v>#N/A</v>
      </c>
      <c r="AK31" s="52" t="e">
        <f ca="1"/>
        <v>#N/A</v>
      </c>
    </row>
    <row r="32" spans="1:37" ht="15" thickBot="1">
      <c r="A32" s="81">
        <f>IF(ISERROR(C32),A31+1,0)</f>
        <v>24</v>
      </c>
      <c r="B32" s="80">
        <v>29</v>
      </c>
      <c r="C32" s="76" t="e">
        <v>#N/A</v>
      </c>
      <c r="D32" s="76" t="e">
        <v>#N/A</v>
      </c>
      <c r="E32" s="76" t="e">
        <f>IF(ISERROR(C32),INDEX($D$3:$D$41,MATCH(A32,$B$3:$B$41,0),1),C32)</f>
        <v>#N/A</v>
      </c>
      <c r="F32" s="73" t="e">
        <f>IF(E33&gt;XXX!$K$19,1,0)</f>
        <v>#N/A</v>
      </c>
      <c r="G32" s="73" t="e">
        <f>IF(F32=0,XXX!$H$16,XXX!$G$16)</f>
        <v>#N/A</v>
      </c>
      <c r="H32" s="76" t="e">
        <v>#N/A</v>
      </c>
      <c r="I32" s="76" t="b">
        <f>IF(ISERROR(VLOOKUP(E32,$H$3:$H$41,1,FALSE)),FALSE,TRUE)</f>
        <v>0</v>
      </c>
      <c r="J32" s="76" t="e">
        <f>_xll.qlSchedule("KF_fix_"&amp;E32,Cashflows!E32,_xll.qlCalendarAdvance("target",E32,XXX!$I$22,"following"),XXX!$H$22,"target","following","following","forward")</f>
        <v>#VALUE!</v>
      </c>
      <c r="K32" s="76" t="e">
        <f>_xll.qlSchedule("KF_float_"&amp;E32,Cashflows!E32,_xll.qlCalendarAdvance("target",E32,XXX!$I$22,"following"),EURIBORCurve!$A$125,XXX!$E$43,"following","following","forward",FALSE,,,,Trigger)</f>
        <v>#VALUE!</v>
      </c>
      <c r="L32" s="76" t="e">
        <f>_xll.qlVanillaSwap("Swap"&amp;+E32,,1,J32,1,XXX!$J$22,K32,EURIBORCurve!$A$123,0,EURIBORCurve!$A$124)</f>
        <v>#VALUE!</v>
      </c>
      <c r="M32" s="76" t="e">
        <f>_xll.qlInstrumentSetPricingEngine(L32,$F$1)</f>
        <v>#VALUE!</v>
      </c>
      <c r="N32" s="75">
        <f>IF(I32,_xll.qlVanillaSwapFairRate(L32),IF(ISNUMBER(N31),N31,0))</f>
        <v>-3.4607522145568836E-4</v>
      </c>
      <c r="O32" s="75" t="e">
        <f>F32*N32+G32</f>
        <v>#N/A</v>
      </c>
      <c r="P32" s="81">
        <v>10000</v>
      </c>
      <c r="Q32" s="75" t="e">
        <f>_xll.qlCallability("Kuendigungstermin"&amp;Cashflows!E32,P32,"Clean","Call",E32,,Trigger)</f>
        <v>#VALUE!</v>
      </c>
      <c r="R32" s="65" t="e">
        <f ca="1"/>
        <v>#N/A</v>
      </c>
      <c r="S32" s="67" t="e">
        <f ca="1"/>
        <v>#N/A</v>
      </c>
      <c r="T32" s="67" t="e">
        <f ca="1"/>
        <v>#N/A</v>
      </c>
      <c r="U32" s="65" t="e">
        <f ca="1"/>
        <v>#N/A</v>
      </c>
      <c r="V32" s="65" t="e">
        <f ca="1"/>
        <v>#N/A</v>
      </c>
      <c r="W32" s="52" t="e">
        <f ca="1"/>
        <v>#N/A</v>
      </c>
      <c r="X32" s="52" t="e">
        <f ca="1"/>
        <v>#N/A</v>
      </c>
      <c r="Y32" s="52" t="e">
        <f ca="1"/>
        <v>#N/A</v>
      </c>
      <c r="Z32" s="65" t="e">
        <f ca="1"/>
        <v>#N/A</v>
      </c>
      <c r="AA32" s="52" t="e">
        <f ca="1"/>
        <v>#N/A</v>
      </c>
      <c r="AB32" s="67" t="e">
        <f ca="1"/>
        <v>#N/A</v>
      </c>
      <c r="AC32" s="70" t="e">
        <f ca="1"/>
        <v>#N/A</v>
      </c>
      <c r="AD32" s="70" t="e">
        <f ca="1"/>
        <v>#N/A</v>
      </c>
      <c r="AE32" s="70" t="e">
        <f ca="1"/>
        <v>#N/A</v>
      </c>
      <c r="AF32" s="70" t="e">
        <f ca="1"/>
        <v>#N/A</v>
      </c>
      <c r="AG32" s="70" t="e">
        <f ca="1"/>
        <v>#N/A</v>
      </c>
      <c r="AH32" s="70" t="e">
        <f ca="1"/>
        <v>#N/A</v>
      </c>
      <c r="AI32" s="52" t="e">
        <f ca="1"/>
        <v>#N/A</v>
      </c>
      <c r="AJ32" s="52" t="e">
        <f ca="1"/>
        <v>#N/A</v>
      </c>
      <c r="AK32" s="52" t="e">
        <f ca="1"/>
        <v>#N/A</v>
      </c>
    </row>
    <row r="33" spans="1:37" ht="15" thickBot="1">
      <c r="A33" s="81">
        <f>IF(ISERROR(C33),A32+1,0)</f>
        <v>25</v>
      </c>
      <c r="B33" s="80">
        <v>30</v>
      </c>
      <c r="C33" s="76" t="e">
        <v>#N/A</v>
      </c>
      <c r="D33" s="76" t="e">
        <v>#N/A</v>
      </c>
      <c r="E33" s="76" t="e">
        <f>IF(ISERROR(C33),INDEX($D$3:$D$41,MATCH(A33,$B$3:$B$41,0),1),C33)</f>
        <v>#N/A</v>
      </c>
      <c r="F33" s="73" t="e">
        <f>IF(E34&gt;XXX!$K$19,1,0)</f>
        <v>#N/A</v>
      </c>
      <c r="G33" s="73" t="e">
        <f>IF(F33=0,XXX!$H$16,XXX!$G$16)</f>
        <v>#N/A</v>
      </c>
      <c r="H33" s="76" t="e">
        <v>#N/A</v>
      </c>
      <c r="I33" s="76" t="b">
        <f>IF(ISERROR(VLOOKUP(E33,$H$3:$H$41,1,FALSE)),FALSE,TRUE)</f>
        <v>0</v>
      </c>
      <c r="J33" s="76" t="e">
        <f>_xll.qlSchedule("KF_fix_"&amp;E33,Cashflows!E33,_xll.qlCalendarAdvance("target",E33,XXX!$I$22,"following"),XXX!$H$22,"target","following","following","forward")</f>
        <v>#VALUE!</v>
      </c>
      <c r="K33" s="76" t="e">
        <f>_xll.qlSchedule("KF_float_"&amp;E33,Cashflows!E33,_xll.qlCalendarAdvance("target",E33,XXX!$I$22,"following"),EURIBORCurve!$A$125,XXX!$E$43,"following","following","forward",FALSE,,,,Trigger)</f>
        <v>#VALUE!</v>
      </c>
      <c r="L33" s="76" t="e">
        <f>_xll.qlVanillaSwap("Swap"&amp;+E33,,1,J33,1,XXX!$J$22,K33,EURIBORCurve!$A$123,0,EURIBORCurve!$A$124)</f>
        <v>#VALUE!</v>
      </c>
      <c r="M33" s="76" t="e">
        <f>_xll.qlInstrumentSetPricingEngine(L33,$F$1)</f>
        <v>#VALUE!</v>
      </c>
      <c r="N33" s="75">
        <f>IF(I33,_xll.qlVanillaSwapFairRate(L33),IF(ISNUMBER(N32),N32,0))</f>
        <v>-3.4607522145568836E-4</v>
      </c>
      <c r="O33" s="75" t="e">
        <f>F33*N33+G33</f>
        <v>#N/A</v>
      </c>
      <c r="P33" s="81">
        <v>10000</v>
      </c>
      <c r="Q33" s="75" t="e">
        <f>_xll.qlCallability("Kuendigungstermin"&amp;Cashflows!E33,P33,"Clean","Call",E33,,Trigger)</f>
        <v>#VALUE!</v>
      </c>
      <c r="R33" s="65" t="e">
        <f ca="1"/>
        <v>#N/A</v>
      </c>
      <c r="S33" s="67" t="e">
        <f ca="1"/>
        <v>#N/A</v>
      </c>
      <c r="T33" s="67" t="e">
        <f ca="1"/>
        <v>#N/A</v>
      </c>
      <c r="U33" s="65" t="e">
        <f ca="1"/>
        <v>#N/A</v>
      </c>
      <c r="V33" s="65" t="e">
        <f ca="1"/>
        <v>#N/A</v>
      </c>
      <c r="W33" s="52" t="e">
        <f ca="1"/>
        <v>#N/A</v>
      </c>
      <c r="X33" s="52" t="e">
        <f ca="1"/>
        <v>#N/A</v>
      </c>
      <c r="Y33" s="52" t="e">
        <f ca="1"/>
        <v>#N/A</v>
      </c>
      <c r="Z33" s="65" t="e">
        <f ca="1"/>
        <v>#N/A</v>
      </c>
      <c r="AA33" s="52" t="e">
        <f ca="1"/>
        <v>#N/A</v>
      </c>
      <c r="AB33" s="67" t="e">
        <f ca="1"/>
        <v>#N/A</v>
      </c>
      <c r="AC33" s="70" t="e">
        <f ca="1"/>
        <v>#N/A</v>
      </c>
      <c r="AD33" s="70" t="e">
        <f ca="1"/>
        <v>#N/A</v>
      </c>
      <c r="AE33" s="70" t="e">
        <f ca="1"/>
        <v>#N/A</v>
      </c>
      <c r="AF33" s="70" t="e">
        <f ca="1"/>
        <v>#N/A</v>
      </c>
      <c r="AG33" s="70" t="e">
        <f ca="1"/>
        <v>#N/A</v>
      </c>
      <c r="AH33" s="70" t="e">
        <f ca="1"/>
        <v>#N/A</v>
      </c>
      <c r="AI33" s="52" t="e">
        <f ca="1"/>
        <v>#N/A</v>
      </c>
      <c r="AJ33" s="52" t="e">
        <f ca="1"/>
        <v>#N/A</v>
      </c>
      <c r="AK33" s="52" t="e">
        <f ca="1"/>
        <v>#N/A</v>
      </c>
    </row>
    <row r="34" spans="1:37" ht="15" thickBot="1">
      <c r="A34" s="81">
        <f>IF(ISERROR(C34),A33+1,0)</f>
        <v>26</v>
      </c>
      <c r="B34" s="80">
        <v>31</v>
      </c>
      <c r="C34" s="76" t="e">
        <v>#N/A</v>
      </c>
      <c r="D34" s="76" t="e">
        <v>#N/A</v>
      </c>
      <c r="E34" s="76" t="e">
        <f>IF(ISERROR(C34),INDEX($D$3:$D$41,MATCH(A34,$B$3:$B$41,0),1),C34)</f>
        <v>#N/A</v>
      </c>
      <c r="F34" s="73" t="e">
        <f>IF(E35&gt;XXX!$K$19,1,0)</f>
        <v>#N/A</v>
      </c>
      <c r="G34" s="73" t="e">
        <f>IF(F34=0,XXX!$H$16,XXX!$G$16)</f>
        <v>#N/A</v>
      </c>
      <c r="H34" s="76" t="e">
        <v>#N/A</v>
      </c>
      <c r="I34" s="76" t="b">
        <f>IF(ISERROR(VLOOKUP(E34,$H$3:$H$41,1,FALSE)),FALSE,TRUE)</f>
        <v>0</v>
      </c>
      <c r="J34" s="76" t="e">
        <f>_xll.qlSchedule("KF_fix_"&amp;E34,Cashflows!E34,_xll.qlCalendarAdvance("target",E34,XXX!$I$22,"following"),XXX!$H$22,"target","following","following","forward")</f>
        <v>#VALUE!</v>
      </c>
      <c r="K34" s="76" t="e">
        <f>_xll.qlSchedule("KF_float_"&amp;E34,Cashflows!E34,_xll.qlCalendarAdvance("target",E34,XXX!$I$22,"following"),EURIBORCurve!$A$125,XXX!$E$43,"following","following","forward",FALSE,,,,Trigger)</f>
        <v>#VALUE!</v>
      </c>
      <c r="L34" s="76" t="e">
        <f>_xll.qlVanillaSwap("Swap"&amp;+E34,,1,J34,1,XXX!$J$22,K34,EURIBORCurve!$A$123,0,EURIBORCurve!$A$124)</f>
        <v>#VALUE!</v>
      </c>
      <c r="M34" s="76" t="e">
        <f>_xll.qlInstrumentSetPricingEngine(L34,$F$1)</f>
        <v>#VALUE!</v>
      </c>
      <c r="N34" s="75">
        <f>IF(I34,_xll.qlVanillaSwapFairRate(L34),IF(ISNUMBER(N33),N33,0))</f>
        <v>-3.4607522145568836E-4</v>
      </c>
      <c r="O34" s="75" t="e">
        <f>F34*N34+G34</f>
        <v>#N/A</v>
      </c>
      <c r="P34" s="81">
        <v>10000</v>
      </c>
      <c r="Q34" s="75" t="e">
        <f>_xll.qlCallability("Kuendigungstermin"&amp;Cashflows!E34,P34,"Clean","Call",E34,,Trigger)</f>
        <v>#VALUE!</v>
      </c>
      <c r="R34" s="65" t="e">
        <f ca="1"/>
        <v>#N/A</v>
      </c>
      <c r="S34" s="67" t="e">
        <f ca="1"/>
        <v>#N/A</v>
      </c>
      <c r="T34" s="67" t="e">
        <f ca="1"/>
        <v>#N/A</v>
      </c>
      <c r="U34" s="65" t="e">
        <f ca="1"/>
        <v>#N/A</v>
      </c>
      <c r="V34" s="65" t="e">
        <f ca="1"/>
        <v>#N/A</v>
      </c>
      <c r="W34" s="52" t="e">
        <f ca="1"/>
        <v>#N/A</v>
      </c>
      <c r="X34" s="52" t="e">
        <f ca="1"/>
        <v>#N/A</v>
      </c>
      <c r="Y34" s="52" t="e">
        <f ca="1"/>
        <v>#N/A</v>
      </c>
      <c r="Z34" s="65" t="e">
        <f ca="1"/>
        <v>#N/A</v>
      </c>
      <c r="AA34" s="52" t="e">
        <f ca="1"/>
        <v>#N/A</v>
      </c>
      <c r="AB34" s="67" t="e">
        <f ca="1"/>
        <v>#N/A</v>
      </c>
      <c r="AC34" s="70" t="e">
        <f ca="1"/>
        <v>#N/A</v>
      </c>
      <c r="AD34" s="70" t="e">
        <f ca="1"/>
        <v>#N/A</v>
      </c>
      <c r="AE34" s="70" t="e">
        <f ca="1"/>
        <v>#N/A</v>
      </c>
      <c r="AF34" s="70" t="e">
        <f ca="1"/>
        <v>#N/A</v>
      </c>
      <c r="AG34" s="70" t="e">
        <f ca="1"/>
        <v>#N/A</v>
      </c>
      <c r="AH34" s="70" t="e">
        <f ca="1"/>
        <v>#N/A</v>
      </c>
      <c r="AI34" s="52" t="e">
        <f ca="1"/>
        <v>#N/A</v>
      </c>
      <c r="AJ34" s="52" t="e">
        <f ca="1"/>
        <v>#N/A</v>
      </c>
      <c r="AK34" s="52" t="e">
        <f ca="1"/>
        <v>#N/A</v>
      </c>
    </row>
    <row r="35" spans="1:37" ht="15" thickBot="1">
      <c r="A35" s="81">
        <f>IF(ISERROR(C35),A34+1,0)</f>
        <v>27</v>
      </c>
      <c r="B35" s="80">
        <v>32</v>
      </c>
      <c r="C35" s="76" t="e">
        <v>#N/A</v>
      </c>
      <c r="D35" s="76" t="e">
        <v>#N/A</v>
      </c>
      <c r="E35" s="76" t="e">
        <f>IF(ISERROR(C35),INDEX($D$3:$D$41,MATCH(A35,$B$3:$B$41,0),1),C35)</f>
        <v>#N/A</v>
      </c>
      <c r="F35" s="73" t="e">
        <f>IF(E36&gt;XXX!$K$19,1,0)</f>
        <v>#N/A</v>
      </c>
      <c r="G35" s="73" t="e">
        <f>IF(F35=0,XXX!$H$16,XXX!$G$16)</f>
        <v>#N/A</v>
      </c>
      <c r="H35" s="76" t="e">
        <v>#N/A</v>
      </c>
      <c r="I35" s="76" t="b">
        <f>IF(ISERROR(VLOOKUP(E35,$H$3:$H$41,1,FALSE)),FALSE,TRUE)</f>
        <v>0</v>
      </c>
      <c r="J35" s="76" t="e">
        <f>_xll.qlSchedule("KF_fix_"&amp;E35,Cashflows!E35,_xll.qlCalendarAdvance("target",E35,XXX!$I$22,"following"),XXX!$H$22,"target","following","following","forward")</f>
        <v>#VALUE!</v>
      </c>
      <c r="K35" s="76" t="e">
        <f>_xll.qlSchedule("KF_float_"&amp;E35,Cashflows!E35,_xll.qlCalendarAdvance("target",E35,XXX!$I$22,"following"),EURIBORCurve!$A$125,XXX!$E$43,"following","following","forward",FALSE,,,,Trigger)</f>
        <v>#VALUE!</v>
      </c>
      <c r="L35" s="76" t="e">
        <f>_xll.qlVanillaSwap("Swap"&amp;+E35,,1,J35,1,XXX!$J$22,K35,EURIBORCurve!$A$123,0,EURIBORCurve!$A$124)</f>
        <v>#VALUE!</v>
      </c>
      <c r="M35" s="76" t="e">
        <f>_xll.qlInstrumentSetPricingEngine(L35,$F$1)</f>
        <v>#VALUE!</v>
      </c>
      <c r="N35" s="75">
        <f>IF(I35,_xll.qlVanillaSwapFairRate(L35),IF(ISNUMBER(N34),N34,0))</f>
        <v>-3.4607522145568836E-4</v>
      </c>
      <c r="O35" s="75" t="e">
        <f>F35*N35+G35</f>
        <v>#N/A</v>
      </c>
      <c r="P35" s="81">
        <v>10000</v>
      </c>
      <c r="Q35" s="75" t="e">
        <f>_xll.qlCallability("Kuendigungstermin"&amp;Cashflows!E35,P35,"Clean","Call",E35,,Trigger)</f>
        <v>#VALUE!</v>
      </c>
      <c r="R35" s="65" t="e">
        <f ca="1"/>
        <v>#N/A</v>
      </c>
      <c r="S35" s="67" t="e">
        <f ca="1"/>
        <v>#N/A</v>
      </c>
      <c r="T35" s="67" t="e">
        <f ca="1"/>
        <v>#N/A</v>
      </c>
      <c r="U35" s="65" t="e">
        <f ca="1"/>
        <v>#N/A</v>
      </c>
      <c r="V35" s="65" t="e">
        <f ca="1"/>
        <v>#N/A</v>
      </c>
      <c r="W35" s="52" t="e">
        <f ca="1"/>
        <v>#N/A</v>
      </c>
      <c r="X35" s="52" t="e">
        <f ca="1"/>
        <v>#N/A</v>
      </c>
      <c r="Y35" s="52" t="e">
        <f ca="1"/>
        <v>#N/A</v>
      </c>
      <c r="Z35" s="65" t="e">
        <f ca="1"/>
        <v>#N/A</v>
      </c>
      <c r="AA35" s="52" t="e">
        <f ca="1"/>
        <v>#N/A</v>
      </c>
      <c r="AB35" s="67" t="e">
        <f ca="1"/>
        <v>#N/A</v>
      </c>
      <c r="AC35" s="70" t="e">
        <f ca="1"/>
        <v>#N/A</v>
      </c>
      <c r="AD35" s="70" t="e">
        <f ca="1"/>
        <v>#N/A</v>
      </c>
      <c r="AE35" s="70" t="e">
        <f ca="1"/>
        <v>#N/A</v>
      </c>
      <c r="AF35" s="70" t="e">
        <f ca="1"/>
        <v>#N/A</v>
      </c>
      <c r="AG35" s="70" t="e">
        <f ca="1"/>
        <v>#N/A</v>
      </c>
      <c r="AH35" s="70" t="e">
        <f ca="1"/>
        <v>#N/A</v>
      </c>
      <c r="AI35" s="52" t="e">
        <f ca="1"/>
        <v>#N/A</v>
      </c>
      <c r="AJ35" s="52" t="e">
        <f ca="1"/>
        <v>#N/A</v>
      </c>
      <c r="AK35" s="52" t="e">
        <f ca="1"/>
        <v>#N/A</v>
      </c>
    </row>
    <row r="36" spans="1:37" ht="15" thickBot="1">
      <c r="A36" s="81">
        <f>IF(ISERROR(C36),A35+1,0)</f>
        <v>28</v>
      </c>
      <c r="B36" s="80">
        <v>33</v>
      </c>
      <c r="C36" s="76" t="e">
        <v>#N/A</v>
      </c>
      <c r="D36" s="76" t="e">
        <v>#N/A</v>
      </c>
      <c r="E36" s="76" t="e">
        <f>IF(ISERROR(C36),INDEX($D$3:$D$41,MATCH(A36,$B$3:$B$41,0),1),C36)</f>
        <v>#N/A</v>
      </c>
      <c r="F36" s="73" t="e">
        <f>IF(E37&gt;XXX!$K$19,1,0)</f>
        <v>#N/A</v>
      </c>
      <c r="G36" s="73" t="e">
        <f>IF(F36=0,XXX!$H$16,XXX!$G$16)</f>
        <v>#N/A</v>
      </c>
      <c r="H36" s="76" t="e">
        <v>#N/A</v>
      </c>
      <c r="I36" s="76" t="b">
        <f>IF(ISERROR(VLOOKUP(E36,$H$3:$H$41,1,FALSE)),FALSE,TRUE)</f>
        <v>0</v>
      </c>
      <c r="J36" s="76" t="e">
        <f>_xll.qlSchedule("KF_fix_"&amp;E36,Cashflows!E36,_xll.qlCalendarAdvance("target",E36,XXX!$I$22,"following"),XXX!$H$22,"target","following","following","forward")</f>
        <v>#VALUE!</v>
      </c>
      <c r="K36" s="76" t="e">
        <f>_xll.qlSchedule("KF_float_"&amp;E36,Cashflows!E36,_xll.qlCalendarAdvance("target",E36,XXX!$I$22,"following"),EURIBORCurve!$A$125,XXX!$E$43,"following","following","forward",FALSE,,,,Trigger)</f>
        <v>#VALUE!</v>
      </c>
      <c r="L36" s="76" t="e">
        <f>_xll.qlVanillaSwap("Swap"&amp;+E36,,1,J36,1,XXX!$J$22,K36,EURIBORCurve!$A$123,0,EURIBORCurve!$A$124)</f>
        <v>#VALUE!</v>
      </c>
      <c r="M36" s="76" t="e">
        <f>_xll.qlInstrumentSetPricingEngine(L36,$F$1)</f>
        <v>#VALUE!</v>
      </c>
      <c r="N36" s="75">
        <f>IF(I36,_xll.qlVanillaSwapFairRate(L36),IF(ISNUMBER(N35),N35,0))</f>
        <v>-3.4607522145568836E-4</v>
      </c>
      <c r="O36" s="75" t="e">
        <f>F36*N36+G36</f>
        <v>#N/A</v>
      </c>
      <c r="P36" s="81">
        <v>10000</v>
      </c>
      <c r="Q36" s="75" t="e">
        <f>_xll.qlCallability("Kuendigungstermin"&amp;Cashflows!E36,P36,"Clean","Call",E36,,Trigger)</f>
        <v>#VALUE!</v>
      </c>
      <c r="R36" s="65" t="e">
        <f ca="1"/>
        <v>#N/A</v>
      </c>
      <c r="S36" s="67" t="e">
        <f ca="1"/>
        <v>#N/A</v>
      </c>
      <c r="T36" s="67" t="e">
        <f ca="1"/>
        <v>#N/A</v>
      </c>
      <c r="U36" s="65" t="e">
        <f ca="1"/>
        <v>#N/A</v>
      </c>
      <c r="V36" s="65" t="e">
        <f ca="1"/>
        <v>#N/A</v>
      </c>
      <c r="W36" s="52" t="e">
        <f ca="1"/>
        <v>#N/A</v>
      </c>
      <c r="X36" s="52" t="e">
        <f ca="1"/>
        <v>#N/A</v>
      </c>
      <c r="Y36" s="52" t="e">
        <f ca="1"/>
        <v>#N/A</v>
      </c>
      <c r="Z36" s="65" t="e">
        <f ca="1"/>
        <v>#N/A</v>
      </c>
      <c r="AA36" s="52" t="e">
        <f ca="1"/>
        <v>#N/A</v>
      </c>
      <c r="AB36" s="67" t="e">
        <f ca="1"/>
        <v>#N/A</v>
      </c>
      <c r="AC36" s="70" t="e">
        <f ca="1"/>
        <v>#N/A</v>
      </c>
      <c r="AD36" s="70" t="e">
        <f ca="1"/>
        <v>#N/A</v>
      </c>
      <c r="AE36" s="70" t="e">
        <f ca="1"/>
        <v>#N/A</v>
      </c>
      <c r="AF36" s="70" t="e">
        <f ca="1"/>
        <v>#N/A</v>
      </c>
      <c r="AG36" s="70" t="e">
        <f ca="1"/>
        <v>#N/A</v>
      </c>
      <c r="AH36" s="70" t="e">
        <f ca="1"/>
        <v>#N/A</v>
      </c>
      <c r="AI36" s="52" t="e">
        <f ca="1"/>
        <v>#N/A</v>
      </c>
      <c r="AJ36" s="52" t="e">
        <f ca="1"/>
        <v>#N/A</v>
      </c>
      <c r="AK36" s="52" t="e">
        <f ca="1"/>
        <v>#N/A</v>
      </c>
    </row>
    <row r="37" spans="1:37" ht="15" thickBot="1">
      <c r="A37" s="81">
        <f>IF(ISERROR(C37),A36+1,0)</f>
        <v>29</v>
      </c>
      <c r="B37" s="80">
        <v>34</v>
      </c>
      <c r="C37" s="76" t="e">
        <v>#N/A</v>
      </c>
      <c r="D37" s="76" t="e">
        <v>#N/A</v>
      </c>
      <c r="E37" s="76" t="e">
        <f>IF(ISERROR(C37),INDEX($D$3:$D$41,MATCH(A37,$B$3:$B$41,0),1),C37)</f>
        <v>#N/A</v>
      </c>
      <c r="F37" s="73" t="e">
        <f>IF(E38&gt;XXX!$K$19,1,0)</f>
        <v>#N/A</v>
      </c>
      <c r="G37" s="73" t="e">
        <f>IF(F37=0,XXX!$H$16,XXX!$G$16)</f>
        <v>#N/A</v>
      </c>
      <c r="H37" s="76" t="e">
        <v>#N/A</v>
      </c>
      <c r="I37" s="76" t="b">
        <f>IF(ISERROR(VLOOKUP(E37,$H$3:$H$41,1,FALSE)),FALSE,TRUE)</f>
        <v>0</v>
      </c>
      <c r="J37" s="76" t="e">
        <f>_xll.qlSchedule("KF_fix_"&amp;E37,Cashflows!E37,_xll.qlCalendarAdvance("target",E37,XXX!$I$22,"following"),XXX!$H$22,"target","following","following","forward")</f>
        <v>#VALUE!</v>
      </c>
      <c r="K37" s="76" t="e">
        <f>_xll.qlSchedule("KF_float_"&amp;E37,Cashflows!E37,_xll.qlCalendarAdvance("target",E37,XXX!$I$22,"following"),EURIBORCurve!$A$125,XXX!$E$43,"following","following","forward",FALSE,,,,Trigger)</f>
        <v>#VALUE!</v>
      </c>
      <c r="L37" s="76" t="e">
        <f>_xll.qlVanillaSwap("Swap"&amp;+E37,,1,J37,1,XXX!$J$22,K37,EURIBORCurve!$A$123,0,EURIBORCurve!$A$124)</f>
        <v>#VALUE!</v>
      </c>
      <c r="M37" s="76" t="e">
        <f>_xll.qlInstrumentSetPricingEngine(L37,$F$1)</f>
        <v>#VALUE!</v>
      </c>
      <c r="N37" s="75">
        <f>IF(I37,_xll.qlVanillaSwapFairRate(L37),IF(ISNUMBER(N36),N36,0))</f>
        <v>-3.4607522145568836E-4</v>
      </c>
      <c r="O37" s="75" t="e">
        <f>F37*N37+G37</f>
        <v>#N/A</v>
      </c>
      <c r="P37" s="81">
        <v>10000</v>
      </c>
      <c r="Q37" s="75" t="e">
        <f>_xll.qlCallability("Kuendigungstermin"&amp;Cashflows!E37,P37,"Clean","Call",E37,,Trigger)</f>
        <v>#VALUE!</v>
      </c>
      <c r="R37" s="65" t="e">
        <f ca="1"/>
        <v>#N/A</v>
      </c>
      <c r="S37" s="67" t="e">
        <f ca="1"/>
        <v>#N/A</v>
      </c>
      <c r="T37" s="67" t="e">
        <f ca="1"/>
        <v>#N/A</v>
      </c>
      <c r="U37" s="65" t="e">
        <f ca="1"/>
        <v>#N/A</v>
      </c>
      <c r="V37" s="65" t="e">
        <f ca="1"/>
        <v>#N/A</v>
      </c>
      <c r="W37" s="52" t="e">
        <f ca="1"/>
        <v>#N/A</v>
      </c>
      <c r="X37" s="52" t="e">
        <f ca="1"/>
        <v>#N/A</v>
      </c>
      <c r="Y37" s="52" t="e">
        <f ca="1"/>
        <v>#N/A</v>
      </c>
      <c r="Z37" s="65" t="e">
        <f ca="1"/>
        <v>#N/A</v>
      </c>
      <c r="AA37" s="52" t="e">
        <f ca="1"/>
        <v>#N/A</v>
      </c>
      <c r="AB37" s="67" t="e">
        <f ca="1"/>
        <v>#N/A</v>
      </c>
      <c r="AC37" s="70" t="e">
        <f ca="1"/>
        <v>#N/A</v>
      </c>
      <c r="AD37" s="70" t="e">
        <f ca="1"/>
        <v>#N/A</v>
      </c>
      <c r="AE37" s="70" t="e">
        <f ca="1"/>
        <v>#N/A</v>
      </c>
      <c r="AF37" s="70" t="e">
        <f ca="1"/>
        <v>#N/A</v>
      </c>
      <c r="AG37" s="70" t="e">
        <f ca="1"/>
        <v>#N/A</v>
      </c>
      <c r="AH37" s="70" t="e">
        <f ca="1"/>
        <v>#N/A</v>
      </c>
      <c r="AI37" s="52" t="e">
        <f ca="1"/>
        <v>#N/A</v>
      </c>
      <c r="AJ37" s="52" t="e">
        <f ca="1"/>
        <v>#N/A</v>
      </c>
      <c r="AK37" s="52" t="e">
        <f ca="1"/>
        <v>#N/A</v>
      </c>
    </row>
    <row r="38" spans="1:37" ht="15" thickBot="1">
      <c r="A38" s="81">
        <f>IF(ISERROR(C38),A37+1,0)</f>
        <v>30</v>
      </c>
      <c r="B38" s="80">
        <v>35</v>
      </c>
      <c r="C38" s="76" t="e">
        <v>#N/A</v>
      </c>
      <c r="D38" s="76" t="e">
        <v>#N/A</v>
      </c>
      <c r="E38" s="76" t="e">
        <f>IF(ISERROR(C38),INDEX($D$3:$D$41,MATCH(A38,$B$3:$B$41,0),1),C38)</f>
        <v>#N/A</v>
      </c>
      <c r="F38" s="73" t="e">
        <f>IF(E39&gt;XXX!$K$19,1,0)</f>
        <v>#N/A</v>
      </c>
      <c r="G38" s="73" t="e">
        <f>IF(F38=0,XXX!$H$16,XXX!$G$16)</f>
        <v>#N/A</v>
      </c>
      <c r="H38" s="76" t="e">
        <v>#N/A</v>
      </c>
      <c r="I38" s="76" t="b">
        <f>IF(ISERROR(VLOOKUP(E38,$H$3:$H$41,1,FALSE)),FALSE,TRUE)</f>
        <v>0</v>
      </c>
      <c r="J38" s="76" t="e">
        <f>_xll.qlSchedule("KF_fix_"&amp;E38,Cashflows!E38,_xll.qlCalendarAdvance("target",E38,XXX!$I$22,"following"),XXX!$H$22,"target","following","following","forward")</f>
        <v>#VALUE!</v>
      </c>
      <c r="K38" s="76" t="e">
        <f>_xll.qlSchedule("KF_float_"&amp;E38,Cashflows!E38,_xll.qlCalendarAdvance("target",E38,XXX!$I$22,"following"),EURIBORCurve!$A$125,XXX!$E$43,"following","following","forward",FALSE,,,,Trigger)</f>
        <v>#VALUE!</v>
      </c>
      <c r="L38" s="76" t="e">
        <f>_xll.qlVanillaSwap("Swap"&amp;+E38,,1,J38,1,XXX!$J$22,K38,EURIBORCurve!$A$123,0,EURIBORCurve!$A$124)</f>
        <v>#VALUE!</v>
      </c>
      <c r="M38" s="76" t="e">
        <f>_xll.qlInstrumentSetPricingEngine(L38,$F$1)</f>
        <v>#VALUE!</v>
      </c>
      <c r="N38" s="75">
        <f>IF(I38,_xll.qlVanillaSwapFairRate(L38),IF(ISNUMBER(N37),N37,0))</f>
        <v>-3.4607522145568836E-4</v>
      </c>
      <c r="O38" s="75" t="e">
        <f>F38*N38+G38</f>
        <v>#N/A</v>
      </c>
      <c r="P38" s="81">
        <v>10000</v>
      </c>
      <c r="Q38" s="75" t="e">
        <f>_xll.qlCallability("Kuendigungstermin"&amp;Cashflows!E38,P38,"Clean","Call",E38,,Trigger)</f>
        <v>#VALUE!</v>
      </c>
      <c r="R38" s="65" t="e">
        <f ca="1"/>
        <v>#N/A</v>
      </c>
      <c r="S38" s="67" t="e">
        <f ca="1"/>
        <v>#N/A</v>
      </c>
      <c r="T38" s="67" t="e">
        <f ca="1"/>
        <v>#N/A</v>
      </c>
      <c r="U38" s="65" t="e">
        <f ca="1"/>
        <v>#N/A</v>
      </c>
      <c r="V38" s="65" t="e">
        <f ca="1"/>
        <v>#N/A</v>
      </c>
      <c r="W38" s="52" t="e">
        <f ca="1"/>
        <v>#N/A</v>
      </c>
      <c r="X38" s="52" t="e">
        <f ca="1"/>
        <v>#N/A</v>
      </c>
      <c r="Y38" s="52" t="e">
        <f ca="1"/>
        <v>#N/A</v>
      </c>
      <c r="Z38" s="65" t="e">
        <f ca="1"/>
        <v>#N/A</v>
      </c>
      <c r="AA38" s="52" t="e">
        <f ca="1"/>
        <v>#N/A</v>
      </c>
      <c r="AB38" s="67" t="e">
        <f ca="1"/>
        <v>#N/A</v>
      </c>
      <c r="AC38" s="70" t="e">
        <f ca="1"/>
        <v>#N/A</v>
      </c>
      <c r="AD38" s="70" t="e">
        <f ca="1"/>
        <v>#N/A</v>
      </c>
      <c r="AE38" s="70" t="e">
        <f ca="1"/>
        <v>#N/A</v>
      </c>
      <c r="AF38" s="70" t="e">
        <f ca="1"/>
        <v>#N/A</v>
      </c>
      <c r="AG38" s="70" t="e">
        <f ca="1"/>
        <v>#N/A</v>
      </c>
      <c r="AH38" s="70" t="e">
        <f ca="1"/>
        <v>#N/A</v>
      </c>
      <c r="AI38" s="52" t="e">
        <f ca="1"/>
        <v>#N/A</v>
      </c>
      <c r="AJ38" s="52" t="e">
        <f ca="1"/>
        <v>#N/A</v>
      </c>
      <c r="AK38" s="52" t="e">
        <f ca="1"/>
        <v>#N/A</v>
      </c>
    </row>
    <row r="39" spans="1:37" ht="15" thickBot="1">
      <c r="A39" s="81">
        <f>IF(ISERROR(C39),A38+1,0)</f>
        <v>31</v>
      </c>
      <c r="B39" s="80">
        <v>36</v>
      </c>
      <c r="C39" s="76" t="e">
        <v>#N/A</v>
      </c>
      <c r="D39" s="76" t="e">
        <v>#N/A</v>
      </c>
      <c r="E39" s="76" t="e">
        <f>IF(ISERROR(C39),INDEX($D$3:$D$41,MATCH(A39,$B$3:$B$41,0),1),C39)</f>
        <v>#N/A</v>
      </c>
      <c r="F39" s="73" t="e">
        <f>IF(E40&gt;XXX!$K$19,1,0)</f>
        <v>#N/A</v>
      </c>
      <c r="G39" s="73" t="e">
        <f>IF(F39=0,XXX!$H$16,XXX!$G$16)</f>
        <v>#N/A</v>
      </c>
      <c r="H39" s="76" t="e">
        <v>#N/A</v>
      </c>
      <c r="I39" s="76" t="b">
        <f>IF(ISERROR(VLOOKUP(E39,$H$3:$H$41,1,FALSE)),FALSE,TRUE)</f>
        <v>0</v>
      </c>
      <c r="J39" s="76" t="e">
        <f>_xll.qlSchedule("KF_fix_"&amp;E39,Cashflows!E39,_xll.qlCalendarAdvance("target",E39,XXX!$I$22,"following"),XXX!$H$22,"target","following","following","forward")</f>
        <v>#VALUE!</v>
      </c>
      <c r="K39" s="76" t="e">
        <f>_xll.qlSchedule("KF_float_"&amp;E39,Cashflows!E39,_xll.qlCalendarAdvance("target",E39,XXX!$I$22,"following"),EURIBORCurve!$A$125,XXX!$E$43,"following","following","forward",FALSE,,,,Trigger)</f>
        <v>#VALUE!</v>
      </c>
      <c r="L39" s="76" t="e">
        <f>_xll.qlVanillaSwap("Swap"&amp;+E39,,1,J39,1,XXX!$J$22,K39,EURIBORCurve!$A$123,0,EURIBORCurve!$A$124)</f>
        <v>#VALUE!</v>
      </c>
      <c r="M39" s="76" t="e">
        <f>_xll.qlInstrumentSetPricingEngine(L39,$F$1)</f>
        <v>#VALUE!</v>
      </c>
      <c r="N39" s="75">
        <f>IF(I39,_xll.qlVanillaSwapFairRate(L39),IF(ISNUMBER(N38),N38,0))</f>
        <v>-3.4607522145568836E-4</v>
      </c>
      <c r="O39" s="75" t="e">
        <f>F39*N39+G39</f>
        <v>#N/A</v>
      </c>
      <c r="P39" s="81">
        <v>10000</v>
      </c>
      <c r="Q39" s="75" t="e">
        <f>_xll.qlCallability("Kuendigungstermin"&amp;Cashflows!E39,P39,"Clean","Call",E39,,Trigger)</f>
        <v>#VALUE!</v>
      </c>
      <c r="R39" s="65" t="e">
        <f ca="1"/>
        <v>#N/A</v>
      </c>
      <c r="S39" s="67" t="e">
        <f ca="1"/>
        <v>#N/A</v>
      </c>
      <c r="T39" s="67" t="e">
        <f ca="1"/>
        <v>#N/A</v>
      </c>
      <c r="U39" s="65" t="e">
        <f ca="1"/>
        <v>#N/A</v>
      </c>
      <c r="V39" s="65" t="e">
        <f ca="1"/>
        <v>#N/A</v>
      </c>
      <c r="W39" s="52" t="e">
        <f ca="1"/>
        <v>#N/A</v>
      </c>
      <c r="X39" s="52" t="e">
        <f ca="1"/>
        <v>#N/A</v>
      </c>
      <c r="Y39" s="52" t="e">
        <f ca="1"/>
        <v>#N/A</v>
      </c>
      <c r="Z39" s="65" t="e">
        <f ca="1"/>
        <v>#N/A</v>
      </c>
      <c r="AA39" s="52" t="e">
        <f ca="1"/>
        <v>#N/A</v>
      </c>
      <c r="AB39" s="67" t="e">
        <f ca="1"/>
        <v>#N/A</v>
      </c>
      <c r="AC39" s="70" t="e">
        <f ca="1"/>
        <v>#N/A</v>
      </c>
      <c r="AD39" s="70" t="e">
        <f ca="1"/>
        <v>#N/A</v>
      </c>
      <c r="AE39" s="70" t="e">
        <f ca="1"/>
        <v>#N/A</v>
      </c>
      <c r="AF39" s="70" t="e">
        <f ca="1"/>
        <v>#N/A</v>
      </c>
      <c r="AG39" s="70" t="e">
        <f ca="1"/>
        <v>#N/A</v>
      </c>
      <c r="AH39" s="70" t="e">
        <f ca="1"/>
        <v>#N/A</v>
      </c>
      <c r="AI39" s="52" t="e">
        <f ca="1"/>
        <v>#N/A</v>
      </c>
      <c r="AJ39" s="52" t="e">
        <f ca="1"/>
        <v>#N/A</v>
      </c>
      <c r="AK39" s="52" t="e">
        <f ca="1"/>
        <v>#N/A</v>
      </c>
    </row>
    <row r="40" spans="1:37" ht="15" thickBot="1">
      <c r="A40" s="81">
        <f>IF(ISERROR(C40),A39+1,0)</f>
        <v>32</v>
      </c>
      <c r="B40" s="80">
        <v>37</v>
      </c>
      <c r="C40" s="76" t="e">
        <v>#N/A</v>
      </c>
      <c r="D40" s="76" t="e">
        <v>#N/A</v>
      </c>
      <c r="E40" s="76" t="e">
        <f>IF(ISERROR(C40),INDEX($D$3:$D$41,MATCH(A40,$B$3:$B$41,0),1),C40)</f>
        <v>#N/A</v>
      </c>
      <c r="F40" s="73" t="e">
        <f>IF(E41&gt;XXX!$K$19,1,0)</f>
        <v>#N/A</v>
      </c>
      <c r="G40" s="73" t="e">
        <f>IF(F40=0,XXX!$H$16,XXX!$G$16)</f>
        <v>#N/A</v>
      </c>
      <c r="H40" s="76" t="e">
        <v>#N/A</v>
      </c>
      <c r="I40" s="76" t="b">
        <f>IF(ISERROR(VLOOKUP(E40,$H$3:$H$41,1,FALSE)),FALSE,TRUE)</f>
        <v>0</v>
      </c>
      <c r="J40" s="76" t="e">
        <f>_xll.qlSchedule("KF_fix_"&amp;E40,Cashflows!E40,_xll.qlCalendarAdvance("target",E40,XXX!$I$22,"following"),XXX!$H$22,"target","following","following","forward")</f>
        <v>#VALUE!</v>
      </c>
      <c r="K40" s="76" t="e">
        <f>_xll.qlSchedule("KF_float_"&amp;E40,Cashflows!E40,_xll.qlCalendarAdvance("target",E40,XXX!$I$22,"following"),EURIBORCurve!$A$125,XXX!$E$43,"following","following","forward",FALSE,,,,Trigger)</f>
        <v>#VALUE!</v>
      </c>
      <c r="L40" s="76" t="e">
        <f>_xll.qlVanillaSwap("Swap"&amp;+E40,,1,J40,1,XXX!$J$22,K40,EURIBORCurve!$A$123,0,EURIBORCurve!$A$124)</f>
        <v>#VALUE!</v>
      </c>
      <c r="M40" s="76" t="e">
        <f>_xll.qlInstrumentSetPricingEngine(L40,$F$1)</f>
        <v>#VALUE!</v>
      </c>
      <c r="N40" s="75">
        <f>IF(I40,_xll.qlVanillaSwapFairRate(L40),IF(ISNUMBER(N39),N39,0))</f>
        <v>-3.4607522145568836E-4</v>
      </c>
      <c r="O40" s="75" t="e">
        <f>F40*N40+G40</f>
        <v>#N/A</v>
      </c>
      <c r="P40" s="81">
        <v>10000</v>
      </c>
      <c r="Q40" s="75" t="e">
        <f>_xll.qlCallability("Kuendigungstermin"&amp;Cashflows!E40,P40,"Clean","Call",E40,,Trigger)</f>
        <v>#VALUE!</v>
      </c>
      <c r="R40" s="65" t="e">
        <f ca="1"/>
        <v>#N/A</v>
      </c>
      <c r="S40" s="67" t="e">
        <f ca="1"/>
        <v>#N/A</v>
      </c>
      <c r="T40" s="67" t="e">
        <f ca="1"/>
        <v>#N/A</v>
      </c>
      <c r="U40" s="65" t="e">
        <f ca="1"/>
        <v>#N/A</v>
      </c>
      <c r="V40" s="65" t="e">
        <f ca="1"/>
        <v>#N/A</v>
      </c>
      <c r="W40" s="52" t="e">
        <f ca="1"/>
        <v>#N/A</v>
      </c>
      <c r="X40" s="52" t="e">
        <f ca="1"/>
        <v>#N/A</v>
      </c>
      <c r="Y40" s="52" t="e">
        <f ca="1"/>
        <v>#N/A</v>
      </c>
      <c r="Z40" s="65" t="e">
        <f ca="1"/>
        <v>#N/A</v>
      </c>
      <c r="AA40" s="52" t="e">
        <f ca="1"/>
        <v>#N/A</v>
      </c>
      <c r="AB40" s="67" t="e">
        <f ca="1"/>
        <v>#N/A</v>
      </c>
      <c r="AC40" s="70" t="e">
        <f ca="1"/>
        <v>#N/A</v>
      </c>
      <c r="AD40" s="70" t="e">
        <f ca="1"/>
        <v>#N/A</v>
      </c>
      <c r="AE40" s="70" t="e">
        <f ca="1"/>
        <v>#N/A</v>
      </c>
      <c r="AF40" s="70" t="e">
        <f ca="1"/>
        <v>#N/A</v>
      </c>
      <c r="AG40" s="70" t="e">
        <f ca="1"/>
        <v>#N/A</v>
      </c>
      <c r="AH40" s="70" t="e">
        <f ca="1"/>
        <v>#N/A</v>
      </c>
      <c r="AI40" s="52" t="e">
        <f ca="1"/>
        <v>#N/A</v>
      </c>
      <c r="AJ40" s="52" t="e">
        <f ca="1"/>
        <v>#N/A</v>
      </c>
      <c r="AK40" s="52" t="e">
        <f ca="1"/>
        <v>#N/A</v>
      </c>
    </row>
    <row r="41" spans="1:37" ht="15" thickBot="1">
      <c r="A41" s="81">
        <f>IF(ISERROR(C41),A40+1,0)</f>
        <v>33</v>
      </c>
      <c r="B41" s="80">
        <v>38</v>
      </c>
      <c r="C41" s="76" t="e">
        <v>#N/A</v>
      </c>
      <c r="D41" s="76" t="e">
        <v>#N/A</v>
      </c>
      <c r="E41" s="76" t="e">
        <f>IF(ISERROR(C41),INDEX($D$3:$D$41,MATCH(A41,$B$3:$B$41,0),1),C41)</f>
        <v>#N/A</v>
      </c>
      <c r="F41" s="73" t="e">
        <f>IF(E42&gt;XXX!$K$19,1,0)</f>
        <v>#N/A</v>
      </c>
      <c r="G41" s="73" t="e">
        <f>IF(F41=0,XXX!$H$16,XXX!$G$16)</f>
        <v>#N/A</v>
      </c>
      <c r="H41" s="76" t="e">
        <v>#N/A</v>
      </c>
      <c r="I41" s="76" t="b">
        <f>IF(ISERROR(VLOOKUP(E41,$H$3:$H$41,1,FALSE)),FALSE,TRUE)</f>
        <v>0</v>
      </c>
      <c r="J41" s="76" t="e">
        <f>_xll.qlSchedule("KF_fix_"&amp;E41,Cashflows!E41,_xll.qlCalendarAdvance("target",E41,XXX!$I$22,"following"),XXX!$H$22,"target","following","following","forward")</f>
        <v>#VALUE!</v>
      </c>
      <c r="K41" s="76" t="e">
        <f>_xll.qlSchedule("KF_float_"&amp;E41,Cashflows!E41,_xll.qlCalendarAdvance("target",E41,XXX!$I$22,"following"),EURIBORCurve!$A$125,XXX!$E$43,"following","following","forward",FALSE,,,,Trigger)</f>
        <v>#VALUE!</v>
      </c>
      <c r="L41" s="76" t="e">
        <f>_xll.qlVanillaSwap("Swap"&amp;+E41,,1,J41,1,XXX!$J$22,K41,EURIBORCurve!$A$123,0,EURIBORCurve!$A$124)</f>
        <v>#VALUE!</v>
      </c>
      <c r="M41" s="76" t="e">
        <f>_xll.qlInstrumentSetPricingEngine(L41,$F$1)</f>
        <v>#VALUE!</v>
      </c>
      <c r="N41" s="75">
        <f>IF(I41,_xll.qlVanillaSwapFairRate(L41),IF(ISNUMBER(N40),N40,0))</f>
        <v>-3.4607522145568836E-4</v>
      </c>
      <c r="O41" s="75" t="e">
        <f>F41*N41+G41</f>
        <v>#N/A</v>
      </c>
      <c r="P41" s="81">
        <v>10000</v>
      </c>
      <c r="Q41" s="75" t="e">
        <f>_xll.qlCallability("Kuendigungstermin"&amp;Cashflows!E41,P41,"Clean","Call",E41,,Trigger)</f>
        <v>#VALUE!</v>
      </c>
      <c r="R41" s="65" t="e">
        <f ca="1"/>
        <v>#N/A</v>
      </c>
      <c r="S41" s="67" t="e">
        <f ca="1"/>
        <v>#N/A</v>
      </c>
      <c r="T41" s="67" t="e">
        <f ca="1"/>
        <v>#N/A</v>
      </c>
      <c r="U41" s="65" t="e">
        <f ca="1"/>
        <v>#N/A</v>
      </c>
      <c r="V41" s="65" t="e">
        <f ca="1"/>
        <v>#N/A</v>
      </c>
      <c r="W41" s="52" t="e">
        <f ca="1"/>
        <v>#N/A</v>
      </c>
      <c r="X41" s="52" t="e">
        <f ca="1"/>
        <v>#N/A</v>
      </c>
      <c r="Y41" s="52" t="e">
        <f ca="1"/>
        <v>#N/A</v>
      </c>
      <c r="Z41" s="65" t="e">
        <f ca="1"/>
        <v>#N/A</v>
      </c>
      <c r="AA41" s="52" t="e">
        <f ca="1"/>
        <v>#N/A</v>
      </c>
      <c r="AB41" s="67" t="e">
        <f ca="1"/>
        <v>#N/A</v>
      </c>
      <c r="AC41" s="70" t="e">
        <f ca="1"/>
        <v>#N/A</v>
      </c>
      <c r="AD41" s="70" t="e">
        <f ca="1"/>
        <v>#N/A</v>
      </c>
      <c r="AE41" s="70" t="e">
        <f ca="1"/>
        <v>#N/A</v>
      </c>
      <c r="AF41" s="70" t="e">
        <f ca="1"/>
        <v>#N/A</v>
      </c>
      <c r="AG41" s="70" t="e">
        <f ca="1"/>
        <v>#N/A</v>
      </c>
      <c r="AH41" s="70" t="e">
        <f ca="1"/>
        <v>#N/A</v>
      </c>
      <c r="AI41" s="52" t="e">
        <f ca="1"/>
        <v>#N/A</v>
      </c>
      <c r="AJ41" s="52" t="e">
        <f ca="1"/>
        <v>#N/A</v>
      </c>
      <c r="AK41" s="52" t="e">
        <f ca="1"/>
        <v>#N/A</v>
      </c>
    </row>
    <row r="42" spans="1:37" ht="15" thickBot="1">
      <c r="A42" s="81">
        <f>IF(ISERROR(C42),A41+1,0)</f>
        <v>34</v>
      </c>
      <c r="B42" s="80">
        <v>39</v>
      </c>
      <c r="C42" s="76" t="e">
        <v>#N/A</v>
      </c>
      <c r="D42" s="76" t="e">
        <v>#N/A</v>
      </c>
      <c r="E42" s="76" t="e">
        <f>IF(ISERROR(C42),INDEX($D$3:$D$41,MATCH(A42,$B$3:$B$41,0),1),C42)</f>
        <v>#N/A</v>
      </c>
      <c r="F42" s="73" t="e">
        <f>IF(E43&gt;XXX!$K$19,1,0)</f>
        <v>#N/A</v>
      </c>
      <c r="G42" s="73" t="e">
        <f>IF(F42=0,XXX!$H$16,XXX!$G$16)</f>
        <v>#N/A</v>
      </c>
      <c r="H42" s="76" t="e">
        <f t="array" ref="H42">_xll.qlScheduleDates(H40)</f>
        <v>#VALUE!</v>
      </c>
      <c r="I42" s="76" t="b">
        <f>IF(ISERROR(VLOOKUP(E42,$H$3:$H$41,1,FALSE)),FALSE,TRUE)</f>
        <v>0</v>
      </c>
      <c r="J42" s="76" t="e">
        <f>_xll.qlSchedule("KF_fix_"&amp;E42,Cashflows!E42,_xll.qlCalendarAdvance("target",E42,XXX!$I$22,"following"),XXX!$H$22,"target","following","following","forward")</f>
        <v>#VALUE!</v>
      </c>
      <c r="K42" s="76" t="e">
        <f>_xll.qlSchedule("KF_float_"&amp;E42,Cashflows!E42,_xll.qlCalendarAdvance("target",E42,XXX!$I$22,"following"),EURIBORCurve!$A$125,XXX!$E$43,"following","following","forward",FALSE,,,,Trigger)</f>
        <v>#VALUE!</v>
      </c>
      <c r="L42" s="76" t="e">
        <f>_xll.qlVanillaSwap("Swap"&amp;+E42,,1,J42,1,XXX!$J$22,K42,EURIBORCurve!$A$123,0,EURIBORCurve!$A$124)</f>
        <v>#VALUE!</v>
      </c>
      <c r="M42" s="76" t="e">
        <f>_xll.qlInstrumentSetPricingEngine(L42,$F$1)</f>
        <v>#VALUE!</v>
      </c>
      <c r="N42" s="75">
        <f>IF(I42,_xll.qlVanillaSwapFairRate(L42),IF(ISNUMBER(N41),N41,0))</f>
        <v>-3.4607522145568836E-4</v>
      </c>
      <c r="O42" s="75" t="e">
        <f>F42*N42+G42</f>
        <v>#N/A</v>
      </c>
      <c r="P42" s="81">
        <v>10000</v>
      </c>
      <c r="Q42" s="75" t="e">
        <f>_xll.qlCallability("Kuendigungstermin"&amp;Cashflows!E42,P42,"Clean","Call",E42,,Trigger)</f>
        <v>#VALUE!</v>
      </c>
      <c r="R42" s="65" t="e">
        <f ca="1"/>
        <v>#N/A</v>
      </c>
      <c r="S42" s="67" t="e">
        <f ca="1"/>
        <v>#N/A</v>
      </c>
      <c r="T42" s="67" t="e">
        <f ca="1"/>
        <v>#N/A</v>
      </c>
      <c r="U42" s="65" t="e">
        <f ca="1"/>
        <v>#N/A</v>
      </c>
      <c r="V42" s="65" t="e">
        <f ca="1"/>
        <v>#N/A</v>
      </c>
      <c r="W42" s="52" t="e">
        <f ca="1"/>
        <v>#N/A</v>
      </c>
      <c r="X42" s="52" t="e">
        <f ca="1"/>
        <v>#N/A</v>
      </c>
      <c r="Y42" s="52" t="e">
        <f ca="1"/>
        <v>#N/A</v>
      </c>
      <c r="Z42" s="65" t="e">
        <f ca="1"/>
        <v>#N/A</v>
      </c>
      <c r="AA42" s="52" t="e">
        <f ca="1"/>
        <v>#N/A</v>
      </c>
      <c r="AB42" s="67" t="e">
        <f ca="1"/>
        <v>#N/A</v>
      </c>
      <c r="AC42" s="70" t="e">
        <f ca="1"/>
        <v>#N/A</v>
      </c>
      <c r="AD42" s="70" t="e">
        <f ca="1"/>
        <v>#N/A</v>
      </c>
      <c r="AE42" s="70" t="e">
        <f ca="1"/>
        <v>#N/A</v>
      </c>
      <c r="AF42" s="70" t="e">
        <f ca="1"/>
        <v>#N/A</v>
      </c>
      <c r="AG42" s="70" t="e">
        <f ca="1"/>
        <v>#N/A</v>
      </c>
      <c r="AH42" s="70" t="e">
        <f ca="1"/>
        <v>#N/A</v>
      </c>
      <c r="AI42" s="52" t="e">
        <f ca="1"/>
        <v>#N/A</v>
      </c>
      <c r="AJ42" s="52" t="e">
        <f ca="1"/>
        <v>#N/A</v>
      </c>
      <c r="AK42" s="52" t="e">
        <f ca="1"/>
        <v>#N/A</v>
      </c>
    </row>
    <row r="43" spans="1:37" ht="15" thickBot="1">
      <c r="A43" s="81">
        <f>IF(ISERROR(C43),A42+1,0)</f>
        <v>35</v>
      </c>
      <c r="B43" s="80">
        <v>40</v>
      </c>
      <c r="C43" s="76" t="e">
        <v>#N/A</v>
      </c>
      <c r="D43" s="76" t="e">
        <v>#N/A</v>
      </c>
      <c r="E43" s="76" t="e">
        <f>IF(ISERROR(C43),INDEX($D$3:$D$41,MATCH(A43,$B$3:$B$41,0),1),C43)</f>
        <v>#N/A</v>
      </c>
      <c r="F43" s="73" t="e">
        <f>IF(E44&gt;XXX!$K$19,1,0)</f>
        <v>#N/A</v>
      </c>
      <c r="G43" s="73" t="e">
        <f>IF(F43=0,XXX!$H$16,XXX!$G$16)</f>
        <v>#N/A</v>
      </c>
      <c r="H43" s="76" t="e">
        <f t="array" ref="H43">_xll.qlScheduleDates(H41)</f>
        <v>#VALUE!</v>
      </c>
      <c r="I43" s="76" t="b">
        <f>IF(ISERROR(VLOOKUP(E43,$H$3:$H$41,1,FALSE)),FALSE,TRUE)</f>
        <v>0</v>
      </c>
      <c r="J43" s="76" t="e">
        <f>_xll.qlSchedule("KF_fix_"&amp;E43,Cashflows!E43,_xll.qlCalendarAdvance("target",E43,XXX!$I$22,"following"),XXX!$H$22,"target","following","following","forward")</f>
        <v>#VALUE!</v>
      </c>
      <c r="K43" s="76" t="e">
        <f>_xll.qlSchedule("KF_float_"&amp;E43,Cashflows!E43,_xll.qlCalendarAdvance("target",E43,XXX!$I$22,"following"),EURIBORCurve!$A$125,XXX!$E$43,"following","following","forward",FALSE,,,,Trigger)</f>
        <v>#VALUE!</v>
      </c>
      <c r="L43" s="76" t="e">
        <f>_xll.qlVanillaSwap("Swap"&amp;+E43,,1,J43,1,XXX!$J$22,K43,EURIBORCurve!$A$123,0,EURIBORCurve!$A$124)</f>
        <v>#VALUE!</v>
      </c>
      <c r="M43" s="76" t="e">
        <f>_xll.qlInstrumentSetPricingEngine(L43,$F$1)</f>
        <v>#VALUE!</v>
      </c>
      <c r="N43" s="75">
        <f>IF(I43,_xll.qlVanillaSwapFairRate(L43),IF(ISNUMBER(N42),N42,0))</f>
        <v>-3.4607522145568836E-4</v>
      </c>
      <c r="O43" s="75" t="e">
        <f>F43*N43+G43</f>
        <v>#N/A</v>
      </c>
      <c r="P43" s="81">
        <v>10000</v>
      </c>
      <c r="Q43" s="75" t="e">
        <f>_xll.qlCallability("Kuendigungstermin"&amp;Cashflows!E43,P43,"Clean","Call",E43,,Trigger)</f>
        <v>#VALUE!</v>
      </c>
      <c r="R43" s="65" t="e">
        <f ca="1"/>
        <v>#N/A</v>
      </c>
      <c r="S43" s="67" t="e">
        <f ca="1"/>
        <v>#N/A</v>
      </c>
      <c r="T43" s="67" t="e">
        <f ca="1"/>
        <v>#N/A</v>
      </c>
      <c r="U43" s="65" t="e">
        <f ca="1"/>
        <v>#N/A</v>
      </c>
      <c r="V43" s="65" t="e">
        <f ca="1"/>
        <v>#N/A</v>
      </c>
      <c r="W43" s="52" t="e">
        <f ca="1"/>
        <v>#N/A</v>
      </c>
      <c r="X43" s="52" t="e">
        <f ca="1"/>
        <v>#N/A</v>
      </c>
      <c r="Y43" s="52" t="e">
        <f ca="1"/>
        <v>#N/A</v>
      </c>
      <c r="Z43" s="65" t="e">
        <f ca="1"/>
        <v>#N/A</v>
      </c>
      <c r="AA43" s="52" t="e">
        <f ca="1"/>
        <v>#N/A</v>
      </c>
      <c r="AB43" s="67" t="e">
        <f ca="1"/>
        <v>#N/A</v>
      </c>
      <c r="AC43" s="70" t="e">
        <f ca="1"/>
        <v>#N/A</v>
      </c>
      <c r="AD43" s="70" t="e">
        <f ca="1"/>
        <v>#N/A</v>
      </c>
      <c r="AE43" s="70" t="e">
        <f ca="1"/>
        <v>#N/A</v>
      </c>
      <c r="AF43" s="70" t="e">
        <f ca="1"/>
        <v>#N/A</v>
      </c>
      <c r="AG43" s="70" t="e">
        <f ca="1"/>
        <v>#N/A</v>
      </c>
      <c r="AH43" s="70" t="e">
        <f ca="1"/>
        <v>#N/A</v>
      </c>
      <c r="AI43" s="52" t="e">
        <f ca="1"/>
        <v>#N/A</v>
      </c>
      <c r="AJ43" s="52" t="e">
        <f ca="1"/>
        <v>#N/A</v>
      </c>
      <c r="AK43" s="52" t="e">
        <f ca="1"/>
        <v>#N/A</v>
      </c>
    </row>
    <row r="44" spans="1:37" ht="15" thickBot="1">
      <c r="A44" s="81">
        <f>IF(ISERROR(C44),A43+1,0)</f>
        <v>36</v>
      </c>
      <c r="B44" s="80">
        <v>41</v>
      </c>
      <c r="C44" s="76" t="e">
        <v>#N/A</v>
      </c>
      <c r="D44" s="76" t="e">
        <v>#N/A</v>
      </c>
      <c r="E44" s="76" t="e">
        <f>IF(ISERROR(C44),INDEX($D$3:$D$41,MATCH(A44,$B$3:$B$41,0),1),C44)</f>
        <v>#N/A</v>
      </c>
      <c r="F44" s="73" t="e">
        <f>IF(E45&gt;XXX!$K$19,1,0)</f>
        <v>#N/A</v>
      </c>
      <c r="G44" s="73" t="e">
        <f>IF(F44=0,XXX!$H$16,XXX!$G$16)</f>
        <v>#N/A</v>
      </c>
      <c r="H44" s="76" t="e">
        <f t="array" ref="H44">_xll.qlScheduleDates(H42)</f>
        <v>#VALUE!</v>
      </c>
      <c r="I44" s="76" t="b">
        <f>IF(ISERROR(VLOOKUP(E44,$H$3:$H$41,1,FALSE)),FALSE,TRUE)</f>
        <v>0</v>
      </c>
      <c r="J44" s="76" t="e">
        <f>_xll.qlSchedule("KF_fix_"&amp;E44,Cashflows!E44,_xll.qlCalendarAdvance("target",E44,XXX!$I$22,"following"),XXX!$H$22,"target","following","following","forward")</f>
        <v>#VALUE!</v>
      </c>
      <c r="K44" s="76" t="e">
        <f>_xll.qlSchedule("KF_float_"&amp;E44,Cashflows!E44,_xll.qlCalendarAdvance("target",E44,XXX!$I$22,"following"),EURIBORCurve!$A$125,XXX!$E$43,"following","following","forward",FALSE,,,,Trigger)</f>
        <v>#VALUE!</v>
      </c>
      <c r="L44" s="76" t="e">
        <f>_xll.qlVanillaSwap("Swap"&amp;+E44,,1,J44,1,XXX!$J$22,K44,EURIBORCurve!$A$123,0,EURIBORCurve!$A$124)</f>
        <v>#VALUE!</v>
      </c>
      <c r="M44" s="76" t="e">
        <f>_xll.qlInstrumentSetPricingEngine(L44,$F$1)</f>
        <v>#VALUE!</v>
      </c>
      <c r="N44" s="75">
        <f>IF(I44,_xll.qlVanillaSwapFairRate(L44),IF(ISNUMBER(N43),N43,0))</f>
        <v>-3.4607522145568836E-4</v>
      </c>
      <c r="O44" s="75" t="e">
        <f>F44*N44+G44</f>
        <v>#N/A</v>
      </c>
      <c r="P44" s="81">
        <v>10000</v>
      </c>
      <c r="Q44" s="75" t="e">
        <f>_xll.qlCallability("Kuendigungstermin"&amp;Cashflows!E44,P44,"Clean","Call",E44,,Trigger)</f>
        <v>#VALUE!</v>
      </c>
      <c r="R44" s="65" t="e">
        <f ca="1"/>
        <v>#N/A</v>
      </c>
      <c r="S44" s="67" t="e">
        <f ca="1"/>
        <v>#N/A</v>
      </c>
      <c r="T44" s="67" t="e">
        <f ca="1"/>
        <v>#N/A</v>
      </c>
      <c r="U44" s="65" t="e">
        <f ca="1"/>
        <v>#N/A</v>
      </c>
      <c r="V44" s="65" t="e">
        <f ca="1"/>
        <v>#N/A</v>
      </c>
      <c r="W44" s="52" t="e">
        <f ca="1"/>
        <v>#N/A</v>
      </c>
      <c r="X44" s="52" t="e">
        <f ca="1"/>
        <v>#N/A</v>
      </c>
      <c r="Y44" s="52" t="e">
        <f ca="1"/>
        <v>#N/A</v>
      </c>
      <c r="Z44" s="65" t="e">
        <f ca="1"/>
        <v>#N/A</v>
      </c>
      <c r="AA44" s="52" t="e">
        <f ca="1"/>
        <v>#N/A</v>
      </c>
      <c r="AB44" s="67" t="e">
        <f ca="1"/>
        <v>#N/A</v>
      </c>
      <c r="AC44" s="70" t="e">
        <f ca="1"/>
        <v>#N/A</v>
      </c>
      <c r="AD44" s="70" t="e">
        <f ca="1"/>
        <v>#N/A</v>
      </c>
      <c r="AE44" s="70" t="e">
        <f ca="1"/>
        <v>#N/A</v>
      </c>
      <c r="AF44" s="70" t="e">
        <f ca="1"/>
        <v>#N/A</v>
      </c>
      <c r="AG44" s="70" t="e">
        <f ca="1"/>
        <v>#N/A</v>
      </c>
      <c r="AH44" s="70" t="e">
        <f ca="1"/>
        <v>#N/A</v>
      </c>
      <c r="AI44" s="52" t="e">
        <f ca="1"/>
        <v>#N/A</v>
      </c>
      <c r="AJ44" s="52" t="e">
        <f ca="1"/>
        <v>#N/A</v>
      </c>
      <c r="AK44" s="52" t="e">
        <f ca="1"/>
        <v>#N/A</v>
      </c>
    </row>
    <row r="45" spans="1:37" ht="15" thickBot="1">
      <c r="A45" s="81">
        <f>IF(ISERROR(C45),A44+1,0)</f>
        <v>37</v>
      </c>
      <c r="B45" s="80">
        <v>42</v>
      </c>
      <c r="C45" s="76" t="e">
        <v>#N/A</v>
      </c>
      <c r="D45" s="76" t="e">
        <v>#N/A</v>
      </c>
      <c r="E45" s="76" t="e">
        <f>IF(ISERROR(C45),INDEX($D$3:$D$41,MATCH(A45,$B$3:$B$41,0),1),C45)</f>
        <v>#N/A</v>
      </c>
      <c r="F45" s="73" t="e">
        <f>IF(E46&gt;XXX!$K$19,1,0)</f>
        <v>#N/A</v>
      </c>
      <c r="G45" s="73" t="e">
        <f>IF(F45=0,XXX!$H$16,XXX!$G$16)</f>
        <v>#N/A</v>
      </c>
      <c r="H45" s="76" t="e">
        <f t="array" ref="H45">_xll.qlScheduleDates(H43)</f>
        <v>#VALUE!</v>
      </c>
      <c r="I45" s="76" t="b">
        <f>IF(ISERROR(VLOOKUP(E45,$H$3:$H$41,1,FALSE)),FALSE,TRUE)</f>
        <v>0</v>
      </c>
      <c r="J45" s="76" t="e">
        <f>_xll.qlSchedule("KF_fix_"&amp;E45,Cashflows!E45,_xll.qlCalendarAdvance("target",E45,XXX!$I$22,"following"),XXX!$H$22,"target","following","following","forward")</f>
        <v>#VALUE!</v>
      </c>
      <c r="K45" s="76" t="e">
        <f>_xll.qlSchedule("KF_float_"&amp;E45,Cashflows!E45,_xll.qlCalendarAdvance("target",E45,XXX!$I$22,"following"),EURIBORCurve!$A$125,XXX!$E$43,"following","following","forward",FALSE,,,,Trigger)</f>
        <v>#VALUE!</v>
      </c>
      <c r="L45" s="76" t="e">
        <f>_xll.qlVanillaSwap("Swap"&amp;+E45,,1,J45,1,XXX!$J$22,K45,EURIBORCurve!$A$123,0,EURIBORCurve!$A$124)</f>
        <v>#VALUE!</v>
      </c>
      <c r="M45" s="76" t="e">
        <f>_xll.qlInstrumentSetPricingEngine(L45,$F$1)</f>
        <v>#VALUE!</v>
      </c>
      <c r="N45" s="75">
        <f>IF(I45,_xll.qlVanillaSwapFairRate(L45),IF(ISNUMBER(N44),N44,0))</f>
        <v>-3.4607522145568836E-4</v>
      </c>
      <c r="O45" s="75" t="e">
        <f>F45*N45+G45</f>
        <v>#N/A</v>
      </c>
      <c r="P45" s="81">
        <v>10000</v>
      </c>
      <c r="Q45" s="75" t="e">
        <f>_xll.qlCallability("Kuendigungstermin"&amp;Cashflows!E45,P45,"Clean","Call",E45,,Trigger)</f>
        <v>#VALUE!</v>
      </c>
      <c r="R45" s="65" t="e">
        <f ca="1"/>
        <v>#N/A</v>
      </c>
      <c r="S45" s="67" t="e">
        <f ca="1"/>
        <v>#N/A</v>
      </c>
      <c r="T45" s="67" t="e">
        <f ca="1"/>
        <v>#N/A</v>
      </c>
      <c r="U45" s="65" t="e">
        <f ca="1"/>
        <v>#N/A</v>
      </c>
      <c r="V45" s="65" t="e">
        <f ca="1"/>
        <v>#N/A</v>
      </c>
      <c r="W45" s="52" t="e">
        <f ca="1"/>
        <v>#N/A</v>
      </c>
      <c r="X45" s="52" t="e">
        <f ca="1"/>
        <v>#N/A</v>
      </c>
      <c r="Y45" s="52" t="e">
        <f ca="1"/>
        <v>#N/A</v>
      </c>
      <c r="Z45" s="65" t="e">
        <f ca="1"/>
        <v>#N/A</v>
      </c>
      <c r="AA45" s="52" t="e">
        <f ca="1"/>
        <v>#N/A</v>
      </c>
      <c r="AB45" s="67" t="e">
        <f ca="1"/>
        <v>#N/A</v>
      </c>
      <c r="AC45" s="70" t="e">
        <f ca="1"/>
        <v>#N/A</v>
      </c>
      <c r="AD45" s="70" t="e">
        <f ca="1"/>
        <v>#N/A</v>
      </c>
      <c r="AE45" s="70" t="e">
        <f ca="1"/>
        <v>#N/A</v>
      </c>
      <c r="AF45" s="70" t="e">
        <f ca="1"/>
        <v>#N/A</v>
      </c>
      <c r="AG45" s="70" t="e">
        <f ca="1"/>
        <v>#N/A</v>
      </c>
      <c r="AH45" s="70" t="e">
        <f ca="1"/>
        <v>#N/A</v>
      </c>
      <c r="AI45" s="52" t="e">
        <f ca="1"/>
        <v>#N/A</v>
      </c>
      <c r="AJ45" s="52" t="e">
        <f ca="1"/>
        <v>#N/A</v>
      </c>
      <c r="AK45" s="52" t="e">
        <f ca="1"/>
        <v>#N/A</v>
      </c>
    </row>
    <row r="46" spans="1:37" ht="15" thickBot="1">
      <c r="A46" s="81">
        <f>IF(ISERROR(C46),A45+1,0)</f>
        <v>38</v>
      </c>
      <c r="B46" s="80">
        <v>43</v>
      </c>
      <c r="C46" s="76" t="e">
        <v>#N/A</v>
      </c>
      <c r="D46" s="76" t="e">
        <v>#N/A</v>
      </c>
      <c r="E46" s="76" t="e">
        <f>IF(ISERROR(C46),INDEX($D$3:$D$41,MATCH(A46,$B$3:$B$41,0),1),C46)</f>
        <v>#N/A</v>
      </c>
      <c r="F46" s="73" t="e">
        <f>IF(E47&gt;XXX!$K$19,1,0)</f>
        <v>#N/A</v>
      </c>
      <c r="G46" s="73" t="e">
        <f>IF(F46=0,XXX!$H$16,XXX!$G$16)</f>
        <v>#N/A</v>
      </c>
      <c r="H46" s="76" t="e">
        <f t="array" ref="H46">_xll.qlScheduleDates(H44)</f>
        <v>#VALUE!</v>
      </c>
      <c r="I46" s="76" t="b">
        <f>IF(ISERROR(VLOOKUP(E46,$H$3:$H$41,1,FALSE)),FALSE,TRUE)</f>
        <v>0</v>
      </c>
      <c r="J46" s="76" t="e">
        <f>_xll.qlSchedule("KF_fix_"&amp;E46,Cashflows!E46,_xll.qlCalendarAdvance("target",E46,XXX!$I$22,"following"),XXX!$H$22,"target","following","following","forward")</f>
        <v>#VALUE!</v>
      </c>
      <c r="K46" s="76" t="e">
        <f>_xll.qlSchedule("KF_float_"&amp;E46,Cashflows!E46,_xll.qlCalendarAdvance("target",E46,XXX!$I$22,"following"),EURIBORCurve!$A$125,XXX!$E$43,"following","following","forward",FALSE,,,,Trigger)</f>
        <v>#VALUE!</v>
      </c>
      <c r="L46" s="76" t="e">
        <f>_xll.qlVanillaSwap("Swap"&amp;+E46,,1,J46,1,XXX!$J$22,K46,EURIBORCurve!$A$123,0,EURIBORCurve!$A$124)</f>
        <v>#VALUE!</v>
      </c>
      <c r="M46" s="76" t="e">
        <f>_xll.qlInstrumentSetPricingEngine(L46,$F$1)</f>
        <v>#VALUE!</v>
      </c>
      <c r="N46" s="75">
        <f>IF(I46,_xll.qlVanillaSwapFairRate(L46),IF(ISNUMBER(N45),N45,0))</f>
        <v>-3.4607522145568836E-4</v>
      </c>
      <c r="O46" s="75" t="e">
        <f>F46*N46+G46</f>
        <v>#N/A</v>
      </c>
      <c r="P46" s="81">
        <v>10000</v>
      </c>
      <c r="Q46" s="75" t="e">
        <f>_xll.qlCallability("Kuendigungstermin"&amp;Cashflows!E46,P46,"Clean","Call",E46,,Trigger)</f>
        <v>#VALUE!</v>
      </c>
      <c r="R46" s="65" t="e">
        <f ca="1"/>
        <v>#N/A</v>
      </c>
      <c r="S46" s="67" t="e">
        <f ca="1"/>
        <v>#N/A</v>
      </c>
      <c r="T46" s="67" t="e">
        <f ca="1"/>
        <v>#N/A</v>
      </c>
      <c r="U46" s="65" t="e">
        <f ca="1"/>
        <v>#N/A</v>
      </c>
      <c r="V46" s="65" t="e">
        <f ca="1"/>
        <v>#N/A</v>
      </c>
      <c r="W46" s="52" t="e">
        <f ca="1"/>
        <v>#N/A</v>
      </c>
      <c r="X46" s="52" t="e">
        <f ca="1"/>
        <v>#N/A</v>
      </c>
      <c r="Y46" s="52" t="e">
        <f ca="1"/>
        <v>#N/A</v>
      </c>
      <c r="Z46" s="65" t="e">
        <f ca="1"/>
        <v>#N/A</v>
      </c>
      <c r="AA46" s="52" t="e">
        <f ca="1"/>
        <v>#N/A</v>
      </c>
      <c r="AB46" s="67" t="e">
        <f ca="1"/>
        <v>#N/A</v>
      </c>
      <c r="AC46" s="70" t="e">
        <f ca="1"/>
        <v>#N/A</v>
      </c>
      <c r="AD46" s="70" t="e">
        <f ca="1"/>
        <v>#N/A</v>
      </c>
      <c r="AE46" s="70" t="e">
        <f ca="1"/>
        <v>#N/A</v>
      </c>
      <c r="AF46" s="70" t="e">
        <f ca="1"/>
        <v>#N/A</v>
      </c>
      <c r="AG46" s="70" t="e">
        <f ca="1"/>
        <v>#N/A</v>
      </c>
      <c r="AH46" s="70" t="e">
        <f ca="1"/>
        <v>#N/A</v>
      </c>
      <c r="AI46" s="52" t="e">
        <f ca="1"/>
        <v>#N/A</v>
      </c>
      <c r="AJ46" s="52" t="e">
        <f ca="1"/>
        <v>#N/A</v>
      </c>
      <c r="AK46" s="52" t="e">
        <f ca="1"/>
        <v>#N/A</v>
      </c>
    </row>
    <row r="47" spans="1:37" ht="15" thickBot="1">
      <c r="A47" s="81">
        <f>IF(ISERROR(C47),A46+1,0)</f>
        <v>39</v>
      </c>
      <c r="B47" s="80">
        <v>44</v>
      </c>
      <c r="C47" s="76" t="e">
        <v>#N/A</v>
      </c>
      <c r="D47" s="76" t="e">
        <v>#N/A</v>
      </c>
      <c r="E47" s="76" t="e">
        <f>IF(ISERROR(C47),INDEX($D$3:$D$41,MATCH(A47,$B$3:$B$41,0),1),C47)</f>
        <v>#N/A</v>
      </c>
      <c r="F47" s="73" t="e">
        <f>IF(E48&gt;XXX!$K$19,1,0)</f>
        <v>#N/A</v>
      </c>
      <c r="G47" s="73" t="e">
        <f>IF(F47=0,XXX!$H$16,XXX!$G$16)</f>
        <v>#N/A</v>
      </c>
      <c r="H47" s="76" t="e">
        <f t="array" ref="H47">_xll.qlScheduleDates(H45)</f>
        <v>#VALUE!</v>
      </c>
      <c r="I47" s="76" t="b">
        <f>IF(ISERROR(VLOOKUP(E47,$H$3:$H$41,1,FALSE)),FALSE,TRUE)</f>
        <v>0</v>
      </c>
      <c r="J47" s="76" t="e">
        <f>_xll.qlSchedule("KF_fix_"&amp;E47,Cashflows!E47,_xll.qlCalendarAdvance("target",E47,XXX!$I$22,"following"),XXX!$H$22,"target","following","following","forward")</f>
        <v>#VALUE!</v>
      </c>
      <c r="K47" s="76" t="e">
        <f>_xll.qlSchedule("KF_float_"&amp;E47,Cashflows!E47,_xll.qlCalendarAdvance("target",E47,XXX!$I$22,"following"),EURIBORCurve!$A$125,XXX!$E$43,"following","following","forward",FALSE,,,,Trigger)</f>
        <v>#VALUE!</v>
      </c>
      <c r="L47" s="76" t="e">
        <f>_xll.qlVanillaSwap("Swap"&amp;+E47,,1,J47,1,XXX!$J$22,K47,EURIBORCurve!$A$123,0,EURIBORCurve!$A$124)</f>
        <v>#VALUE!</v>
      </c>
      <c r="M47" s="76" t="e">
        <f>_xll.qlInstrumentSetPricingEngine(L47,$F$1)</f>
        <v>#VALUE!</v>
      </c>
      <c r="N47" s="75">
        <f>IF(I47,_xll.qlVanillaSwapFairRate(L47),IF(ISNUMBER(N46),N46,0))</f>
        <v>-3.4607522145568836E-4</v>
      </c>
      <c r="O47" s="75" t="e">
        <f>F47*N47+G47</f>
        <v>#N/A</v>
      </c>
      <c r="P47" s="81">
        <v>10000</v>
      </c>
      <c r="Q47" s="75" t="e">
        <f>_xll.qlCallability("Kuendigungstermin"&amp;Cashflows!E47,P47,"Clean","Call",E47,,Trigger)</f>
        <v>#VALUE!</v>
      </c>
      <c r="R47" s="65" t="e">
        <f ca="1"/>
        <v>#N/A</v>
      </c>
      <c r="S47" s="67" t="e">
        <f ca="1"/>
        <v>#N/A</v>
      </c>
      <c r="T47" s="67" t="e">
        <f ca="1"/>
        <v>#N/A</v>
      </c>
      <c r="U47" s="65" t="e">
        <f ca="1"/>
        <v>#N/A</v>
      </c>
      <c r="V47" s="65" t="e">
        <f ca="1"/>
        <v>#N/A</v>
      </c>
      <c r="W47" s="52" t="e">
        <f ca="1"/>
        <v>#N/A</v>
      </c>
      <c r="X47" s="52" t="e">
        <f ca="1"/>
        <v>#N/A</v>
      </c>
      <c r="Y47" s="52" t="e">
        <f ca="1"/>
        <v>#N/A</v>
      </c>
      <c r="Z47" s="65" t="e">
        <f ca="1"/>
        <v>#N/A</v>
      </c>
      <c r="AA47" s="52" t="e">
        <f ca="1"/>
        <v>#N/A</v>
      </c>
      <c r="AB47" s="67" t="e">
        <f ca="1"/>
        <v>#N/A</v>
      </c>
      <c r="AC47" s="70" t="e">
        <f ca="1"/>
        <v>#N/A</v>
      </c>
      <c r="AD47" s="70" t="e">
        <f ca="1"/>
        <v>#N/A</v>
      </c>
      <c r="AE47" s="70" t="e">
        <f ca="1"/>
        <v>#N/A</v>
      </c>
      <c r="AF47" s="70" t="e">
        <f ca="1"/>
        <v>#N/A</v>
      </c>
      <c r="AG47" s="70" t="e">
        <f ca="1"/>
        <v>#N/A</v>
      </c>
      <c r="AH47" s="70" t="e">
        <f ca="1"/>
        <v>#N/A</v>
      </c>
      <c r="AI47" s="52" t="e">
        <f ca="1"/>
        <v>#N/A</v>
      </c>
      <c r="AJ47" s="52" t="e">
        <f ca="1"/>
        <v>#N/A</v>
      </c>
      <c r="AK47" s="52" t="e">
        <f ca="1"/>
        <v>#N/A</v>
      </c>
    </row>
    <row r="48" spans="1:37" ht="15" thickBot="1">
      <c r="A48" s="81">
        <f>IF(ISERROR(C48),A47+1,0)</f>
        <v>40</v>
      </c>
      <c r="B48" s="80">
        <v>45</v>
      </c>
      <c r="C48" s="76" t="e">
        <v>#N/A</v>
      </c>
      <c r="D48" s="76" t="e">
        <v>#N/A</v>
      </c>
      <c r="E48" s="76" t="e">
        <f>IF(ISERROR(C48),INDEX($D$3:$D$41,MATCH(A48,$B$3:$B$41,0),1),C48)</f>
        <v>#N/A</v>
      </c>
      <c r="F48" s="73" t="e">
        <f>IF(E49&gt;XXX!$K$19,1,0)</f>
        <v>#N/A</v>
      </c>
      <c r="G48" s="73" t="e">
        <f>IF(F48=0,XXX!$H$16,XXX!$G$16)</f>
        <v>#N/A</v>
      </c>
      <c r="H48" s="76" t="e">
        <f t="array" ref="H48">_xll.qlScheduleDates(H46)</f>
        <v>#VALUE!</v>
      </c>
      <c r="I48" s="76" t="b">
        <f>IF(ISERROR(VLOOKUP(E48,$H$3:$H$41,1,FALSE)),FALSE,TRUE)</f>
        <v>0</v>
      </c>
      <c r="J48" s="76" t="e">
        <f>_xll.qlSchedule("KF_fix_"&amp;E48,Cashflows!E48,_xll.qlCalendarAdvance("target",E48,XXX!$I$22,"following"),XXX!$H$22,"target","following","following","forward")</f>
        <v>#VALUE!</v>
      </c>
      <c r="K48" s="76" t="e">
        <f>_xll.qlSchedule("KF_float_"&amp;E48,Cashflows!E48,_xll.qlCalendarAdvance("target",E48,XXX!$I$22,"following"),EURIBORCurve!$A$125,XXX!$E$43,"following","following","forward",FALSE,,,,Trigger)</f>
        <v>#VALUE!</v>
      </c>
      <c r="L48" s="76" t="e">
        <f>_xll.qlVanillaSwap("Swap"&amp;+E48,,1,J48,1,XXX!$J$22,K48,EURIBORCurve!$A$123,0,EURIBORCurve!$A$124)</f>
        <v>#VALUE!</v>
      </c>
      <c r="M48" s="76" t="e">
        <f>_xll.qlInstrumentSetPricingEngine(L48,$F$1)</f>
        <v>#VALUE!</v>
      </c>
      <c r="N48" s="75">
        <f>IF(I48,_xll.qlVanillaSwapFairRate(L48),IF(ISNUMBER(N47),N47,0))</f>
        <v>-3.4607522145568836E-4</v>
      </c>
      <c r="O48" s="75" t="e">
        <f>F48*N48+G48</f>
        <v>#N/A</v>
      </c>
      <c r="P48" s="81">
        <v>10000</v>
      </c>
      <c r="Q48" s="75" t="e">
        <f>_xll.qlCallability("Kuendigungstermin"&amp;Cashflows!E48,P48,"Clean","Call",E48,,Trigger)</f>
        <v>#VALUE!</v>
      </c>
      <c r="R48" s="65" t="e">
        <f ca="1"/>
        <v>#N/A</v>
      </c>
      <c r="S48" s="67" t="e">
        <f ca="1"/>
        <v>#N/A</v>
      </c>
      <c r="T48" s="67" t="e">
        <f ca="1"/>
        <v>#N/A</v>
      </c>
      <c r="U48" s="65" t="e">
        <f ca="1"/>
        <v>#N/A</v>
      </c>
      <c r="V48" s="65" t="e">
        <f ca="1"/>
        <v>#N/A</v>
      </c>
      <c r="W48" s="52" t="e">
        <f ca="1"/>
        <v>#N/A</v>
      </c>
      <c r="X48" s="52" t="e">
        <f ca="1"/>
        <v>#N/A</v>
      </c>
      <c r="Y48" s="52" t="e">
        <f ca="1"/>
        <v>#N/A</v>
      </c>
      <c r="Z48" s="65" t="e">
        <f ca="1"/>
        <v>#N/A</v>
      </c>
      <c r="AA48" s="52" t="e">
        <f ca="1"/>
        <v>#N/A</v>
      </c>
      <c r="AB48" s="67" t="e">
        <f ca="1"/>
        <v>#N/A</v>
      </c>
      <c r="AC48" s="70" t="e">
        <f ca="1"/>
        <v>#N/A</v>
      </c>
      <c r="AD48" s="70" t="e">
        <f ca="1"/>
        <v>#N/A</v>
      </c>
      <c r="AE48" s="70" t="e">
        <f ca="1"/>
        <v>#N/A</v>
      </c>
      <c r="AF48" s="70" t="e">
        <f ca="1"/>
        <v>#N/A</v>
      </c>
      <c r="AG48" s="70" t="e">
        <f ca="1"/>
        <v>#N/A</v>
      </c>
      <c r="AH48" s="70" t="e">
        <f ca="1"/>
        <v>#N/A</v>
      </c>
      <c r="AI48" s="52" t="e">
        <f ca="1"/>
        <v>#N/A</v>
      </c>
      <c r="AJ48" s="52" t="e">
        <f ca="1"/>
        <v>#N/A</v>
      </c>
      <c r="AK48" s="52" t="e">
        <f ca="1"/>
        <v>#N/A</v>
      </c>
    </row>
    <row r="49" spans="1:37" ht="15" thickBot="1">
      <c r="A49" s="81">
        <f>IF(ISERROR(C49),A48+1,0)</f>
        <v>41</v>
      </c>
      <c r="B49" s="80">
        <v>46</v>
      </c>
      <c r="C49" s="76" t="e">
        <v>#N/A</v>
      </c>
      <c r="D49" s="76" t="e">
        <v>#N/A</v>
      </c>
      <c r="E49" s="76" t="e">
        <f>IF(ISERROR(C49),INDEX($D$3:$D$41,MATCH(A49,$B$3:$B$41,0),1),C49)</f>
        <v>#N/A</v>
      </c>
      <c r="F49" s="73" t="e">
        <f>IF(E50&gt;XXX!$K$19,1,0)</f>
        <v>#N/A</v>
      </c>
      <c r="G49" s="73" t="e">
        <f>IF(F49=0,XXX!$H$16,XXX!$G$16)</f>
        <v>#N/A</v>
      </c>
      <c r="H49" s="76" t="e">
        <f t="array" ref="H49">_xll.qlScheduleDates(H47)</f>
        <v>#VALUE!</v>
      </c>
      <c r="I49" s="76" t="b">
        <f>IF(ISERROR(VLOOKUP(E49,$H$3:$H$41,1,FALSE)),FALSE,TRUE)</f>
        <v>0</v>
      </c>
      <c r="J49" s="76" t="e">
        <f>_xll.qlSchedule("KF_fix_"&amp;E49,Cashflows!E49,_xll.qlCalendarAdvance("target",E49,XXX!$I$22,"following"),XXX!$H$22,"target","following","following","forward")</f>
        <v>#VALUE!</v>
      </c>
      <c r="K49" s="76" t="e">
        <f>_xll.qlSchedule("KF_float_"&amp;E49,Cashflows!E49,_xll.qlCalendarAdvance("target",E49,XXX!$I$22,"following"),EURIBORCurve!$A$125,XXX!$E$43,"following","following","forward",FALSE,,,,Trigger)</f>
        <v>#VALUE!</v>
      </c>
      <c r="L49" s="76" t="e">
        <f>_xll.qlVanillaSwap("Swap"&amp;+E49,,1,J49,1,XXX!$J$22,K49,EURIBORCurve!$A$123,0,EURIBORCurve!$A$124)</f>
        <v>#VALUE!</v>
      </c>
      <c r="M49" s="76" t="e">
        <f>_xll.qlInstrumentSetPricingEngine(L49,$F$1)</f>
        <v>#VALUE!</v>
      </c>
      <c r="N49" s="75">
        <f>IF(I49,_xll.qlVanillaSwapFairRate(L49),IF(ISNUMBER(N48),N48,0))</f>
        <v>-3.4607522145568836E-4</v>
      </c>
      <c r="O49" s="75" t="e">
        <f>F49*N49+G49</f>
        <v>#N/A</v>
      </c>
      <c r="P49" s="81">
        <v>10000</v>
      </c>
      <c r="Q49" s="75" t="e">
        <f>_xll.qlCallability("Kuendigungstermin"&amp;Cashflows!E49,P49,"Clean","Call",E49,,Trigger)</f>
        <v>#VALUE!</v>
      </c>
      <c r="R49" s="65" t="e">
        <f ca="1"/>
        <v>#N/A</v>
      </c>
      <c r="S49" s="67" t="e">
        <f ca="1"/>
        <v>#N/A</v>
      </c>
      <c r="T49" s="67" t="e">
        <f ca="1"/>
        <v>#N/A</v>
      </c>
      <c r="U49" s="65" t="e">
        <f ca="1"/>
        <v>#N/A</v>
      </c>
      <c r="V49" s="65" t="e">
        <f ca="1"/>
        <v>#N/A</v>
      </c>
      <c r="W49" s="52" t="e">
        <f ca="1"/>
        <v>#N/A</v>
      </c>
      <c r="X49" s="52" t="e">
        <f ca="1"/>
        <v>#N/A</v>
      </c>
      <c r="Y49" s="52" t="e">
        <f ca="1"/>
        <v>#N/A</v>
      </c>
      <c r="Z49" s="65" t="e">
        <f ca="1"/>
        <v>#N/A</v>
      </c>
      <c r="AA49" s="52" t="e">
        <f ca="1"/>
        <v>#N/A</v>
      </c>
      <c r="AB49" s="67" t="e">
        <f ca="1"/>
        <v>#N/A</v>
      </c>
      <c r="AC49" s="70" t="e">
        <f ca="1"/>
        <v>#N/A</v>
      </c>
      <c r="AD49" s="70" t="e">
        <f ca="1"/>
        <v>#N/A</v>
      </c>
      <c r="AE49" s="70" t="e">
        <f ca="1"/>
        <v>#N/A</v>
      </c>
      <c r="AF49" s="70" t="e">
        <f ca="1"/>
        <v>#N/A</v>
      </c>
      <c r="AG49" s="70" t="e">
        <f ca="1"/>
        <v>#N/A</v>
      </c>
      <c r="AH49" s="70" t="e">
        <f ca="1"/>
        <v>#N/A</v>
      </c>
      <c r="AI49" s="52" t="e">
        <f ca="1"/>
        <v>#N/A</v>
      </c>
      <c r="AJ49" s="52" t="e">
        <f ca="1"/>
        <v>#N/A</v>
      </c>
      <c r="AK49" s="52" t="e">
        <f ca="1"/>
        <v>#N/A</v>
      </c>
    </row>
    <row r="50" spans="1:37" ht="15" thickBot="1">
      <c r="A50" s="81">
        <f>IF(ISERROR(C50),A49+1,0)</f>
        <v>42</v>
      </c>
      <c r="B50" s="80">
        <v>47</v>
      </c>
      <c r="C50" s="76" t="e">
        <v>#N/A</v>
      </c>
      <c r="D50" s="76" t="e">
        <v>#N/A</v>
      </c>
      <c r="E50" s="76" t="e">
        <f>IF(ISERROR(C50),INDEX($D$3:$D$41,MATCH(A50,$B$3:$B$41,0),1),C50)</f>
        <v>#N/A</v>
      </c>
      <c r="F50" s="73" t="e">
        <f>IF(E51&gt;XXX!$K$19,1,0)</f>
        <v>#N/A</v>
      </c>
      <c r="G50" s="73" t="e">
        <f>IF(F50=0,XXX!$H$16,XXX!$G$16)</f>
        <v>#N/A</v>
      </c>
      <c r="H50" s="76" t="e">
        <f t="array" ref="H50">_xll.qlScheduleDates(H48)</f>
        <v>#VALUE!</v>
      </c>
      <c r="I50" s="76" t="b">
        <f>IF(ISERROR(VLOOKUP(E50,$H$3:$H$41,1,FALSE)),FALSE,TRUE)</f>
        <v>0</v>
      </c>
      <c r="J50" s="76" t="e">
        <f>_xll.qlSchedule("KF_fix_"&amp;E50,Cashflows!E50,_xll.qlCalendarAdvance("target",E50,XXX!$I$22,"following"),XXX!$H$22,"target","following","following","forward")</f>
        <v>#VALUE!</v>
      </c>
      <c r="K50" s="76" t="e">
        <f>_xll.qlSchedule("KF_float_"&amp;E50,Cashflows!E50,_xll.qlCalendarAdvance("target",E50,XXX!$I$22,"following"),EURIBORCurve!$A$125,XXX!$E$43,"following","following","forward",FALSE,,,,Trigger)</f>
        <v>#VALUE!</v>
      </c>
      <c r="L50" s="76" t="e">
        <f>_xll.qlVanillaSwap("Swap"&amp;+E50,,1,J50,1,XXX!$J$22,K50,EURIBORCurve!$A$123,0,EURIBORCurve!$A$124)</f>
        <v>#VALUE!</v>
      </c>
      <c r="M50" s="76" t="e">
        <f>_xll.qlInstrumentSetPricingEngine(L50,$F$1)</f>
        <v>#VALUE!</v>
      </c>
      <c r="N50" s="75">
        <f>IF(I50,_xll.qlVanillaSwapFairRate(L50),IF(ISNUMBER(N49),N49,0))</f>
        <v>-3.4607522145568836E-4</v>
      </c>
      <c r="O50" s="75" t="e">
        <f>F50*N50+G50</f>
        <v>#N/A</v>
      </c>
      <c r="P50" s="81">
        <v>10000</v>
      </c>
      <c r="Q50" s="75" t="e">
        <f>_xll.qlCallability("Kuendigungstermin"&amp;Cashflows!E50,P50,"Clean","Call",E50,,Trigger)</f>
        <v>#VALUE!</v>
      </c>
      <c r="R50" s="65" t="e">
        <f ca="1"/>
        <v>#N/A</v>
      </c>
      <c r="S50" s="67" t="e">
        <f ca="1"/>
        <v>#N/A</v>
      </c>
      <c r="T50" s="67" t="e">
        <f ca="1"/>
        <v>#N/A</v>
      </c>
      <c r="U50" s="65" t="e">
        <f ca="1"/>
        <v>#N/A</v>
      </c>
      <c r="V50" s="65" t="e">
        <f ca="1"/>
        <v>#N/A</v>
      </c>
      <c r="W50" s="52" t="e">
        <f ca="1"/>
        <v>#N/A</v>
      </c>
      <c r="X50" s="52" t="e">
        <f ca="1"/>
        <v>#N/A</v>
      </c>
      <c r="Y50" s="52" t="e">
        <f ca="1"/>
        <v>#N/A</v>
      </c>
      <c r="Z50" s="65" t="e">
        <f ca="1"/>
        <v>#N/A</v>
      </c>
      <c r="AA50" s="52" t="e">
        <f ca="1"/>
        <v>#N/A</v>
      </c>
      <c r="AB50" s="67" t="e">
        <f ca="1"/>
        <v>#N/A</v>
      </c>
      <c r="AC50" s="70" t="e">
        <f ca="1"/>
        <v>#N/A</v>
      </c>
      <c r="AD50" s="70" t="e">
        <f ca="1"/>
        <v>#N/A</v>
      </c>
      <c r="AE50" s="70" t="e">
        <f ca="1"/>
        <v>#N/A</v>
      </c>
      <c r="AF50" s="70" t="e">
        <f ca="1"/>
        <v>#N/A</v>
      </c>
      <c r="AG50" s="70" t="e">
        <f ca="1"/>
        <v>#N/A</v>
      </c>
      <c r="AH50" s="70" t="e">
        <f ca="1"/>
        <v>#N/A</v>
      </c>
      <c r="AI50" s="52" t="e">
        <f ca="1"/>
        <v>#N/A</v>
      </c>
      <c r="AJ50" s="52" t="e">
        <f ca="1"/>
        <v>#N/A</v>
      </c>
      <c r="AK50" s="52" t="e">
        <f ca="1"/>
        <v>#N/A</v>
      </c>
    </row>
    <row r="51" spans="1:37" ht="15" thickBot="1">
      <c r="A51" s="81">
        <f>IF(ISERROR(C51),A50+1,0)</f>
        <v>43</v>
      </c>
      <c r="B51" s="80">
        <v>48</v>
      </c>
      <c r="C51" s="76" t="e">
        <v>#N/A</v>
      </c>
      <c r="D51" s="76" t="e">
        <v>#N/A</v>
      </c>
      <c r="E51" s="76" t="e">
        <f>IF(ISERROR(C51),INDEX($D$3:$D$41,MATCH(A51,$B$3:$B$41,0),1),C51)</f>
        <v>#N/A</v>
      </c>
      <c r="F51" s="73" t="e">
        <f>IF(E52&gt;XXX!$K$19,1,0)</f>
        <v>#N/A</v>
      </c>
      <c r="G51" s="73" t="e">
        <f>IF(F51=0,XXX!$H$16,XXX!$G$16)</f>
        <v>#N/A</v>
      </c>
      <c r="H51" s="76" t="e">
        <f t="array" ref="H51">_xll.qlScheduleDates(H49)</f>
        <v>#VALUE!</v>
      </c>
      <c r="I51" s="76" t="b">
        <f>IF(ISERROR(VLOOKUP(E51,$H$3:$H$41,1,FALSE)),FALSE,TRUE)</f>
        <v>0</v>
      </c>
      <c r="J51" s="76" t="e">
        <f>_xll.qlSchedule("KF_fix_"&amp;E51,Cashflows!E51,_xll.qlCalendarAdvance("target",E51,XXX!$I$22,"following"),XXX!$H$22,"target","following","following","forward")</f>
        <v>#VALUE!</v>
      </c>
      <c r="K51" s="76" t="e">
        <f>_xll.qlSchedule("KF_float_"&amp;E51,Cashflows!E51,_xll.qlCalendarAdvance("target",E51,XXX!$I$22,"following"),EURIBORCurve!$A$125,XXX!$E$43,"following","following","forward",FALSE,,,,Trigger)</f>
        <v>#VALUE!</v>
      </c>
      <c r="L51" s="76" t="e">
        <f>_xll.qlVanillaSwap("Swap"&amp;+E51,,1,J51,1,XXX!$J$22,K51,EURIBORCurve!$A$123,0,EURIBORCurve!$A$124)</f>
        <v>#VALUE!</v>
      </c>
      <c r="M51" s="76" t="e">
        <f>_xll.qlInstrumentSetPricingEngine(L51,$F$1)</f>
        <v>#VALUE!</v>
      </c>
      <c r="N51" s="75">
        <f>IF(I51,_xll.qlVanillaSwapFairRate(L51),IF(ISNUMBER(N50),N50,0))</f>
        <v>-3.4607522145568836E-4</v>
      </c>
      <c r="O51" s="75" t="e">
        <f>F51*N51+G51</f>
        <v>#N/A</v>
      </c>
      <c r="P51" s="81">
        <v>10000</v>
      </c>
      <c r="Q51" s="75" t="e">
        <f>_xll.qlCallability("Kuendigungstermin"&amp;Cashflows!E51,P51,"Clean","Call",E51,,Trigger)</f>
        <v>#VALUE!</v>
      </c>
      <c r="R51" s="65" t="e">
        <f ca="1"/>
        <v>#N/A</v>
      </c>
      <c r="S51" s="67" t="e">
        <f ca="1"/>
        <v>#N/A</v>
      </c>
      <c r="T51" s="67" t="e">
        <f ca="1"/>
        <v>#N/A</v>
      </c>
      <c r="U51" s="65" t="e">
        <f ca="1"/>
        <v>#N/A</v>
      </c>
      <c r="V51" s="65" t="e">
        <f ca="1"/>
        <v>#N/A</v>
      </c>
      <c r="W51" s="52" t="e">
        <f ca="1"/>
        <v>#N/A</v>
      </c>
      <c r="X51" s="52" t="e">
        <f ca="1"/>
        <v>#N/A</v>
      </c>
      <c r="Y51" s="52" t="e">
        <f ca="1"/>
        <v>#N/A</v>
      </c>
      <c r="Z51" s="65" t="e">
        <f ca="1"/>
        <v>#N/A</v>
      </c>
      <c r="AA51" s="52" t="e">
        <f ca="1"/>
        <v>#N/A</v>
      </c>
      <c r="AB51" s="67" t="e">
        <f ca="1"/>
        <v>#N/A</v>
      </c>
      <c r="AC51" s="70" t="e">
        <f ca="1"/>
        <v>#N/A</v>
      </c>
      <c r="AD51" s="70" t="e">
        <f ca="1"/>
        <v>#N/A</v>
      </c>
      <c r="AE51" s="70" t="e">
        <f ca="1"/>
        <v>#N/A</v>
      </c>
      <c r="AF51" s="70" t="e">
        <f ca="1"/>
        <v>#N/A</v>
      </c>
      <c r="AG51" s="70" t="e">
        <f ca="1"/>
        <v>#N/A</v>
      </c>
      <c r="AH51" s="70" t="e">
        <f ca="1"/>
        <v>#N/A</v>
      </c>
      <c r="AI51" s="52" t="e">
        <f ca="1"/>
        <v>#N/A</v>
      </c>
      <c r="AJ51" s="52" t="e">
        <f ca="1"/>
        <v>#N/A</v>
      </c>
      <c r="AK51" s="52" t="e">
        <f ca="1"/>
        <v>#N/A</v>
      </c>
    </row>
    <row r="52" spans="1:37" ht="15" thickBot="1">
      <c r="A52" s="81">
        <f>IF(ISERROR(C52),A51+1,0)</f>
        <v>44</v>
      </c>
      <c r="B52" s="80">
        <v>49</v>
      </c>
      <c r="C52" s="76" t="e">
        <v>#N/A</v>
      </c>
      <c r="D52" s="76" t="e">
        <v>#N/A</v>
      </c>
      <c r="E52" s="76" t="e">
        <f>IF(ISERROR(C52),INDEX($D$3:$D$41,MATCH(A52,$B$3:$B$41,0),1),C52)</f>
        <v>#N/A</v>
      </c>
      <c r="F52" s="73" t="e">
        <f>IF(E53&gt;XXX!$K$19,1,0)</f>
        <v>#N/A</v>
      </c>
      <c r="G52" s="73" t="e">
        <f>IF(F52=0,XXX!$H$16,XXX!$G$16)</f>
        <v>#N/A</v>
      </c>
      <c r="H52" s="76" t="e">
        <f t="array" ref="H52">_xll.qlScheduleDates(H50)</f>
        <v>#VALUE!</v>
      </c>
      <c r="I52" s="76" t="b">
        <f>IF(ISERROR(VLOOKUP(E52,$H$3:$H$41,1,FALSE)),FALSE,TRUE)</f>
        <v>0</v>
      </c>
      <c r="J52" s="76" t="e">
        <f>_xll.qlSchedule("KF_fix_"&amp;E52,Cashflows!E52,_xll.qlCalendarAdvance("target",E52,XXX!$I$22,"following"),XXX!$H$22,"target","following","following","forward")</f>
        <v>#VALUE!</v>
      </c>
      <c r="K52" s="76" t="e">
        <f>_xll.qlSchedule("KF_float_"&amp;E52,Cashflows!E52,_xll.qlCalendarAdvance("target",E52,XXX!$I$22,"following"),EURIBORCurve!$A$125,XXX!$E$43,"following","following","forward",FALSE,,,,Trigger)</f>
        <v>#VALUE!</v>
      </c>
      <c r="L52" s="76" t="e">
        <f>_xll.qlVanillaSwap("Swap"&amp;+E52,,1,J52,1,XXX!$J$22,K52,EURIBORCurve!$A$123,0,EURIBORCurve!$A$124)</f>
        <v>#VALUE!</v>
      </c>
      <c r="M52" s="76" t="e">
        <f>_xll.qlInstrumentSetPricingEngine(L52,$F$1)</f>
        <v>#VALUE!</v>
      </c>
      <c r="N52" s="75">
        <f>IF(I52,_xll.qlVanillaSwapFairRate(L52),IF(ISNUMBER(N51),N51,0))</f>
        <v>-3.4607522145568836E-4</v>
      </c>
      <c r="O52" s="75" t="e">
        <f>F52*N52+G52</f>
        <v>#N/A</v>
      </c>
      <c r="P52" s="81">
        <v>10000</v>
      </c>
      <c r="Q52" s="75" t="e">
        <f>_xll.qlCallability("Kuendigungstermin"&amp;Cashflows!E52,P52,"Clean","Call",E52,,Trigger)</f>
        <v>#VALUE!</v>
      </c>
      <c r="R52" s="65" t="e">
        <f ca="1"/>
        <v>#N/A</v>
      </c>
      <c r="S52" s="67" t="e">
        <f ca="1"/>
        <v>#N/A</v>
      </c>
      <c r="T52" s="67" t="e">
        <f ca="1"/>
        <v>#N/A</v>
      </c>
      <c r="U52" s="65" t="e">
        <f ca="1"/>
        <v>#N/A</v>
      </c>
      <c r="V52" s="65" t="e">
        <f ca="1"/>
        <v>#N/A</v>
      </c>
      <c r="W52" s="52" t="e">
        <f ca="1"/>
        <v>#N/A</v>
      </c>
      <c r="X52" s="52" t="e">
        <f ca="1"/>
        <v>#N/A</v>
      </c>
      <c r="Y52" s="52" t="e">
        <f ca="1"/>
        <v>#N/A</v>
      </c>
      <c r="Z52" s="65" t="e">
        <f ca="1"/>
        <v>#N/A</v>
      </c>
      <c r="AA52" s="52" t="e">
        <f ca="1"/>
        <v>#N/A</v>
      </c>
      <c r="AB52" s="67" t="e">
        <f ca="1"/>
        <v>#N/A</v>
      </c>
      <c r="AC52" s="70" t="e">
        <f ca="1"/>
        <v>#N/A</v>
      </c>
      <c r="AD52" s="70" t="e">
        <f ca="1"/>
        <v>#N/A</v>
      </c>
      <c r="AE52" s="70" t="e">
        <f ca="1"/>
        <v>#N/A</v>
      </c>
      <c r="AF52" s="70" t="e">
        <f ca="1"/>
        <v>#N/A</v>
      </c>
      <c r="AG52" s="70" t="e">
        <f ca="1"/>
        <v>#N/A</v>
      </c>
      <c r="AH52" s="70" t="e">
        <f ca="1"/>
        <v>#N/A</v>
      </c>
      <c r="AI52" s="52" t="e">
        <f ca="1"/>
        <v>#N/A</v>
      </c>
      <c r="AJ52" s="52" t="e">
        <f ca="1"/>
        <v>#N/A</v>
      </c>
      <c r="AK52" s="52" t="e">
        <f ca="1"/>
        <v>#N/A</v>
      </c>
    </row>
    <row r="53" spans="1:37" ht="15" thickBot="1">
      <c r="A53" s="81">
        <f>IF(ISERROR(C53),A52+1,0)</f>
        <v>45</v>
      </c>
      <c r="B53" s="80">
        <v>50</v>
      </c>
      <c r="C53" s="76" t="e">
        <v>#N/A</v>
      </c>
      <c r="D53" s="76" t="e">
        <v>#N/A</v>
      </c>
      <c r="E53" s="76" t="e">
        <f>IF(ISERROR(C53),INDEX($D$3:$D$41,MATCH(A53,$B$3:$B$41,0),1),C53)</f>
        <v>#N/A</v>
      </c>
      <c r="F53" s="73" t="e">
        <f>IF(E54&gt;XXX!$K$19,1,0)</f>
        <v>#N/A</v>
      </c>
      <c r="G53" s="73" t="e">
        <f>IF(F53=0,XXX!$H$16,XXX!$G$16)</f>
        <v>#N/A</v>
      </c>
      <c r="H53" s="76" t="e">
        <f t="array" ref="H53">_xll.qlScheduleDates(H51)</f>
        <v>#VALUE!</v>
      </c>
      <c r="I53" s="76" t="b">
        <f>IF(ISERROR(VLOOKUP(E53,$H$3:$H$41,1,FALSE)),FALSE,TRUE)</f>
        <v>0</v>
      </c>
      <c r="J53" s="76" t="e">
        <f>_xll.qlSchedule("KF_fix_"&amp;E53,Cashflows!E53,_xll.qlCalendarAdvance("target",E53,XXX!$I$22,"following"),XXX!$H$22,"target","following","following","forward")</f>
        <v>#VALUE!</v>
      </c>
      <c r="K53" s="76" t="e">
        <f>_xll.qlSchedule("KF_float_"&amp;E53,Cashflows!E53,_xll.qlCalendarAdvance("target",E53,XXX!$I$22,"following"),EURIBORCurve!$A$125,XXX!$E$43,"following","following","forward",FALSE,,,,Trigger)</f>
        <v>#VALUE!</v>
      </c>
      <c r="L53" s="76" t="e">
        <f>_xll.qlVanillaSwap("Swap"&amp;+E53,,1,J53,1,XXX!$J$22,K53,EURIBORCurve!$A$123,0,EURIBORCurve!$A$124)</f>
        <v>#VALUE!</v>
      </c>
      <c r="M53" s="76" t="e">
        <f>_xll.qlInstrumentSetPricingEngine(L53,$F$1)</f>
        <v>#VALUE!</v>
      </c>
      <c r="N53" s="75">
        <f>IF(I53,_xll.qlVanillaSwapFairRate(L53),IF(ISNUMBER(N52),N52,0))</f>
        <v>-3.4607522145568836E-4</v>
      </c>
      <c r="O53" s="75" t="e">
        <f>F53*N53+G53</f>
        <v>#N/A</v>
      </c>
      <c r="P53" s="81">
        <v>10000</v>
      </c>
      <c r="Q53" s="75" t="e">
        <f>_xll.qlCallability("Kuendigungstermin"&amp;Cashflows!E53,P53,"Clean","Call",E53,,Trigger)</f>
        <v>#VALUE!</v>
      </c>
      <c r="R53" s="65" t="e">
        <f ca="1"/>
        <v>#N/A</v>
      </c>
      <c r="S53" s="67" t="e">
        <f ca="1"/>
        <v>#N/A</v>
      </c>
      <c r="T53" s="67" t="e">
        <f ca="1"/>
        <v>#N/A</v>
      </c>
      <c r="U53" s="65" t="e">
        <f ca="1"/>
        <v>#N/A</v>
      </c>
      <c r="V53" s="65" t="e">
        <f ca="1"/>
        <v>#N/A</v>
      </c>
      <c r="W53" s="52" t="e">
        <f ca="1"/>
        <v>#N/A</v>
      </c>
      <c r="X53" s="52" t="e">
        <f ca="1"/>
        <v>#N/A</v>
      </c>
      <c r="Y53" s="52" t="e">
        <f ca="1"/>
        <v>#N/A</v>
      </c>
      <c r="Z53" s="65" t="e">
        <f ca="1"/>
        <v>#N/A</v>
      </c>
      <c r="AA53" s="52" t="e">
        <f ca="1"/>
        <v>#N/A</v>
      </c>
      <c r="AB53" s="67" t="e">
        <f ca="1"/>
        <v>#N/A</v>
      </c>
      <c r="AC53" s="70" t="e">
        <f ca="1"/>
        <v>#N/A</v>
      </c>
      <c r="AD53" s="70" t="e">
        <f ca="1"/>
        <v>#N/A</v>
      </c>
      <c r="AE53" s="70" t="e">
        <f ca="1"/>
        <v>#N/A</v>
      </c>
      <c r="AF53" s="70" t="e">
        <f ca="1"/>
        <v>#N/A</v>
      </c>
      <c r="AG53" s="70" t="e">
        <f ca="1"/>
        <v>#N/A</v>
      </c>
      <c r="AH53" s="70" t="e">
        <f ca="1"/>
        <v>#N/A</v>
      </c>
      <c r="AI53" s="52" t="e">
        <f ca="1"/>
        <v>#N/A</v>
      </c>
      <c r="AJ53" s="52" t="e">
        <f ca="1"/>
        <v>#N/A</v>
      </c>
      <c r="AK53" s="52" t="e">
        <f ca="1"/>
        <v>#N/A</v>
      </c>
    </row>
    <row r="54" spans="1:37" ht="15" thickBot="1">
      <c r="A54" s="81">
        <f>IF(ISERROR(C54),A53+1,0)</f>
        <v>46</v>
      </c>
      <c r="B54" s="80">
        <v>51</v>
      </c>
      <c r="C54" s="76" t="e">
        <v>#N/A</v>
      </c>
      <c r="D54" s="76" t="e">
        <v>#N/A</v>
      </c>
      <c r="E54" s="76" t="e">
        <f>IF(ISERROR(C54),INDEX($D$3:$D$41,MATCH(A54,$B$3:$B$41,0),1),C54)</f>
        <v>#N/A</v>
      </c>
      <c r="F54" s="73" t="e">
        <f>IF(E55&gt;XXX!$K$19,1,0)</f>
        <v>#N/A</v>
      </c>
      <c r="G54" s="73" t="e">
        <f>IF(F54=0,XXX!$H$16,XXX!$G$16)</f>
        <v>#N/A</v>
      </c>
      <c r="H54" s="76" t="e">
        <f t="array" ref="H54">_xll.qlScheduleDates(H52)</f>
        <v>#VALUE!</v>
      </c>
      <c r="I54" s="76" t="b">
        <f>IF(ISERROR(VLOOKUP(E54,$H$3:$H$41,1,FALSE)),FALSE,TRUE)</f>
        <v>0</v>
      </c>
      <c r="J54" s="76" t="e">
        <f>_xll.qlSchedule("KF_fix_"&amp;E54,Cashflows!E54,_xll.qlCalendarAdvance("target",E54,XXX!$I$22,"following"),XXX!$H$22,"target","following","following","forward")</f>
        <v>#VALUE!</v>
      </c>
      <c r="K54" s="76" t="e">
        <f>_xll.qlSchedule("KF_float_"&amp;E54,Cashflows!E54,_xll.qlCalendarAdvance("target",E54,XXX!$I$22,"following"),EURIBORCurve!$A$125,XXX!$E$43,"following","following","forward",FALSE,,,,Trigger)</f>
        <v>#VALUE!</v>
      </c>
      <c r="L54" s="76" t="e">
        <f>_xll.qlVanillaSwap("Swap"&amp;+E54,,1,J54,1,XXX!$J$22,K54,EURIBORCurve!$A$123,0,EURIBORCurve!$A$124)</f>
        <v>#VALUE!</v>
      </c>
      <c r="M54" s="76" t="e">
        <f>_xll.qlInstrumentSetPricingEngine(L54,$F$1)</f>
        <v>#VALUE!</v>
      </c>
      <c r="N54" s="75">
        <f>IF(I54,_xll.qlVanillaSwapFairRate(L54),IF(ISNUMBER(N53),N53,0))</f>
        <v>-3.4607522145568836E-4</v>
      </c>
      <c r="O54" s="75" t="e">
        <f>F54*N54+G54</f>
        <v>#N/A</v>
      </c>
      <c r="P54" s="81">
        <v>10000</v>
      </c>
      <c r="Q54" s="75" t="e">
        <f>_xll.qlCallability("Kuendigungstermin"&amp;Cashflows!E54,P54,"Clean","Call",E54,,Trigger)</f>
        <v>#VALUE!</v>
      </c>
      <c r="R54" s="65" t="e">
        <f ca="1"/>
        <v>#N/A</v>
      </c>
      <c r="S54" s="67" t="e">
        <f ca="1"/>
        <v>#N/A</v>
      </c>
      <c r="T54" s="67" t="e">
        <f ca="1"/>
        <v>#N/A</v>
      </c>
      <c r="U54" s="65" t="e">
        <f ca="1"/>
        <v>#N/A</v>
      </c>
      <c r="V54" s="65" t="e">
        <f ca="1"/>
        <v>#N/A</v>
      </c>
      <c r="W54" s="52" t="e">
        <f ca="1"/>
        <v>#N/A</v>
      </c>
      <c r="X54" s="52" t="e">
        <f ca="1"/>
        <v>#N/A</v>
      </c>
      <c r="Y54" s="52" t="e">
        <f ca="1"/>
        <v>#N/A</v>
      </c>
      <c r="Z54" s="65" t="e">
        <f ca="1"/>
        <v>#N/A</v>
      </c>
      <c r="AA54" s="52" t="e">
        <f ca="1"/>
        <v>#N/A</v>
      </c>
      <c r="AB54" s="67" t="e">
        <f ca="1"/>
        <v>#N/A</v>
      </c>
      <c r="AC54" s="70" t="e">
        <f ca="1"/>
        <v>#N/A</v>
      </c>
      <c r="AD54" s="70" t="e">
        <f ca="1"/>
        <v>#N/A</v>
      </c>
      <c r="AE54" s="70" t="e">
        <f ca="1"/>
        <v>#N/A</v>
      </c>
      <c r="AF54" s="70" t="e">
        <f ca="1"/>
        <v>#N/A</v>
      </c>
      <c r="AG54" s="70" t="e">
        <f ca="1"/>
        <v>#N/A</v>
      </c>
      <c r="AH54" s="70" t="e">
        <f ca="1"/>
        <v>#N/A</v>
      </c>
      <c r="AI54" s="52" t="e">
        <f ca="1"/>
        <v>#N/A</v>
      </c>
      <c r="AJ54" s="52" t="e">
        <f ca="1"/>
        <v>#N/A</v>
      </c>
      <c r="AK54" s="52" t="e">
        <f ca="1"/>
        <v>#N/A</v>
      </c>
    </row>
    <row r="55" spans="1:37" ht="15" thickBot="1">
      <c r="A55" s="81">
        <f>IF(ISERROR(C55),A54+1,0)</f>
        <v>47</v>
      </c>
      <c r="B55" s="80">
        <v>52</v>
      </c>
      <c r="C55" s="76" t="e">
        <v>#N/A</v>
      </c>
      <c r="D55" s="76" t="e">
        <v>#N/A</v>
      </c>
      <c r="E55" s="76" t="e">
        <f>IF(ISERROR(C55),INDEX($D$3:$D$41,MATCH(A55,$B$3:$B$41,0),1),C55)</f>
        <v>#N/A</v>
      </c>
      <c r="F55" s="73" t="e">
        <f>IF(E56&gt;XXX!$K$19,1,0)</f>
        <v>#N/A</v>
      </c>
      <c r="G55" s="73" t="e">
        <f>IF(F55=0,XXX!$H$16,XXX!$G$16)</f>
        <v>#N/A</v>
      </c>
      <c r="H55" s="76" t="e">
        <f t="array" ref="H55">_xll.qlScheduleDates(H53)</f>
        <v>#VALUE!</v>
      </c>
      <c r="I55" s="76" t="b">
        <f>IF(ISERROR(VLOOKUP(E55,$H$3:$H$41,1,FALSE)),FALSE,TRUE)</f>
        <v>0</v>
      </c>
      <c r="J55" s="76" t="e">
        <f>_xll.qlSchedule("KF_fix_"&amp;E55,Cashflows!E55,_xll.qlCalendarAdvance("target",E55,XXX!$I$22,"following"),XXX!$H$22,"target","following","following","forward")</f>
        <v>#VALUE!</v>
      </c>
      <c r="K55" s="76" t="e">
        <f>_xll.qlSchedule("KF_float_"&amp;E55,Cashflows!E55,_xll.qlCalendarAdvance("target",E55,XXX!$I$22,"following"),EURIBORCurve!$A$125,XXX!$E$43,"following","following","forward",FALSE,,,,Trigger)</f>
        <v>#VALUE!</v>
      </c>
      <c r="L55" s="76" t="e">
        <f>_xll.qlVanillaSwap("Swap"&amp;+E55,,1,J55,1,XXX!$J$22,K55,EURIBORCurve!$A$123,0,EURIBORCurve!$A$124)</f>
        <v>#VALUE!</v>
      </c>
      <c r="M55" s="76" t="e">
        <f>_xll.qlInstrumentSetPricingEngine(L55,$F$1)</f>
        <v>#VALUE!</v>
      </c>
      <c r="N55" s="75">
        <f>IF(I55,_xll.qlVanillaSwapFairRate(L55),IF(ISNUMBER(N54),N54,0))</f>
        <v>-3.4607522145568836E-4</v>
      </c>
      <c r="O55" s="75" t="e">
        <f>F55*N55+G55</f>
        <v>#N/A</v>
      </c>
      <c r="P55" s="81">
        <v>10000</v>
      </c>
      <c r="Q55" s="75" t="e">
        <f>_xll.qlCallability("Kuendigungstermin"&amp;Cashflows!E55,P55,"Clean","Call",E55,,Trigger)</f>
        <v>#VALUE!</v>
      </c>
      <c r="R55" s="65" t="e">
        <f ca="1"/>
        <v>#N/A</v>
      </c>
      <c r="S55" s="67" t="e">
        <f ca="1"/>
        <v>#N/A</v>
      </c>
      <c r="T55" s="67" t="e">
        <f ca="1"/>
        <v>#N/A</v>
      </c>
      <c r="U55" s="65" t="e">
        <f ca="1"/>
        <v>#N/A</v>
      </c>
      <c r="V55" s="65" t="e">
        <f ca="1"/>
        <v>#N/A</v>
      </c>
      <c r="W55" s="52" t="e">
        <f ca="1"/>
        <v>#N/A</v>
      </c>
      <c r="X55" s="52" t="e">
        <f ca="1"/>
        <v>#N/A</v>
      </c>
      <c r="Y55" s="52" t="e">
        <f ca="1"/>
        <v>#N/A</v>
      </c>
      <c r="Z55" s="65" t="e">
        <f ca="1"/>
        <v>#N/A</v>
      </c>
      <c r="AA55" s="52" t="e">
        <f ca="1"/>
        <v>#N/A</v>
      </c>
      <c r="AB55" s="67" t="e">
        <f ca="1"/>
        <v>#N/A</v>
      </c>
      <c r="AC55" s="70" t="e">
        <f ca="1"/>
        <v>#N/A</v>
      </c>
      <c r="AD55" s="70" t="e">
        <f ca="1"/>
        <v>#N/A</v>
      </c>
      <c r="AE55" s="70" t="e">
        <f ca="1"/>
        <v>#N/A</v>
      </c>
      <c r="AF55" s="70" t="e">
        <f ca="1"/>
        <v>#N/A</v>
      </c>
      <c r="AG55" s="70" t="e">
        <f ca="1"/>
        <v>#N/A</v>
      </c>
      <c r="AH55" s="70" t="e">
        <f ca="1"/>
        <v>#N/A</v>
      </c>
      <c r="AI55" s="52" t="e">
        <f ca="1"/>
        <v>#N/A</v>
      </c>
      <c r="AJ55" s="52" t="e">
        <f ca="1"/>
        <v>#N/A</v>
      </c>
      <c r="AK55" s="52" t="e">
        <f ca="1"/>
        <v>#N/A</v>
      </c>
    </row>
    <row r="56" spans="1:37" ht="15" thickBot="1">
      <c r="A56" s="81">
        <f>IF(ISERROR(C56),A55+1,0)</f>
        <v>48</v>
      </c>
      <c r="B56" s="80">
        <v>53</v>
      </c>
      <c r="C56" s="76" t="e">
        <v>#N/A</v>
      </c>
      <c r="D56" s="76" t="e">
        <v>#N/A</v>
      </c>
      <c r="E56" s="76" t="e">
        <f>IF(ISERROR(C56),INDEX($D$3:$D$41,MATCH(A56,$B$3:$B$41,0),1),C56)</f>
        <v>#N/A</v>
      </c>
      <c r="F56" s="73" t="e">
        <f>IF(E57&gt;XXX!$K$19,1,0)</f>
        <v>#N/A</v>
      </c>
      <c r="G56" s="73" t="e">
        <f>IF(F56=0,XXX!$H$16,XXX!$G$16)</f>
        <v>#N/A</v>
      </c>
      <c r="H56" s="76" t="e">
        <f t="array" ref="H56">_xll.qlScheduleDates(H54)</f>
        <v>#VALUE!</v>
      </c>
      <c r="I56" s="76" t="b">
        <f>IF(ISERROR(VLOOKUP(E56,$H$3:$H$41,1,FALSE)),FALSE,TRUE)</f>
        <v>0</v>
      </c>
      <c r="J56" s="76" t="e">
        <f>_xll.qlSchedule("KF_fix_"&amp;E56,Cashflows!E56,_xll.qlCalendarAdvance("target",E56,XXX!$I$22,"following"),XXX!$H$22,"target","following","following","forward")</f>
        <v>#VALUE!</v>
      </c>
      <c r="K56" s="76" t="e">
        <f>_xll.qlSchedule("KF_float_"&amp;E56,Cashflows!E56,_xll.qlCalendarAdvance("target",E56,XXX!$I$22,"following"),EURIBORCurve!$A$125,XXX!$E$43,"following","following","forward",FALSE,,,,Trigger)</f>
        <v>#VALUE!</v>
      </c>
      <c r="L56" s="76" t="e">
        <f>_xll.qlVanillaSwap("Swap"&amp;+E56,,1,J56,1,XXX!$J$22,K56,EURIBORCurve!$A$123,0,EURIBORCurve!$A$124)</f>
        <v>#VALUE!</v>
      </c>
      <c r="M56" s="76" t="e">
        <f>_xll.qlInstrumentSetPricingEngine(L56,$F$1)</f>
        <v>#VALUE!</v>
      </c>
      <c r="N56" s="75">
        <f>IF(I56,_xll.qlVanillaSwapFairRate(L56),IF(ISNUMBER(N55),N55,0))</f>
        <v>-3.4607522145568836E-4</v>
      </c>
      <c r="O56" s="75" t="e">
        <f>F56*N56+G56</f>
        <v>#N/A</v>
      </c>
      <c r="P56" s="81">
        <v>10000</v>
      </c>
      <c r="Q56" s="75" t="e">
        <f>_xll.qlCallability("Kuendigungstermin"&amp;Cashflows!E56,P56,"Clean","Call",E56,,Trigger)</f>
        <v>#VALUE!</v>
      </c>
      <c r="R56" s="65" t="e">
        <f ca="1"/>
        <v>#N/A</v>
      </c>
      <c r="S56" s="67" t="e">
        <f ca="1"/>
        <v>#N/A</v>
      </c>
      <c r="T56" s="67" t="e">
        <f ca="1"/>
        <v>#N/A</v>
      </c>
      <c r="U56" s="65" t="e">
        <f ca="1"/>
        <v>#N/A</v>
      </c>
      <c r="V56" s="65" t="e">
        <f ca="1"/>
        <v>#N/A</v>
      </c>
      <c r="W56" s="52" t="e">
        <f ca="1"/>
        <v>#N/A</v>
      </c>
      <c r="X56" s="52" t="e">
        <f ca="1"/>
        <v>#N/A</v>
      </c>
      <c r="Y56" s="52" t="e">
        <f ca="1"/>
        <v>#N/A</v>
      </c>
      <c r="Z56" s="65" t="e">
        <f ca="1"/>
        <v>#N/A</v>
      </c>
      <c r="AA56" s="52" t="e">
        <f ca="1"/>
        <v>#N/A</v>
      </c>
      <c r="AB56" s="67" t="e">
        <f ca="1"/>
        <v>#N/A</v>
      </c>
      <c r="AC56" s="70" t="e">
        <f ca="1"/>
        <v>#N/A</v>
      </c>
      <c r="AD56" s="70" t="e">
        <f ca="1"/>
        <v>#N/A</v>
      </c>
      <c r="AE56" s="70" t="e">
        <f ca="1"/>
        <v>#N/A</v>
      </c>
      <c r="AF56" s="70" t="e">
        <f ca="1"/>
        <v>#N/A</v>
      </c>
      <c r="AG56" s="70" t="e">
        <f ca="1"/>
        <v>#N/A</v>
      </c>
      <c r="AH56" s="70" t="e">
        <f ca="1"/>
        <v>#N/A</v>
      </c>
      <c r="AI56" s="52" t="e">
        <f ca="1"/>
        <v>#N/A</v>
      </c>
      <c r="AJ56" s="52" t="e">
        <f ca="1"/>
        <v>#N/A</v>
      </c>
      <c r="AK56" s="52" t="e">
        <f ca="1"/>
        <v>#N/A</v>
      </c>
    </row>
    <row r="57" spans="1:37" ht="15" thickBot="1">
      <c r="A57" s="81">
        <f>IF(ISERROR(C57),A56+1,0)</f>
        <v>49</v>
      </c>
      <c r="B57" s="80">
        <v>54</v>
      </c>
      <c r="C57" s="76" t="e">
        <v>#N/A</v>
      </c>
      <c r="D57" s="76" t="e">
        <v>#N/A</v>
      </c>
      <c r="E57" s="76" t="e">
        <f>IF(ISERROR(C57),INDEX($D$3:$D$41,MATCH(A57,$B$3:$B$41,0),1),C57)</f>
        <v>#N/A</v>
      </c>
      <c r="F57" s="73" t="e">
        <f>IF(E58&gt;XXX!$K$19,1,0)</f>
        <v>#N/A</v>
      </c>
      <c r="G57" s="73" t="e">
        <f>IF(F57=0,XXX!$H$16,XXX!$G$16)</f>
        <v>#N/A</v>
      </c>
      <c r="H57" s="76" t="e">
        <f t="array" ref="H57">_xll.qlScheduleDates(H55)</f>
        <v>#VALUE!</v>
      </c>
      <c r="I57" s="76" t="b">
        <f>IF(ISERROR(VLOOKUP(E57,$H$3:$H$41,1,FALSE)),FALSE,TRUE)</f>
        <v>0</v>
      </c>
      <c r="J57" s="76" t="e">
        <f>_xll.qlSchedule("KF_fix_"&amp;E57,Cashflows!E57,_xll.qlCalendarAdvance("target",E57,XXX!$I$22,"following"),XXX!$H$22,"target","following","following","forward")</f>
        <v>#VALUE!</v>
      </c>
      <c r="K57" s="76" t="e">
        <f>_xll.qlSchedule("KF_float_"&amp;E57,Cashflows!E57,_xll.qlCalendarAdvance("target",E57,XXX!$I$22,"following"),EURIBORCurve!$A$125,XXX!$E$43,"following","following","forward",FALSE,,,,Trigger)</f>
        <v>#VALUE!</v>
      </c>
      <c r="L57" s="76" t="e">
        <f>_xll.qlVanillaSwap("Swap"&amp;+E57,,1,J57,1,XXX!$J$22,K57,EURIBORCurve!$A$123,0,EURIBORCurve!$A$124)</f>
        <v>#VALUE!</v>
      </c>
      <c r="M57" s="76" t="e">
        <f>_xll.qlInstrumentSetPricingEngine(L57,$F$1)</f>
        <v>#VALUE!</v>
      </c>
      <c r="N57" s="75">
        <f>IF(I57,_xll.qlVanillaSwapFairRate(L57),IF(ISNUMBER(N56),N56,0))</f>
        <v>-3.4607522145568836E-4</v>
      </c>
      <c r="O57" s="75" t="e">
        <f>F57*N57+G57</f>
        <v>#N/A</v>
      </c>
      <c r="P57" s="81">
        <v>10000</v>
      </c>
      <c r="Q57" s="75" t="e">
        <f>_xll.qlCallability("Kuendigungstermin"&amp;Cashflows!E57,P57,"Clean","Call",E57,,Trigger)</f>
        <v>#VALUE!</v>
      </c>
      <c r="R57" s="65" t="e">
        <f ca="1"/>
        <v>#N/A</v>
      </c>
      <c r="S57" s="67" t="e">
        <f ca="1"/>
        <v>#N/A</v>
      </c>
      <c r="T57" s="67" t="e">
        <f ca="1"/>
        <v>#N/A</v>
      </c>
      <c r="U57" s="65" t="e">
        <f ca="1"/>
        <v>#N/A</v>
      </c>
      <c r="V57" s="65" t="e">
        <f ca="1"/>
        <v>#N/A</v>
      </c>
      <c r="W57" s="52" t="e">
        <f ca="1"/>
        <v>#N/A</v>
      </c>
      <c r="X57" s="52" t="e">
        <f ca="1"/>
        <v>#N/A</v>
      </c>
      <c r="Y57" s="52" t="e">
        <f ca="1"/>
        <v>#N/A</v>
      </c>
      <c r="Z57" s="65" t="e">
        <f ca="1"/>
        <v>#N/A</v>
      </c>
      <c r="AA57" s="52" t="e">
        <f ca="1"/>
        <v>#N/A</v>
      </c>
      <c r="AB57" s="67" t="e">
        <f ca="1"/>
        <v>#N/A</v>
      </c>
      <c r="AC57" s="70" t="e">
        <f ca="1"/>
        <v>#N/A</v>
      </c>
      <c r="AD57" s="70" t="e">
        <f ca="1"/>
        <v>#N/A</v>
      </c>
      <c r="AE57" s="70" t="e">
        <f ca="1"/>
        <v>#N/A</v>
      </c>
      <c r="AF57" s="70" t="e">
        <f ca="1"/>
        <v>#N/A</v>
      </c>
      <c r="AG57" s="70" t="e">
        <f ca="1"/>
        <v>#N/A</v>
      </c>
      <c r="AH57" s="70" t="e">
        <f ca="1"/>
        <v>#N/A</v>
      </c>
      <c r="AI57" s="52" t="e">
        <f ca="1"/>
        <v>#N/A</v>
      </c>
      <c r="AJ57" s="52" t="e">
        <f ca="1"/>
        <v>#N/A</v>
      </c>
      <c r="AK57" s="52" t="e">
        <f ca="1"/>
        <v>#N/A</v>
      </c>
    </row>
    <row r="58" spans="1:37" ht="15" thickBot="1">
      <c r="A58" s="81">
        <f>IF(ISERROR(C58),A57+1,0)</f>
        <v>50</v>
      </c>
      <c r="B58" s="80">
        <v>55</v>
      </c>
      <c r="C58" s="76" t="e">
        <v>#N/A</v>
      </c>
      <c r="D58" s="76" t="e">
        <v>#N/A</v>
      </c>
      <c r="E58" s="76" t="e">
        <f>IF(ISERROR(C58),INDEX($D$3:$D$41,MATCH(A58,$B$3:$B$41,0),1),C58)</f>
        <v>#N/A</v>
      </c>
      <c r="F58" s="73" t="e">
        <f>IF(E59&gt;XXX!$K$19,1,0)</f>
        <v>#N/A</v>
      </c>
      <c r="G58" s="73" t="e">
        <f>IF(F58=0,XXX!$H$16,XXX!$G$16)</f>
        <v>#N/A</v>
      </c>
      <c r="H58" s="76" t="e">
        <f t="array" ref="H58">_xll.qlScheduleDates(H56)</f>
        <v>#VALUE!</v>
      </c>
      <c r="I58" s="76" t="b">
        <f>IF(ISERROR(VLOOKUP(E58,$H$3:$H$41,1,FALSE)),FALSE,TRUE)</f>
        <v>0</v>
      </c>
      <c r="J58" s="76" t="e">
        <f>_xll.qlSchedule("KF_fix_"&amp;E58,Cashflows!E58,_xll.qlCalendarAdvance("target",E58,XXX!$I$22,"following"),XXX!$H$22,"target","following","following","forward")</f>
        <v>#VALUE!</v>
      </c>
      <c r="K58" s="76" t="e">
        <f>_xll.qlSchedule("KF_float_"&amp;E58,Cashflows!E58,_xll.qlCalendarAdvance("target",E58,XXX!$I$22,"following"),EURIBORCurve!$A$125,XXX!$E$43,"following","following","forward",FALSE,,,,Trigger)</f>
        <v>#VALUE!</v>
      </c>
      <c r="L58" s="76" t="e">
        <f>_xll.qlVanillaSwap("Swap"&amp;+E58,,1,J58,1,XXX!$J$22,K58,EURIBORCurve!$A$123,0,EURIBORCurve!$A$124)</f>
        <v>#VALUE!</v>
      </c>
      <c r="M58" s="76" t="e">
        <f>_xll.qlInstrumentSetPricingEngine(L58,$F$1)</f>
        <v>#VALUE!</v>
      </c>
      <c r="N58" s="75">
        <f>IF(I58,_xll.qlVanillaSwapFairRate(L58),IF(ISNUMBER(N57),N57,0))</f>
        <v>-3.4607522145568836E-4</v>
      </c>
      <c r="O58" s="75" t="e">
        <f>F58*N58+G58</f>
        <v>#N/A</v>
      </c>
      <c r="P58" s="81">
        <v>10000</v>
      </c>
      <c r="Q58" s="75" t="e">
        <f>_xll.qlCallability("Kuendigungstermin"&amp;Cashflows!E58,P58,"Clean","Call",E58,,Trigger)</f>
        <v>#VALUE!</v>
      </c>
      <c r="R58" s="65" t="e">
        <f ca="1"/>
        <v>#N/A</v>
      </c>
      <c r="S58" s="67" t="e">
        <f ca="1"/>
        <v>#N/A</v>
      </c>
      <c r="T58" s="67" t="e">
        <f ca="1"/>
        <v>#N/A</v>
      </c>
      <c r="U58" s="65" t="e">
        <f ca="1"/>
        <v>#N/A</v>
      </c>
      <c r="V58" s="65" t="e">
        <f ca="1"/>
        <v>#N/A</v>
      </c>
      <c r="W58" s="52" t="e">
        <f ca="1"/>
        <v>#N/A</v>
      </c>
      <c r="X58" s="52" t="e">
        <f ca="1"/>
        <v>#N/A</v>
      </c>
      <c r="Y58" s="52" t="e">
        <f ca="1"/>
        <v>#N/A</v>
      </c>
      <c r="Z58" s="65" t="e">
        <f ca="1"/>
        <v>#N/A</v>
      </c>
      <c r="AA58" s="52" t="e">
        <f ca="1"/>
        <v>#N/A</v>
      </c>
      <c r="AB58" s="67" t="e">
        <f ca="1"/>
        <v>#N/A</v>
      </c>
      <c r="AC58" s="70" t="e">
        <f ca="1"/>
        <v>#N/A</v>
      </c>
      <c r="AD58" s="70" t="e">
        <f ca="1"/>
        <v>#N/A</v>
      </c>
      <c r="AE58" s="70" t="e">
        <f ca="1"/>
        <v>#N/A</v>
      </c>
      <c r="AF58" s="70" t="e">
        <f ca="1"/>
        <v>#N/A</v>
      </c>
      <c r="AG58" s="70" t="e">
        <f ca="1"/>
        <v>#N/A</v>
      </c>
      <c r="AH58" s="70" t="e">
        <f ca="1"/>
        <v>#N/A</v>
      </c>
      <c r="AI58" s="52" t="e">
        <f ca="1"/>
        <v>#N/A</v>
      </c>
      <c r="AJ58" s="52" t="e">
        <f ca="1"/>
        <v>#N/A</v>
      </c>
      <c r="AK58" s="52" t="e">
        <f ca="1"/>
        <v>#N/A</v>
      </c>
    </row>
    <row r="59" spans="1:37" ht="15" thickBot="1">
      <c r="A59" s="81">
        <f>IF(ISERROR(C59),A58+1,0)</f>
        <v>51</v>
      </c>
      <c r="B59" s="80">
        <v>56</v>
      </c>
      <c r="C59" s="76" t="e">
        <v>#N/A</v>
      </c>
      <c r="D59" s="76" t="e">
        <v>#N/A</v>
      </c>
      <c r="E59" s="76" t="e">
        <f>IF(ISERROR(C59),INDEX($D$3:$D$41,MATCH(A59,$B$3:$B$41,0),1),C59)</f>
        <v>#N/A</v>
      </c>
      <c r="F59" s="73" t="e">
        <f>IF(E60&gt;XXX!$K$19,1,0)</f>
        <v>#N/A</v>
      </c>
      <c r="G59" s="73" t="e">
        <f>IF(F59=0,XXX!$H$16,XXX!$G$16)</f>
        <v>#N/A</v>
      </c>
      <c r="H59" s="76" t="e">
        <f t="array" ref="H59">_xll.qlScheduleDates(H57)</f>
        <v>#VALUE!</v>
      </c>
      <c r="I59" s="76" t="b">
        <f>IF(ISERROR(VLOOKUP(E59,$H$3:$H$41,1,FALSE)),FALSE,TRUE)</f>
        <v>0</v>
      </c>
      <c r="J59" s="76" t="e">
        <f>_xll.qlSchedule("KF_fix_"&amp;E59,Cashflows!E59,_xll.qlCalendarAdvance("target",E59,XXX!$I$22,"following"),XXX!$H$22,"target","following","following","forward")</f>
        <v>#VALUE!</v>
      </c>
      <c r="K59" s="76" t="e">
        <f>_xll.qlSchedule("KF_float_"&amp;E59,Cashflows!E59,_xll.qlCalendarAdvance("target",E59,XXX!$I$22,"following"),EURIBORCurve!$A$125,XXX!$E$43,"following","following","forward",FALSE,,,,Trigger)</f>
        <v>#VALUE!</v>
      </c>
      <c r="L59" s="76" t="e">
        <f>_xll.qlVanillaSwap("Swap"&amp;+E59,,1,J59,1,XXX!$J$22,K59,EURIBORCurve!$A$123,0,EURIBORCurve!$A$124)</f>
        <v>#VALUE!</v>
      </c>
      <c r="M59" s="76" t="e">
        <f>_xll.qlInstrumentSetPricingEngine(L59,$F$1)</f>
        <v>#VALUE!</v>
      </c>
      <c r="N59" s="75">
        <f>IF(I59,_xll.qlVanillaSwapFairRate(L59),IF(ISNUMBER(N58),N58,0))</f>
        <v>-3.4607522145568836E-4</v>
      </c>
      <c r="O59" s="75" t="e">
        <f>F59*N59+G59</f>
        <v>#N/A</v>
      </c>
      <c r="P59" s="81">
        <v>10000</v>
      </c>
      <c r="Q59" s="75" t="e">
        <f>_xll.qlCallability("Kuendigungstermin"&amp;Cashflows!E59,P59,"Clean","Call",E59,,Trigger)</f>
        <v>#VALUE!</v>
      </c>
      <c r="R59" s="65" t="e">
        <f ca="1"/>
        <v>#N/A</v>
      </c>
      <c r="S59" s="67" t="e">
        <f ca="1"/>
        <v>#N/A</v>
      </c>
      <c r="T59" s="67" t="e">
        <f ca="1"/>
        <v>#N/A</v>
      </c>
      <c r="U59" s="65" t="e">
        <f ca="1"/>
        <v>#N/A</v>
      </c>
      <c r="V59" s="65" t="e">
        <f ca="1"/>
        <v>#N/A</v>
      </c>
      <c r="W59" s="52" t="e">
        <f ca="1"/>
        <v>#N/A</v>
      </c>
      <c r="X59" s="52" t="e">
        <f ca="1"/>
        <v>#N/A</v>
      </c>
      <c r="Y59" s="52" t="e">
        <f ca="1"/>
        <v>#N/A</v>
      </c>
      <c r="Z59" s="65" t="e">
        <f ca="1"/>
        <v>#N/A</v>
      </c>
      <c r="AA59" s="52" t="e">
        <f ca="1"/>
        <v>#N/A</v>
      </c>
      <c r="AB59" s="67" t="e">
        <f ca="1"/>
        <v>#N/A</v>
      </c>
      <c r="AC59" s="70" t="e">
        <f ca="1"/>
        <v>#N/A</v>
      </c>
      <c r="AD59" s="70" t="e">
        <f ca="1"/>
        <v>#N/A</v>
      </c>
      <c r="AE59" s="70" t="e">
        <f ca="1"/>
        <v>#N/A</v>
      </c>
      <c r="AF59" s="70" t="e">
        <f ca="1"/>
        <v>#N/A</v>
      </c>
      <c r="AG59" s="70" t="e">
        <f ca="1"/>
        <v>#N/A</v>
      </c>
      <c r="AH59" s="70" t="e">
        <f ca="1"/>
        <v>#N/A</v>
      </c>
      <c r="AI59" s="52" t="e">
        <f ca="1"/>
        <v>#N/A</v>
      </c>
      <c r="AJ59" s="52" t="e">
        <f ca="1"/>
        <v>#N/A</v>
      </c>
      <c r="AK59" s="52" t="e">
        <f ca="1"/>
        <v>#N/A</v>
      </c>
    </row>
    <row r="60" spans="1:37" ht="15" thickBot="1">
      <c r="A60" s="81">
        <f>IF(ISERROR(C60),A59+1,0)</f>
        <v>52</v>
      </c>
      <c r="B60" s="80">
        <v>57</v>
      </c>
      <c r="C60" s="76" t="e">
        <v>#N/A</v>
      </c>
      <c r="D60" s="76" t="e">
        <v>#N/A</v>
      </c>
      <c r="E60" s="76" t="e">
        <f>IF(ISERROR(C60),INDEX($D$3:$D$41,MATCH(A60,$B$3:$B$41,0),1),C60)</f>
        <v>#N/A</v>
      </c>
      <c r="F60" s="73" t="e">
        <f>IF(E61&gt;XXX!$K$19,1,0)</f>
        <v>#N/A</v>
      </c>
      <c r="G60" s="73" t="e">
        <f>IF(F60=0,XXX!$H$16,XXX!$G$16)</f>
        <v>#N/A</v>
      </c>
      <c r="H60" s="76" t="e">
        <f t="array" ref="H60">_xll.qlScheduleDates(H58)</f>
        <v>#VALUE!</v>
      </c>
      <c r="I60" s="76" t="b">
        <f>IF(ISERROR(VLOOKUP(E60,$H$3:$H$41,1,FALSE)),FALSE,TRUE)</f>
        <v>0</v>
      </c>
      <c r="J60" s="76" t="e">
        <f>_xll.qlSchedule("KF_fix_"&amp;E60,Cashflows!E60,_xll.qlCalendarAdvance("target",E60,XXX!$I$22,"following"),XXX!$H$22,"target","following","following","forward")</f>
        <v>#VALUE!</v>
      </c>
      <c r="K60" s="76" t="e">
        <f>_xll.qlSchedule("KF_float_"&amp;E60,Cashflows!E60,_xll.qlCalendarAdvance("target",E60,XXX!$I$22,"following"),EURIBORCurve!$A$125,XXX!$E$43,"following","following","forward",FALSE,,,,Trigger)</f>
        <v>#VALUE!</v>
      </c>
      <c r="L60" s="76" t="e">
        <f>_xll.qlVanillaSwap("Swap"&amp;+E60,,1,J60,1,XXX!$J$22,K60,EURIBORCurve!$A$123,0,EURIBORCurve!$A$124)</f>
        <v>#VALUE!</v>
      </c>
      <c r="M60" s="76" t="e">
        <f>_xll.qlInstrumentSetPricingEngine(L60,$F$1)</f>
        <v>#VALUE!</v>
      </c>
      <c r="N60" s="75">
        <f>IF(I60,_xll.qlVanillaSwapFairRate(L60),IF(ISNUMBER(N59),N59,0))</f>
        <v>-3.4607522145568836E-4</v>
      </c>
      <c r="O60" s="75" t="e">
        <f>F60*N60+G60</f>
        <v>#N/A</v>
      </c>
      <c r="P60" s="81">
        <v>10000</v>
      </c>
      <c r="Q60" s="75" t="e">
        <f>_xll.qlCallability("Kuendigungstermin"&amp;Cashflows!E60,P60,"Clean","Call",E60,,Trigger)</f>
        <v>#VALUE!</v>
      </c>
      <c r="R60" s="65" t="e">
        <f ca="1"/>
        <v>#N/A</v>
      </c>
      <c r="S60" s="67" t="e">
        <f ca="1"/>
        <v>#N/A</v>
      </c>
      <c r="T60" s="67" t="e">
        <f ca="1"/>
        <v>#N/A</v>
      </c>
      <c r="U60" s="65" t="e">
        <f ca="1"/>
        <v>#N/A</v>
      </c>
      <c r="V60" s="65" t="e">
        <f ca="1"/>
        <v>#N/A</v>
      </c>
      <c r="W60" s="52" t="e">
        <f ca="1"/>
        <v>#N/A</v>
      </c>
      <c r="X60" s="52" t="e">
        <f ca="1"/>
        <v>#N/A</v>
      </c>
      <c r="Y60" s="52" t="e">
        <f ca="1"/>
        <v>#N/A</v>
      </c>
      <c r="Z60" s="65" t="e">
        <f ca="1"/>
        <v>#N/A</v>
      </c>
      <c r="AA60" s="52" t="e">
        <f ca="1"/>
        <v>#N/A</v>
      </c>
      <c r="AB60" s="67" t="e">
        <f ca="1"/>
        <v>#N/A</v>
      </c>
      <c r="AC60" s="70" t="e">
        <f ca="1"/>
        <v>#N/A</v>
      </c>
      <c r="AD60" s="70" t="e">
        <f ca="1"/>
        <v>#N/A</v>
      </c>
      <c r="AE60" s="70" t="e">
        <f ca="1"/>
        <v>#N/A</v>
      </c>
      <c r="AF60" s="70" t="e">
        <f ca="1"/>
        <v>#N/A</v>
      </c>
      <c r="AG60" s="70" t="e">
        <f ca="1"/>
        <v>#N/A</v>
      </c>
      <c r="AH60" s="70" t="e">
        <f ca="1"/>
        <v>#N/A</v>
      </c>
      <c r="AI60" s="52" t="e">
        <f ca="1"/>
        <v>#N/A</v>
      </c>
      <c r="AJ60" s="52" t="e">
        <f ca="1"/>
        <v>#N/A</v>
      </c>
      <c r="AK60" s="52" t="e">
        <f ca="1"/>
        <v>#N/A</v>
      </c>
    </row>
    <row r="61" spans="1:37" ht="15" thickBot="1">
      <c r="A61" s="81">
        <f>IF(ISERROR(C61),A60+1,0)</f>
        <v>53</v>
      </c>
      <c r="B61" s="80">
        <v>58</v>
      </c>
      <c r="C61" s="76" t="e">
        <v>#N/A</v>
      </c>
      <c r="D61" s="76" t="e">
        <v>#N/A</v>
      </c>
      <c r="E61" s="76" t="e">
        <f>IF(ISERROR(C61),INDEX($D$3:$D$41,MATCH(A61,$B$3:$B$41,0),1),C61)</f>
        <v>#N/A</v>
      </c>
      <c r="F61" s="73" t="e">
        <f>IF(E62&gt;XXX!$K$19,1,0)</f>
        <v>#N/A</v>
      </c>
      <c r="G61" s="73" t="e">
        <f>IF(F61=0,XXX!$H$16,XXX!$G$16)</f>
        <v>#N/A</v>
      </c>
      <c r="H61" s="76" t="e">
        <f t="array" ref="H61">_xll.qlScheduleDates(H59)</f>
        <v>#VALUE!</v>
      </c>
      <c r="I61" s="76" t="b">
        <f>IF(ISERROR(VLOOKUP(E61,$H$3:$H$41,1,FALSE)),FALSE,TRUE)</f>
        <v>0</v>
      </c>
      <c r="J61" s="76" t="e">
        <f>_xll.qlSchedule("KF_fix_"&amp;E61,Cashflows!E61,_xll.qlCalendarAdvance("target",E61,XXX!$I$22,"following"),XXX!$H$22,"target","following","following","forward")</f>
        <v>#VALUE!</v>
      </c>
      <c r="K61" s="76" t="e">
        <f>_xll.qlSchedule("KF_float_"&amp;E61,Cashflows!E61,_xll.qlCalendarAdvance("target",E61,XXX!$I$22,"following"),EURIBORCurve!$A$125,XXX!$E$43,"following","following","forward",FALSE,,,,Trigger)</f>
        <v>#VALUE!</v>
      </c>
      <c r="L61" s="76" t="e">
        <f>_xll.qlVanillaSwap("Swap"&amp;+E61,,1,J61,1,XXX!$J$22,K61,EURIBORCurve!$A$123,0,EURIBORCurve!$A$124)</f>
        <v>#VALUE!</v>
      </c>
      <c r="M61" s="76" t="e">
        <f>_xll.qlInstrumentSetPricingEngine(L61,$F$1)</f>
        <v>#VALUE!</v>
      </c>
      <c r="N61" s="75">
        <f>IF(I61,_xll.qlVanillaSwapFairRate(L61),IF(ISNUMBER(N60),N60,0))</f>
        <v>-3.4607522145568836E-4</v>
      </c>
      <c r="O61" s="75" t="e">
        <f>F61*N61+G61</f>
        <v>#N/A</v>
      </c>
      <c r="P61" s="81">
        <v>10000</v>
      </c>
      <c r="Q61" s="75" t="e">
        <f>_xll.qlCallability("Kuendigungstermin"&amp;Cashflows!E61,P61,"Clean","Call",E61,,Trigger)</f>
        <v>#VALUE!</v>
      </c>
      <c r="R61" s="65" t="e">
        <f ca="1"/>
        <v>#N/A</v>
      </c>
      <c r="S61" s="67" t="e">
        <f ca="1"/>
        <v>#N/A</v>
      </c>
      <c r="T61" s="67" t="e">
        <f ca="1"/>
        <v>#N/A</v>
      </c>
      <c r="U61" s="65" t="e">
        <f ca="1"/>
        <v>#N/A</v>
      </c>
      <c r="V61" s="65" t="e">
        <f ca="1"/>
        <v>#N/A</v>
      </c>
      <c r="W61" s="52" t="e">
        <f ca="1"/>
        <v>#N/A</v>
      </c>
      <c r="X61" s="52" t="e">
        <f ca="1"/>
        <v>#N/A</v>
      </c>
      <c r="Y61" s="52" t="e">
        <f ca="1"/>
        <v>#N/A</v>
      </c>
      <c r="Z61" s="65" t="e">
        <f ca="1"/>
        <v>#N/A</v>
      </c>
      <c r="AA61" s="52" t="e">
        <f ca="1"/>
        <v>#N/A</v>
      </c>
      <c r="AB61" s="67" t="e">
        <f ca="1"/>
        <v>#N/A</v>
      </c>
      <c r="AC61" s="70" t="e">
        <f ca="1"/>
        <v>#N/A</v>
      </c>
      <c r="AD61" s="70" t="e">
        <f ca="1"/>
        <v>#N/A</v>
      </c>
      <c r="AE61" s="70" t="e">
        <f ca="1"/>
        <v>#N/A</v>
      </c>
      <c r="AF61" s="70" t="e">
        <f ca="1"/>
        <v>#N/A</v>
      </c>
      <c r="AG61" s="70" t="e">
        <f ca="1"/>
        <v>#N/A</v>
      </c>
      <c r="AH61" s="70" t="e">
        <f ca="1"/>
        <v>#N/A</v>
      </c>
      <c r="AI61" s="52" t="e">
        <f ca="1"/>
        <v>#N/A</v>
      </c>
      <c r="AJ61" s="52" t="e">
        <f ca="1"/>
        <v>#N/A</v>
      </c>
      <c r="AK61" s="52" t="e">
        <f ca="1"/>
        <v>#N/A</v>
      </c>
    </row>
    <row r="62" spans="1:37" ht="15" thickBot="1">
      <c r="A62" s="81">
        <f>IF(ISERROR(C62),A61+1,0)</f>
        <v>54</v>
      </c>
      <c r="B62" s="80">
        <v>59</v>
      </c>
      <c r="C62" s="76" t="e">
        <v>#N/A</v>
      </c>
      <c r="D62" s="76" t="e">
        <v>#N/A</v>
      </c>
      <c r="E62" s="76" t="e">
        <f>IF(ISERROR(C62),INDEX($D$3:$D$41,MATCH(A62,$B$3:$B$41,0),1),C62)</f>
        <v>#N/A</v>
      </c>
      <c r="F62" s="73" t="e">
        <f>IF(E63&gt;XXX!$K$19,1,0)</f>
        <v>#N/A</v>
      </c>
      <c r="G62" s="73" t="e">
        <f>IF(F62=0,XXX!$H$16,XXX!$G$16)</f>
        <v>#N/A</v>
      </c>
      <c r="H62" s="76" t="e">
        <f t="array" ref="H62">_xll.qlScheduleDates(H60)</f>
        <v>#VALUE!</v>
      </c>
      <c r="I62" s="76" t="b">
        <f>IF(ISERROR(VLOOKUP(E62,$H$3:$H$41,1,FALSE)),FALSE,TRUE)</f>
        <v>0</v>
      </c>
      <c r="J62" s="76" t="e">
        <f>_xll.qlSchedule("KF_fix_"&amp;E62,Cashflows!E62,_xll.qlCalendarAdvance("target",E62,XXX!$I$22,"following"),XXX!$H$22,"target","following","following","forward")</f>
        <v>#VALUE!</v>
      </c>
      <c r="K62" s="76" t="e">
        <f>_xll.qlSchedule("KF_float_"&amp;E62,Cashflows!E62,_xll.qlCalendarAdvance("target",E62,XXX!$I$22,"following"),EURIBORCurve!$A$125,XXX!$E$43,"following","following","forward",FALSE,,,,Trigger)</f>
        <v>#VALUE!</v>
      </c>
      <c r="L62" s="76" t="e">
        <f>_xll.qlVanillaSwap("Swap"&amp;+E62,,1,J62,1,XXX!$J$22,K62,EURIBORCurve!$A$123,0,EURIBORCurve!$A$124)</f>
        <v>#VALUE!</v>
      </c>
      <c r="M62" s="76" t="e">
        <f>_xll.qlInstrumentSetPricingEngine(L62,$F$1)</f>
        <v>#VALUE!</v>
      </c>
      <c r="N62" s="75">
        <f>IF(I62,_xll.qlVanillaSwapFairRate(L62),IF(ISNUMBER(N61),N61,0))</f>
        <v>-3.4607522145568836E-4</v>
      </c>
      <c r="O62" s="75" t="e">
        <f>F62*N62+G62</f>
        <v>#N/A</v>
      </c>
      <c r="P62" s="81">
        <v>10000</v>
      </c>
      <c r="Q62" s="75" t="e">
        <f>_xll.qlCallability("Kuendigungstermin"&amp;Cashflows!E62,P62,"Clean","Call",E62,,Trigger)</f>
        <v>#VALUE!</v>
      </c>
      <c r="R62" s="65" t="e">
        <f ca="1"/>
        <v>#N/A</v>
      </c>
      <c r="S62" s="67" t="e">
        <f ca="1"/>
        <v>#N/A</v>
      </c>
      <c r="T62" s="67" t="e">
        <f ca="1"/>
        <v>#N/A</v>
      </c>
      <c r="U62" s="65" t="e">
        <f ca="1"/>
        <v>#N/A</v>
      </c>
      <c r="V62" s="65" t="e">
        <f ca="1"/>
        <v>#N/A</v>
      </c>
      <c r="W62" s="52" t="e">
        <f ca="1"/>
        <v>#N/A</v>
      </c>
      <c r="X62" s="52" t="e">
        <f ca="1"/>
        <v>#N/A</v>
      </c>
      <c r="Y62" s="52" t="e">
        <f ca="1"/>
        <v>#N/A</v>
      </c>
      <c r="Z62" s="65" t="e">
        <f ca="1"/>
        <v>#N/A</v>
      </c>
      <c r="AA62" s="52" t="e">
        <f ca="1"/>
        <v>#N/A</v>
      </c>
      <c r="AB62" s="67" t="e">
        <f ca="1"/>
        <v>#N/A</v>
      </c>
      <c r="AC62" s="70" t="e">
        <f ca="1"/>
        <v>#N/A</v>
      </c>
      <c r="AD62" s="70" t="e">
        <f ca="1"/>
        <v>#N/A</v>
      </c>
      <c r="AE62" s="70" t="e">
        <f ca="1"/>
        <v>#N/A</v>
      </c>
      <c r="AF62" s="70" t="e">
        <f ca="1"/>
        <v>#N/A</v>
      </c>
      <c r="AG62" s="70" t="e">
        <f ca="1"/>
        <v>#N/A</v>
      </c>
      <c r="AH62" s="70" t="e">
        <f ca="1"/>
        <v>#N/A</v>
      </c>
      <c r="AI62" s="52" t="e">
        <f ca="1"/>
        <v>#N/A</v>
      </c>
      <c r="AJ62" s="52" t="e">
        <f ca="1"/>
        <v>#N/A</v>
      </c>
      <c r="AK62" s="52" t="e">
        <f ca="1"/>
        <v>#N/A</v>
      </c>
    </row>
    <row r="63" spans="1:37" ht="15" thickBot="1">
      <c r="A63" s="81">
        <f>IF(ISERROR(C63),A62+1,0)</f>
        <v>55</v>
      </c>
      <c r="B63" s="80">
        <v>60</v>
      </c>
      <c r="C63" s="76" t="e">
        <v>#N/A</v>
      </c>
      <c r="D63" s="76" t="e">
        <v>#N/A</v>
      </c>
      <c r="E63" s="76" t="e">
        <f>IF(ISERROR(C63),INDEX($D$3:$D$41,MATCH(A63,$B$3:$B$41,0),1),C63)</f>
        <v>#N/A</v>
      </c>
      <c r="F63" s="73" t="e">
        <f>IF(E64&gt;XXX!$K$19,1,0)</f>
        <v>#N/A</v>
      </c>
      <c r="G63" s="73" t="e">
        <f>IF(F63=0,XXX!$H$16,XXX!$G$16)</f>
        <v>#N/A</v>
      </c>
      <c r="H63" s="76" t="e">
        <f t="array" ref="H63">_xll.qlScheduleDates(H61)</f>
        <v>#VALUE!</v>
      </c>
      <c r="I63" s="76" t="b">
        <f>IF(ISERROR(VLOOKUP(E63,$H$3:$H$41,1,FALSE)),FALSE,TRUE)</f>
        <v>0</v>
      </c>
      <c r="J63" s="76" t="e">
        <f>_xll.qlSchedule("KF_fix_"&amp;E63,Cashflows!E63,_xll.qlCalendarAdvance("target",E63,XXX!$I$22,"following"),XXX!$H$22,"target","following","following","forward")</f>
        <v>#VALUE!</v>
      </c>
      <c r="K63" s="76" t="e">
        <f>_xll.qlSchedule("KF_float_"&amp;E63,Cashflows!E63,_xll.qlCalendarAdvance("target",E63,XXX!$I$22,"following"),EURIBORCurve!$A$125,XXX!$E$43,"following","following","forward",FALSE,,,,Trigger)</f>
        <v>#VALUE!</v>
      </c>
      <c r="L63" s="76" t="e">
        <f>_xll.qlVanillaSwap("Swap"&amp;+E63,,1,J63,1,XXX!$J$22,K63,EURIBORCurve!$A$123,0,EURIBORCurve!$A$124)</f>
        <v>#VALUE!</v>
      </c>
      <c r="M63" s="76" t="e">
        <f>_xll.qlInstrumentSetPricingEngine(L63,$F$1)</f>
        <v>#VALUE!</v>
      </c>
      <c r="N63" s="75">
        <f>IF(I63,_xll.qlVanillaSwapFairRate(L63),IF(ISNUMBER(N62),N62,0))</f>
        <v>-3.4607522145568836E-4</v>
      </c>
      <c r="O63" s="75" t="e">
        <f>F63*N63+G63</f>
        <v>#N/A</v>
      </c>
      <c r="P63" s="81">
        <v>10000</v>
      </c>
      <c r="Q63" s="75" t="e">
        <f>_xll.qlCallability("Kuendigungstermin"&amp;Cashflows!E63,P63,"Clean","Call",E63,,Trigger)</f>
        <v>#VALUE!</v>
      </c>
      <c r="R63" s="65" t="e">
        <f ca="1"/>
        <v>#N/A</v>
      </c>
      <c r="S63" s="67" t="e">
        <f ca="1"/>
        <v>#N/A</v>
      </c>
      <c r="T63" s="67" t="e">
        <f ca="1"/>
        <v>#N/A</v>
      </c>
      <c r="U63" s="65" t="e">
        <f ca="1"/>
        <v>#N/A</v>
      </c>
      <c r="V63" s="65" t="e">
        <f ca="1"/>
        <v>#N/A</v>
      </c>
      <c r="W63" s="52" t="e">
        <f ca="1"/>
        <v>#N/A</v>
      </c>
      <c r="X63" s="52" t="e">
        <f ca="1"/>
        <v>#N/A</v>
      </c>
      <c r="Y63" s="52" t="e">
        <f ca="1"/>
        <v>#N/A</v>
      </c>
      <c r="Z63" s="65" t="e">
        <f ca="1"/>
        <v>#N/A</v>
      </c>
      <c r="AA63" s="52" t="e">
        <f ca="1"/>
        <v>#N/A</v>
      </c>
      <c r="AB63" s="67" t="e">
        <f ca="1"/>
        <v>#N/A</v>
      </c>
      <c r="AC63" s="70" t="e">
        <f ca="1"/>
        <v>#N/A</v>
      </c>
      <c r="AD63" s="70" t="e">
        <f ca="1"/>
        <v>#N/A</v>
      </c>
      <c r="AE63" s="70" t="e">
        <f ca="1"/>
        <v>#N/A</v>
      </c>
      <c r="AF63" s="70" t="e">
        <f ca="1"/>
        <v>#N/A</v>
      </c>
      <c r="AG63" s="70" t="e">
        <f ca="1"/>
        <v>#N/A</v>
      </c>
      <c r="AH63" s="70" t="e">
        <f ca="1"/>
        <v>#N/A</v>
      </c>
      <c r="AI63" s="52" t="e">
        <f ca="1"/>
        <v>#N/A</v>
      </c>
      <c r="AJ63" s="52" t="e">
        <f ca="1"/>
        <v>#N/A</v>
      </c>
      <c r="AK63" s="52" t="e">
        <f ca="1"/>
        <v>#N/A</v>
      </c>
    </row>
    <row r="64" spans="1:37" ht="15" thickBot="1">
      <c r="A64" s="81">
        <f>IF(ISERROR(C64),A63+1,0)</f>
        <v>56</v>
      </c>
      <c r="B64" s="80">
        <v>61</v>
      </c>
      <c r="C64" s="76" t="e">
        <v>#N/A</v>
      </c>
      <c r="D64" s="76" t="e">
        <v>#N/A</v>
      </c>
      <c r="E64" s="76" t="e">
        <f>IF(ISERROR(C64),INDEX($D$3:$D$41,MATCH(A64,$B$3:$B$41,0),1),C64)</f>
        <v>#N/A</v>
      </c>
      <c r="F64" s="73" t="e">
        <f>IF(E65&gt;XXX!$K$19,1,0)</f>
        <v>#N/A</v>
      </c>
      <c r="G64" s="73" t="e">
        <f>IF(F64=0,XXX!$H$16,XXX!$G$16)</f>
        <v>#N/A</v>
      </c>
      <c r="H64" s="76" t="e">
        <f t="array" ref="H64">_xll.qlScheduleDates(H62)</f>
        <v>#VALUE!</v>
      </c>
      <c r="I64" s="76" t="b">
        <f>IF(ISERROR(VLOOKUP(E64,$H$3:$H$41,1,FALSE)),FALSE,TRUE)</f>
        <v>0</v>
      </c>
      <c r="J64" s="76" t="e">
        <f>_xll.qlSchedule("KF_fix_"&amp;E64,Cashflows!E64,_xll.qlCalendarAdvance("target",E64,XXX!$I$22,"following"),XXX!$H$22,"target","following","following","forward")</f>
        <v>#VALUE!</v>
      </c>
      <c r="K64" s="76" t="e">
        <f>_xll.qlSchedule("KF_float_"&amp;E64,Cashflows!E64,_xll.qlCalendarAdvance("target",E64,XXX!$I$22,"following"),EURIBORCurve!$A$125,XXX!$E$43,"following","following","forward",FALSE,,,,Trigger)</f>
        <v>#VALUE!</v>
      </c>
      <c r="L64" s="76" t="e">
        <f>_xll.qlVanillaSwap("Swap"&amp;+E64,,1,J64,1,XXX!$J$22,K64,EURIBORCurve!$A$123,0,EURIBORCurve!$A$124)</f>
        <v>#VALUE!</v>
      </c>
      <c r="M64" s="76" t="e">
        <f>_xll.qlInstrumentSetPricingEngine(L64,$F$1)</f>
        <v>#VALUE!</v>
      </c>
      <c r="N64" s="75">
        <f>IF(I64,_xll.qlVanillaSwapFairRate(L64),IF(ISNUMBER(N63),N63,0))</f>
        <v>-3.4607522145568836E-4</v>
      </c>
      <c r="O64" s="75" t="e">
        <f>F64*N64+G64</f>
        <v>#N/A</v>
      </c>
      <c r="P64" s="81">
        <v>10000</v>
      </c>
      <c r="Q64" s="75" t="e">
        <f>_xll.qlCallability("Kuendigungstermin"&amp;Cashflows!E64,P64,"Clean","Call",E64,,Trigger)</f>
        <v>#VALUE!</v>
      </c>
      <c r="R64" s="65" t="e">
        <f ca="1"/>
        <v>#N/A</v>
      </c>
      <c r="S64" s="67" t="e">
        <f ca="1"/>
        <v>#N/A</v>
      </c>
      <c r="T64" s="67" t="e">
        <f ca="1"/>
        <v>#N/A</v>
      </c>
      <c r="U64" s="65" t="e">
        <f ca="1"/>
        <v>#N/A</v>
      </c>
      <c r="V64" s="65" t="e">
        <f ca="1"/>
        <v>#N/A</v>
      </c>
      <c r="W64" s="52" t="e">
        <f ca="1"/>
        <v>#N/A</v>
      </c>
      <c r="X64" s="52" t="e">
        <f ca="1"/>
        <v>#N/A</v>
      </c>
      <c r="Y64" s="52" t="e">
        <f ca="1"/>
        <v>#N/A</v>
      </c>
      <c r="Z64" s="65" t="e">
        <f ca="1"/>
        <v>#N/A</v>
      </c>
      <c r="AA64" s="52" t="e">
        <f ca="1"/>
        <v>#N/A</v>
      </c>
      <c r="AB64" s="67" t="e">
        <f ca="1"/>
        <v>#N/A</v>
      </c>
      <c r="AC64" s="70" t="e">
        <f ca="1"/>
        <v>#N/A</v>
      </c>
      <c r="AD64" s="70" t="e">
        <f ca="1"/>
        <v>#N/A</v>
      </c>
      <c r="AE64" s="70" t="e">
        <f ca="1"/>
        <v>#N/A</v>
      </c>
      <c r="AF64" s="70" t="e">
        <f ca="1"/>
        <v>#N/A</v>
      </c>
      <c r="AG64" s="70" t="e">
        <f ca="1"/>
        <v>#N/A</v>
      </c>
      <c r="AH64" s="70" t="e">
        <f ca="1"/>
        <v>#N/A</v>
      </c>
      <c r="AI64" s="52" t="e">
        <f ca="1"/>
        <v>#N/A</v>
      </c>
      <c r="AJ64" s="52" t="e">
        <f ca="1"/>
        <v>#N/A</v>
      </c>
      <c r="AK64" s="52" t="e">
        <f ca="1"/>
        <v>#N/A</v>
      </c>
    </row>
    <row r="65" spans="1:37" ht="15" thickBot="1">
      <c r="A65" s="81">
        <f>IF(ISERROR(C65),A64+1,0)</f>
        <v>57</v>
      </c>
      <c r="B65" s="80">
        <v>62</v>
      </c>
      <c r="C65" s="76" t="e">
        <v>#N/A</v>
      </c>
      <c r="D65" s="76" t="e">
        <v>#N/A</v>
      </c>
      <c r="E65" s="76" t="e">
        <f>IF(ISERROR(C65),INDEX($D$3:$D$41,MATCH(A65,$B$3:$B$41,0),1),C65)</f>
        <v>#N/A</v>
      </c>
      <c r="F65" s="73" t="e">
        <f>IF(E66&gt;XXX!$K$19,1,0)</f>
        <v>#N/A</v>
      </c>
      <c r="G65" s="73" t="e">
        <f>IF(F65=0,XXX!$H$16,XXX!$G$16)</f>
        <v>#N/A</v>
      </c>
      <c r="H65" s="76" t="e">
        <f t="array" ref="H65">_xll.qlScheduleDates(H63)</f>
        <v>#VALUE!</v>
      </c>
      <c r="I65" s="76" t="b">
        <f>IF(ISERROR(VLOOKUP(E65,$H$3:$H$41,1,FALSE)),FALSE,TRUE)</f>
        <v>0</v>
      </c>
      <c r="J65" s="76" t="e">
        <f>_xll.qlSchedule("KF_fix_"&amp;E65,Cashflows!E65,_xll.qlCalendarAdvance("target",E65,XXX!$I$22,"following"),XXX!$H$22,"target","following","following","forward")</f>
        <v>#VALUE!</v>
      </c>
      <c r="K65" s="76" t="e">
        <f>_xll.qlSchedule("KF_float_"&amp;E65,Cashflows!E65,_xll.qlCalendarAdvance("target",E65,XXX!$I$22,"following"),EURIBORCurve!$A$125,XXX!$E$43,"following","following","forward",FALSE,,,,Trigger)</f>
        <v>#VALUE!</v>
      </c>
      <c r="L65" s="76" t="e">
        <f>_xll.qlVanillaSwap("Swap"&amp;+E65,,1,J65,1,XXX!$J$22,K65,EURIBORCurve!$A$123,0,EURIBORCurve!$A$124)</f>
        <v>#VALUE!</v>
      </c>
      <c r="M65" s="76" t="e">
        <f>_xll.qlInstrumentSetPricingEngine(L65,$F$1)</f>
        <v>#VALUE!</v>
      </c>
      <c r="N65" s="75">
        <f>IF(I65,_xll.qlVanillaSwapFairRate(L65),IF(ISNUMBER(N64),N64,0))</f>
        <v>-3.4607522145568836E-4</v>
      </c>
      <c r="O65" s="75" t="e">
        <f>F65*N65+G65</f>
        <v>#N/A</v>
      </c>
      <c r="P65" s="81">
        <v>10000</v>
      </c>
      <c r="Q65" s="75" t="e">
        <f>_xll.qlCallability("Kuendigungstermin"&amp;Cashflows!E65,P65,"Clean","Call",E65,,Trigger)</f>
        <v>#VALUE!</v>
      </c>
      <c r="R65" s="65" t="e">
        <f ca="1"/>
        <v>#N/A</v>
      </c>
      <c r="S65" s="67" t="e">
        <f ca="1"/>
        <v>#N/A</v>
      </c>
      <c r="T65" s="67" t="e">
        <f ca="1"/>
        <v>#N/A</v>
      </c>
      <c r="U65" s="65" t="e">
        <f ca="1"/>
        <v>#N/A</v>
      </c>
      <c r="V65" s="65" t="e">
        <f ca="1"/>
        <v>#N/A</v>
      </c>
      <c r="W65" s="52" t="e">
        <f ca="1"/>
        <v>#N/A</v>
      </c>
      <c r="X65" s="52" t="e">
        <f ca="1"/>
        <v>#N/A</v>
      </c>
      <c r="Y65" s="52" t="e">
        <f ca="1"/>
        <v>#N/A</v>
      </c>
      <c r="Z65" s="65" t="e">
        <f ca="1"/>
        <v>#N/A</v>
      </c>
      <c r="AA65" s="52" t="e">
        <f ca="1"/>
        <v>#N/A</v>
      </c>
      <c r="AB65" s="67" t="e">
        <f ca="1"/>
        <v>#N/A</v>
      </c>
      <c r="AC65" s="70" t="e">
        <f ca="1"/>
        <v>#N/A</v>
      </c>
      <c r="AD65" s="70" t="e">
        <f ca="1"/>
        <v>#N/A</v>
      </c>
      <c r="AE65" s="70" t="e">
        <f ca="1"/>
        <v>#N/A</v>
      </c>
      <c r="AF65" s="70" t="e">
        <f ca="1"/>
        <v>#N/A</v>
      </c>
      <c r="AG65" s="70" t="e">
        <f ca="1"/>
        <v>#N/A</v>
      </c>
      <c r="AH65" s="70" t="e">
        <f ca="1"/>
        <v>#N/A</v>
      </c>
      <c r="AI65" s="52" t="e">
        <f ca="1"/>
        <v>#N/A</v>
      </c>
      <c r="AJ65" s="52" t="e">
        <f ca="1"/>
        <v>#N/A</v>
      </c>
      <c r="AK65" s="52" t="e">
        <f ca="1"/>
        <v>#N/A</v>
      </c>
    </row>
    <row r="66" spans="1:37" ht="15" thickBot="1">
      <c r="A66" s="81">
        <f>IF(ISERROR(C66),A65+1,0)</f>
        <v>58</v>
      </c>
      <c r="B66" s="80">
        <v>63</v>
      </c>
      <c r="C66" s="76" t="e">
        <v>#N/A</v>
      </c>
      <c r="D66" s="76" t="e">
        <v>#N/A</v>
      </c>
      <c r="E66" s="76" t="e">
        <f>IF(ISERROR(C66),INDEX($D$3:$D$41,MATCH(A66,$B$3:$B$41,0),1),C66)</f>
        <v>#N/A</v>
      </c>
      <c r="F66" s="73" t="e">
        <f>IF(E67&gt;XXX!$K$19,1,0)</f>
        <v>#N/A</v>
      </c>
      <c r="G66" s="73" t="e">
        <f>IF(F66=0,XXX!$H$16,XXX!$G$16)</f>
        <v>#N/A</v>
      </c>
      <c r="H66" s="76" t="e">
        <f t="array" ref="H66">_xll.qlScheduleDates(H64)</f>
        <v>#VALUE!</v>
      </c>
      <c r="I66" s="76" t="b">
        <f>IF(ISERROR(VLOOKUP(E66,$H$3:$H$41,1,FALSE)),FALSE,TRUE)</f>
        <v>0</v>
      </c>
      <c r="J66" s="76" t="e">
        <f>_xll.qlSchedule("KF_fix_"&amp;E66,Cashflows!E66,_xll.qlCalendarAdvance("target",E66,XXX!$I$22,"following"),XXX!$H$22,"target","following","following","forward")</f>
        <v>#VALUE!</v>
      </c>
      <c r="K66" s="76" t="e">
        <f>_xll.qlSchedule("KF_float_"&amp;E66,Cashflows!E66,_xll.qlCalendarAdvance("target",E66,XXX!$I$22,"following"),EURIBORCurve!$A$125,XXX!$E$43,"following","following","forward",FALSE,,,,Trigger)</f>
        <v>#VALUE!</v>
      </c>
      <c r="L66" s="76" t="e">
        <f>_xll.qlVanillaSwap("Swap"&amp;+E66,,1,J66,1,XXX!$J$22,K66,EURIBORCurve!$A$123,0,EURIBORCurve!$A$124)</f>
        <v>#VALUE!</v>
      </c>
      <c r="M66" s="76" t="e">
        <f>_xll.qlInstrumentSetPricingEngine(L66,$F$1)</f>
        <v>#VALUE!</v>
      </c>
      <c r="N66" s="75">
        <f>IF(I66,_xll.qlVanillaSwapFairRate(L66),IF(ISNUMBER(N65),N65,0))</f>
        <v>-3.4607522145568836E-4</v>
      </c>
      <c r="O66" s="75" t="e">
        <f>F66*N66+G66</f>
        <v>#N/A</v>
      </c>
      <c r="P66" s="81">
        <v>10000</v>
      </c>
      <c r="Q66" s="75" t="e">
        <f>_xll.qlCallability("Kuendigungstermin"&amp;Cashflows!E66,P66,"Clean","Call",E66,,Trigger)</f>
        <v>#VALUE!</v>
      </c>
      <c r="R66" s="65" t="e">
        <f ca="1"/>
        <v>#N/A</v>
      </c>
      <c r="S66" s="67" t="e">
        <f ca="1"/>
        <v>#N/A</v>
      </c>
      <c r="T66" s="67" t="e">
        <f ca="1"/>
        <v>#N/A</v>
      </c>
      <c r="U66" s="65" t="e">
        <f ca="1"/>
        <v>#N/A</v>
      </c>
      <c r="V66" s="65" t="e">
        <f ca="1"/>
        <v>#N/A</v>
      </c>
      <c r="W66" s="52" t="e">
        <f ca="1"/>
        <v>#N/A</v>
      </c>
      <c r="X66" s="52" t="e">
        <f ca="1"/>
        <v>#N/A</v>
      </c>
      <c r="Y66" s="52" t="e">
        <f ca="1"/>
        <v>#N/A</v>
      </c>
      <c r="Z66" s="65" t="e">
        <f ca="1"/>
        <v>#N/A</v>
      </c>
      <c r="AA66" s="52" t="e">
        <f ca="1"/>
        <v>#N/A</v>
      </c>
      <c r="AB66" s="67" t="e">
        <f ca="1"/>
        <v>#N/A</v>
      </c>
      <c r="AC66" s="70" t="e">
        <f ca="1"/>
        <v>#N/A</v>
      </c>
      <c r="AD66" s="70" t="e">
        <f ca="1"/>
        <v>#N/A</v>
      </c>
      <c r="AE66" s="70" t="e">
        <f ca="1"/>
        <v>#N/A</v>
      </c>
      <c r="AF66" s="70" t="e">
        <f ca="1"/>
        <v>#N/A</v>
      </c>
      <c r="AG66" s="70" t="e">
        <f ca="1"/>
        <v>#N/A</v>
      </c>
      <c r="AH66" s="70" t="e">
        <f ca="1"/>
        <v>#N/A</v>
      </c>
      <c r="AI66" s="52" t="e">
        <f ca="1"/>
        <v>#N/A</v>
      </c>
      <c r="AJ66" s="52" t="e">
        <f ca="1"/>
        <v>#N/A</v>
      </c>
      <c r="AK66" s="52" t="e">
        <f ca="1"/>
        <v>#N/A</v>
      </c>
    </row>
    <row r="67" spans="1:37" ht="15" thickBot="1">
      <c r="A67" s="81">
        <f>IF(ISERROR(C67),A66+1,0)</f>
        <v>59</v>
      </c>
      <c r="B67" s="80">
        <v>64</v>
      </c>
      <c r="C67" s="76" t="e">
        <v>#N/A</v>
      </c>
      <c r="D67" s="76" t="e">
        <v>#N/A</v>
      </c>
      <c r="E67" s="76" t="e">
        <f>IF(ISERROR(C67),INDEX($D$3:$D$41,MATCH(A67,$B$3:$B$41,0),1),C67)</f>
        <v>#N/A</v>
      </c>
      <c r="F67" s="73" t="e">
        <f>IF(E68&gt;XXX!$K$19,1,0)</f>
        <v>#N/A</v>
      </c>
      <c r="G67" s="73" t="e">
        <f>IF(F67=0,XXX!$H$16,XXX!$G$16)</f>
        <v>#N/A</v>
      </c>
      <c r="H67" s="76" t="e">
        <f t="array" ref="H67">_xll.qlScheduleDates(H65)</f>
        <v>#VALUE!</v>
      </c>
      <c r="I67" s="76" t="b">
        <f>IF(ISERROR(VLOOKUP(E67,$H$3:$H$41,1,FALSE)),FALSE,TRUE)</f>
        <v>0</v>
      </c>
      <c r="J67" s="76" t="e">
        <f>_xll.qlSchedule("KF_fix_"&amp;E67,Cashflows!E67,_xll.qlCalendarAdvance("target",E67,XXX!$I$22,"following"),XXX!$H$22,"target","following","following","forward")</f>
        <v>#VALUE!</v>
      </c>
      <c r="K67" s="76" t="e">
        <f>_xll.qlSchedule("KF_float_"&amp;E67,Cashflows!E67,_xll.qlCalendarAdvance("target",E67,XXX!$I$22,"following"),EURIBORCurve!$A$125,XXX!$E$43,"following","following","forward",FALSE,,,,Trigger)</f>
        <v>#VALUE!</v>
      </c>
      <c r="L67" s="76" t="e">
        <f>_xll.qlVanillaSwap("Swap"&amp;+E67,,1,J67,1,XXX!$J$22,K67,EURIBORCurve!$A$123,0,EURIBORCurve!$A$124)</f>
        <v>#VALUE!</v>
      </c>
      <c r="M67" s="76" t="e">
        <f>_xll.qlInstrumentSetPricingEngine(L67,$F$1)</f>
        <v>#VALUE!</v>
      </c>
      <c r="N67" s="75">
        <f>IF(I67,_xll.qlVanillaSwapFairRate(L67),IF(ISNUMBER(N66),N66,0))</f>
        <v>-3.4607522145568836E-4</v>
      </c>
      <c r="O67" s="75" t="e">
        <f>F67*N67+G67</f>
        <v>#N/A</v>
      </c>
      <c r="P67" s="81">
        <v>10000</v>
      </c>
      <c r="Q67" s="75" t="e">
        <f>_xll.qlCallability("Kuendigungstermin"&amp;Cashflows!E67,P67,"Clean","Call",E67,,Trigger)</f>
        <v>#VALUE!</v>
      </c>
      <c r="R67" s="65" t="e">
        <f ca="1"/>
        <v>#N/A</v>
      </c>
      <c r="S67" s="67" t="e">
        <f ca="1"/>
        <v>#N/A</v>
      </c>
      <c r="T67" s="67" t="e">
        <f ca="1"/>
        <v>#N/A</v>
      </c>
      <c r="U67" s="65" t="e">
        <f ca="1"/>
        <v>#N/A</v>
      </c>
      <c r="V67" s="65" t="e">
        <f ca="1"/>
        <v>#N/A</v>
      </c>
      <c r="W67" s="52" t="e">
        <f ca="1"/>
        <v>#N/A</v>
      </c>
      <c r="X67" s="52" t="e">
        <f ca="1"/>
        <v>#N/A</v>
      </c>
      <c r="Y67" s="52" t="e">
        <f ca="1"/>
        <v>#N/A</v>
      </c>
      <c r="Z67" s="65" t="e">
        <f ca="1"/>
        <v>#N/A</v>
      </c>
      <c r="AA67" s="52" t="e">
        <f ca="1"/>
        <v>#N/A</v>
      </c>
      <c r="AB67" s="67" t="e">
        <f ca="1"/>
        <v>#N/A</v>
      </c>
      <c r="AC67" s="70" t="e">
        <f ca="1"/>
        <v>#N/A</v>
      </c>
      <c r="AD67" s="70" t="e">
        <f ca="1"/>
        <v>#N/A</v>
      </c>
      <c r="AE67" s="70" t="e">
        <f ca="1"/>
        <v>#N/A</v>
      </c>
      <c r="AF67" s="70" t="e">
        <f ca="1"/>
        <v>#N/A</v>
      </c>
      <c r="AG67" s="70" t="e">
        <f ca="1"/>
        <v>#N/A</v>
      </c>
      <c r="AH67" s="70" t="e">
        <f ca="1"/>
        <v>#N/A</v>
      </c>
      <c r="AI67" s="52" t="e">
        <f ca="1"/>
        <v>#N/A</v>
      </c>
      <c r="AJ67" s="52" t="e">
        <f ca="1"/>
        <v>#N/A</v>
      </c>
      <c r="AK67" s="52" t="e">
        <f ca="1"/>
        <v>#N/A</v>
      </c>
    </row>
    <row r="68" spans="1:37" ht="15" thickBot="1">
      <c r="A68" s="81">
        <f>IF(ISERROR(C68),A67+1,0)</f>
        <v>60</v>
      </c>
      <c r="B68" s="80">
        <v>65</v>
      </c>
      <c r="C68" s="76" t="e">
        <v>#N/A</v>
      </c>
      <c r="D68" s="76" t="e">
        <v>#N/A</v>
      </c>
      <c r="E68" s="76" t="e">
        <f>IF(ISERROR(C68),INDEX($D$3:$D$41,MATCH(A68,$B$3:$B$41,0),1),C68)</f>
        <v>#N/A</v>
      </c>
      <c r="F68" s="73" t="e">
        <f>IF(E69&gt;XXX!$K$19,1,0)</f>
        <v>#N/A</v>
      </c>
      <c r="G68" s="73" t="e">
        <f>IF(F68=0,XXX!$H$16,XXX!$G$16)</f>
        <v>#N/A</v>
      </c>
      <c r="H68" s="76" t="e">
        <f t="array" ref="H68">_xll.qlScheduleDates(H66)</f>
        <v>#VALUE!</v>
      </c>
      <c r="I68" s="76" t="b">
        <f>IF(ISERROR(VLOOKUP(E68,$H$3:$H$41,1,FALSE)),FALSE,TRUE)</f>
        <v>0</v>
      </c>
      <c r="J68" s="76" t="e">
        <f>_xll.qlSchedule("KF_fix_"&amp;E68,Cashflows!E68,_xll.qlCalendarAdvance("target",E68,XXX!$I$22,"following"),XXX!$H$22,"target","following","following","forward")</f>
        <v>#VALUE!</v>
      </c>
      <c r="K68" s="76" t="e">
        <f>_xll.qlSchedule("KF_float_"&amp;E68,Cashflows!E68,_xll.qlCalendarAdvance("target",E68,XXX!$I$22,"following"),EURIBORCurve!$A$125,XXX!$E$43,"following","following","forward",FALSE,,,,Trigger)</f>
        <v>#VALUE!</v>
      </c>
      <c r="L68" s="76" t="e">
        <f>_xll.qlVanillaSwap("Swap"&amp;+E68,,1,J68,1,XXX!$J$22,K68,EURIBORCurve!$A$123,0,EURIBORCurve!$A$124)</f>
        <v>#VALUE!</v>
      </c>
      <c r="M68" s="76" t="e">
        <f>_xll.qlInstrumentSetPricingEngine(L68,$F$1)</f>
        <v>#VALUE!</v>
      </c>
      <c r="N68" s="75">
        <f>IF(I68,_xll.qlVanillaSwapFairRate(L68),IF(ISNUMBER(N67),N67,0))</f>
        <v>-3.4607522145568836E-4</v>
      </c>
      <c r="O68" s="75" t="e">
        <f>F68*N68+G68</f>
        <v>#N/A</v>
      </c>
      <c r="P68" s="81">
        <v>10000</v>
      </c>
      <c r="Q68" s="75" t="e">
        <f>_xll.qlCallability("Kuendigungstermin"&amp;Cashflows!E68,P68,"Clean","Call",E68,,Trigger)</f>
        <v>#VALUE!</v>
      </c>
      <c r="R68" s="65" t="e">
        <f ca="1"/>
        <v>#N/A</v>
      </c>
      <c r="S68" s="67" t="e">
        <f ca="1"/>
        <v>#N/A</v>
      </c>
      <c r="T68" s="67" t="e">
        <f ca="1"/>
        <v>#N/A</v>
      </c>
      <c r="U68" s="65" t="e">
        <f ca="1"/>
        <v>#N/A</v>
      </c>
      <c r="V68" s="65" t="e">
        <f ca="1"/>
        <v>#N/A</v>
      </c>
      <c r="W68" s="52" t="e">
        <f ca="1"/>
        <v>#N/A</v>
      </c>
      <c r="X68" s="52" t="e">
        <f ca="1"/>
        <v>#N/A</v>
      </c>
      <c r="Y68" s="52" t="e">
        <f ca="1"/>
        <v>#N/A</v>
      </c>
      <c r="Z68" s="65" t="e">
        <f ca="1"/>
        <v>#N/A</v>
      </c>
      <c r="AA68" s="52" t="e">
        <f ca="1"/>
        <v>#N/A</v>
      </c>
      <c r="AB68" s="67" t="e">
        <f ca="1"/>
        <v>#N/A</v>
      </c>
      <c r="AC68" s="70" t="e">
        <f ca="1"/>
        <v>#N/A</v>
      </c>
      <c r="AD68" s="70" t="e">
        <f ca="1"/>
        <v>#N/A</v>
      </c>
      <c r="AE68" s="70" t="e">
        <f ca="1"/>
        <v>#N/A</v>
      </c>
      <c r="AF68" s="70" t="e">
        <f ca="1"/>
        <v>#N/A</v>
      </c>
      <c r="AG68" s="70" t="e">
        <f ca="1"/>
        <v>#N/A</v>
      </c>
      <c r="AH68" s="70" t="e">
        <f ca="1"/>
        <v>#N/A</v>
      </c>
      <c r="AI68" s="52" t="e">
        <f ca="1"/>
        <v>#N/A</v>
      </c>
      <c r="AJ68" s="52" t="e">
        <f ca="1"/>
        <v>#N/A</v>
      </c>
      <c r="AK68" s="52" t="e">
        <f ca="1"/>
        <v>#N/A</v>
      </c>
    </row>
    <row r="69" spans="1:37" ht="15" thickBot="1">
      <c r="A69" s="81">
        <f>IF(ISERROR(C69),A68+1,0)</f>
        <v>61</v>
      </c>
      <c r="B69" s="80">
        <v>66</v>
      </c>
      <c r="C69" s="76" t="e">
        <v>#N/A</v>
      </c>
      <c r="D69" s="76" t="e">
        <v>#N/A</v>
      </c>
      <c r="E69" s="76" t="e">
        <f>IF(ISERROR(C69),INDEX($D$3:$D$41,MATCH(A69,$B$3:$B$41,0),1),C69)</f>
        <v>#N/A</v>
      </c>
      <c r="F69" s="73" t="e">
        <f>IF(E70&gt;XXX!$K$19,1,0)</f>
        <v>#N/A</v>
      </c>
      <c r="G69" s="73" t="e">
        <f>IF(F69=0,XXX!$H$16,XXX!$G$16)</f>
        <v>#N/A</v>
      </c>
      <c r="H69" s="76" t="e">
        <f t="array" ref="H69">_xll.qlScheduleDates(H67)</f>
        <v>#VALUE!</v>
      </c>
      <c r="I69" s="76" t="b">
        <f>IF(ISERROR(VLOOKUP(E69,$H$3:$H$41,1,FALSE)),FALSE,TRUE)</f>
        <v>0</v>
      </c>
      <c r="J69" s="76" t="e">
        <f>_xll.qlSchedule("KF_fix_"&amp;E69,Cashflows!E69,_xll.qlCalendarAdvance("target",E69,XXX!$I$22,"following"),XXX!$H$22,"target","following","following","forward")</f>
        <v>#VALUE!</v>
      </c>
      <c r="K69" s="76" t="e">
        <f>_xll.qlSchedule("KF_float_"&amp;E69,Cashflows!E69,_xll.qlCalendarAdvance("target",E69,XXX!$I$22,"following"),EURIBORCurve!$A$125,XXX!$E$43,"following","following","forward",FALSE,,,,Trigger)</f>
        <v>#VALUE!</v>
      </c>
      <c r="L69" s="76" t="e">
        <f>_xll.qlVanillaSwap("Swap"&amp;+E69,,1,J69,1,XXX!$J$22,K69,EURIBORCurve!$A$123,0,EURIBORCurve!$A$124)</f>
        <v>#VALUE!</v>
      </c>
      <c r="M69" s="76" t="e">
        <f>_xll.qlInstrumentSetPricingEngine(L69,$F$1)</f>
        <v>#VALUE!</v>
      </c>
      <c r="N69" s="75">
        <f>IF(I69,_xll.qlVanillaSwapFairRate(L69),IF(ISNUMBER(N68),N68,0))</f>
        <v>-3.4607522145568836E-4</v>
      </c>
      <c r="O69" s="75" t="e">
        <f>F69*N69+G69</f>
        <v>#N/A</v>
      </c>
      <c r="P69" s="81">
        <v>10000</v>
      </c>
      <c r="Q69" s="75" t="e">
        <f>_xll.qlCallability("Kuendigungstermin"&amp;Cashflows!E69,P69,"Clean","Call",E69,,Trigger)</f>
        <v>#VALUE!</v>
      </c>
      <c r="R69" s="65" t="e">
        <f ca="1"/>
        <v>#N/A</v>
      </c>
      <c r="S69" s="67" t="e">
        <f ca="1"/>
        <v>#N/A</v>
      </c>
      <c r="T69" s="67" t="e">
        <f ca="1"/>
        <v>#N/A</v>
      </c>
      <c r="U69" s="65" t="e">
        <f ca="1"/>
        <v>#N/A</v>
      </c>
      <c r="V69" s="65" t="e">
        <f ca="1"/>
        <v>#N/A</v>
      </c>
      <c r="W69" s="52" t="e">
        <f ca="1"/>
        <v>#N/A</v>
      </c>
      <c r="X69" s="52" t="e">
        <f ca="1"/>
        <v>#N/A</v>
      </c>
      <c r="Y69" s="52" t="e">
        <f ca="1"/>
        <v>#N/A</v>
      </c>
      <c r="Z69" s="65" t="e">
        <f ca="1"/>
        <v>#N/A</v>
      </c>
      <c r="AA69" s="52" t="e">
        <f ca="1"/>
        <v>#N/A</v>
      </c>
      <c r="AB69" s="67" t="e">
        <f ca="1"/>
        <v>#N/A</v>
      </c>
      <c r="AC69" s="70" t="e">
        <f ca="1"/>
        <v>#N/A</v>
      </c>
      <c r="AD69" s="70" t="e">
        <f ca="1"/>
        <v>#N/A</v>
      </c>
      <c r="AE69" s="70" t="e">
        <f ca="1"/>
        <v>#N/A</v>
      </c>
      <c r="AF69" s="70" t="e">
        <f ca="1"/>
        <v>#N/A</v>
      </c>
      <c r="AG69" s="70" t="e">
        <f ca="1"/>
        <v>#N/A</v>
      </c>
      <c r="AH69" s="70" t="e">
        <f ca="1"/>
        <v>#N/A</v>
      </c>
      <c r="AI69" s="52" t="e">
        <f ca="1"/>
        <v>#N/A</v>
      </c>
      <c r="AJ69" s="52" t="e">
        <f ca="1"/>
        <v>#N/A</v>
      </c>
      <c r="AK69" s="52" t="e">
        <f ca="1"/>
        <v>#N/A</v>
      </c>
    </row>
    <row r="70" spans="1:37" ht="15" thickBot="1">
      <c r="A70" s="81">
        <f>IF(ISERROR(C70),A69+1,0)</f>
        <v>62</v>
      </c>
      <c r="B70" s="80">
        <v>67</v>
      </c>
      <c r="C70" s="76" t="e">
        <v>#N/A</v>
      </c>
      <c r="D70" s="76" t="e">
        <v>#N/A</v>
      </c>
      <c r="E70" s="76" t="e">
        <f>IF(ISERROR(C70),INDEX($D$3:$D$41,MATCH(A70,$B$3:$B$41,0),1),C70)</f>
        <v>#N/A</v>
      </c>
      <c r="F70" s="73" t="e">
        <f>IF(E71&gt;XXX!$K$19,1,0)</f>
        <v>#N/A</v>
      </c>
      <c r="G70" s="73" t="e">
        <f>IF(F70=0,XXX!$H$16,XXX!$G$16)</f>
        <v>#N/A</v>
      </c>
      <c r="H70" s="76" t="e">
        <f t="array" ref="H70">_xll.qlScheduleDates(H68)</f>
        <v>#VALUE!</v>
      </c>
      <c r="I70" s="76" t="b">
        <f>IF(ISERROR(VLOOKUP(E70,$H$3:$H$41,1,FALSE)),FALSE,TRUE)</f>
        <v>0</v>
      </c>
      <c r="J70" s="76" t="e">
        <f>_xll.qlSchedule("KF_fix_"&amp;E70,Cashflows!E70,_xll.qlCalendarAdvance("target",E70,XXX!$I$22,"following"),XXX!$H$22,"target","following","following","forward")</f>
        <v>#VALUE!</v>
      </c>
      <c r="K70" s="76" t="e">
        <f>_xll.qlSchedule("KF_float_"&amp;E70,Cashflows!E70,_xll.qlCalendarAdvance("target",E70,XXX!$I$22,"following"),EURIBORCurve!$A$125,XXX!$E$43,"following","following","forward",FALSE,,,,Trigger)</f>
        <v>#VALUE!</v>
      </c>
      <c r="L70" s="76" t="e">
        <f>_xll.qlVanillaSwap("Swap"&amp;+E70,,1,J70,1,XXX!$J$22,K70,EURIBORCurve!$A$123,0,EURIBORCurve!$A$124)</f>
        <v>#VALUE!</v>
      </c>
      <c r="M70" s="76" t="e">
        <f>_xll.qlInstrumentSetPricingEngine(L70,$F$1)</f>
        <v>#VALUE!</v>
      </c>
      <c r="N70" s="75">
        <f>IF(I70,_xll.qlVanillaSwapFairRate(L70),IF(ISNUMBER(N69),N69,0))</f>
        <v>-3.4607522145568836E-4</v>
      </c>
      <c r="O70" s="75" t="e">
        <f>F70*N70+G70</f>
        <v>#N/A</v>
      </c>
      <c r="P70" s="81">
        <v>10000</v>
      </c>
      <c r="Q70" s="75" t="e">
        <f>_xll.qlCallability("Kuendigungstermin"&amp;Cashflows!E70,P70,"Clean","Call",E70,,Trigger)</f>
        <v>#VALUE!</v>
      </c>
      <c r="R70" s="65" t="e">
        <f ca="1"/>
        <v>#N/A</v>
      </c>
      <c r="S70" s="67" t="e">
        <f ca="1"/>
        <v>#N/A</v>
      </c>
      <c r="T70" s="67" t="e">
        <f ca="1"/>
        <v>#N/A</v>
      </c>
      <c r="U70" s="65" t="e">
        <f ca="1"/>
        <v>#N/A</v>
      </c>
      <c r="V70" s="65" t="e">
        <f ca="1"/>
        <v>#N/A</v>
      </c>
      <c r="W70" s="52" t="e">
        <f ca="1"/>
        <v>#N/A</v>
      </c>
      <c r="X70" s="52" t="e">
        <f ca="1"/>
        <v>#N/A</v>
      </c>
      <c r="Y70" s="52" t="e">
        <f ca="1"/>
        <v>#N/A</v>
      </c>
      <c r="Z70" s="65" t="e">
        <f ca="1"/>
        <v>#N/A</v>
      </c>
      <c r="AA70" s="52" t="e">
        <f ca="1"/>
        <v>#N/A</v>
      </c>
      <c r="AB70" s="67" t="e">
        <f ca="1"/>
        <v>#N/A</v>
      </c>
      <c r="AC70" s="70" t="e">
        <f ca="1"/>
        <v>#N/A</v>
      </c>
      <c r="AD70" s="70" t="e">
        <f ca="1"/>
        <v>#N/A</v>
      </c>
      <c r="AE70" s="70" t="e">
        <f ca="1"/>
        <v>#N/A</v>
      </c>
      <c r="AF70" s="70" t="e">
        <f ca="1"/>
        <v>#N/A</v>
      </c>
      <c r="AG70" s="70" t="e">
        <f ca="1"/>
        <v>#N/A</v>
      </c>
      <c r="AH70" s="70" t="e">
        <f ca="1"/>
        <v>#N/A</v>
      </c>
      <c r="AI70" s="52" t="e">
        <f ca="1"/>
        <v>#N/A</v>
      </c>
      <c r="AJ70" s="52" t="e">
        <f ca="1"/>
        <v>#N/A</v>
      </c>
      <c r="AK70" s="52" t="e">
        <f ca="1"/>
        <v>#N/A</v>
      </c>
    </row>
    <row r="71" spans="1:37" ht="15" thickBot="1">
      <c r="A71" s="81">
        <f>IF(ISERROR(C71),A70+1,0)</f>
        <v>63</v>
      </c>
      <c r="B71" s="80">
        <v>68</v>
      </c>
      <c r="C71" s="76" t="e">
        <v>#N/A</v>
      </c>
      <c r="D71" s="76" t="e">
        <v>#N/A</v>
      </c>
      <c r="E71" s="76" t="e">
        <f>IF(ISERROR(C71),INDEX($D$3:$D$41,MATCH(A71,$B$3:$B$41,0),1),C71)</f>
        <v>#N/A</v>
      </c>
      <c r="F71" s="73" t="e">
        <f>IF(E72&gt;XXX!$K$19,1,0)</f>
        <v>#N/A</v>
      </c>
      <c r="G71" s="73" t="e">
        <f>IF(F71=0,XXX!$H$16,XXX!$G$16)</f>
        <v>#N/A</v>
      </c>
      <c r="H71" s="76" t="e">
        <f t="array" ref="H71">_xll.qlScheduleDates(H69)</f>
        <v>#VALUE!</v>
      </c>
      <c r="I71" s="76" t="b">
        <f>IF(ISERROR(VLOOKUP(E71,$H$3:$H$41,1,FALSE)),FALSE,TRUE)</f>
        <v>0</v>
      </c>
      <c r="J71" s="76" t="e">
        <f>_xll.qlSchedule("KF_fix_"&amp;E71,Cashflows!E71,_xll.qlCalendarAdvance("target",E71,XXX!$I$22,"following"),XXX!$H$22,"target","following","following","forward")</f>
        <v>#VALUE!</v>
      </c>
      <c r="K71" s="76" t="e">
        <f>_xll.qlSchedule("KF_float_"&amp;E71,Cashflows!E71,_xll.qlCalendarAdvance("target",E71,XXX!$I$22,"following"),EURIBORCurve!$A$125,XXX!$E$43,"following","following","forward",FALSE,,,,Trigger)</f>
        <v>#VALUE!</v>
      </c>
      <c r="L71" s="76" t="e">
        <f>_xll.qlVanillaSwap("Swap"&amp;+E71,,1,J71,1,XXX!$J$22,K71,EURIBORCurve!$A$123,0,EURIBORCurve!$A$124)</f>
        <v>#VALUE!</v>
      </c>
      <c r="M71" s="76" t="e">
        <f>_xll.qlInstrumentSetPricingEngine(L71,$F$1)</f>
        <v>#VALUE!</v>
      </c>
      <c r="N71" s="75">
        <f>IF(I71,_xll.qlVanillaSwapFairRate(L71),IF(ISNUMBER(N70),N70,0))</f>
        <v>-3.4607522145568836E-4</v>
      </c>
      <c r="O71" s="75" t="e">
        <f>F71*N71+G71</f>
        <v>#N/A</v>
      </c>
      <c r="P71" s="81">
        <v>10000</v>
      </c>
      <c r="Q71" s="75" t="e">
        <f>_xll.qlCallability("Kuendigungstermin"&amp;Cashflows!E71,P71,"Clean","Call",E71,,Trigger)</f>
        <v>#VALUE!</v>
      </c>
      <c r="R71" s="65" t="e">
        <f ca="1"/>
        <v>#N/A</v>
      </c>
      <c r="S71" s="67" t="e">
        <f ca="1"/>
        <v>#N/A</v>
      </c>
      <c r="T71" s="67" t="e">
        <f ca="1"/>
        <v>#N/A</v>
      </c>
      <c r="U71" s="65" t="e">
        <f ca="1"/>
        <v>#N/A</v>
      </c>
      <c r="V71" s="65" t="e">
        <f ca="1"/>
        <v>#N/A</v>
      </c>
      <c r="W71" s="52" t="e">
        <f ca="1"/>
        <v>#N/A</v>
      </c>
      <c r="X71" s="52" t="e">
        <f ca="1"/>
        <v>#N/A</v>
      </c>
      <c r="Y71" s="52" t="e">
        <f ca="1"/>
        <v>#N/A</v>
      </c>
      <c r="Z71" s="65" t="e">
        <f ca="1"/>
        <v>#N/A</v>
      </c>
      <c r="AA71" s="52" t="e">
        <f ca="1"/>
        <v>#N/A</v>
      </c>
      <c r="AB71" s="67" t="e">
        <f ca="1"/>
        <v>#N/A</v>
      </c>
      <c r="AC71" s="70" t="e">
        <f ca="1"/>
        <v>#N/A</v>
      </c>
      <c r="AD71" s="70" t="e">
        <f ca="1"/>
        <v>#N/A</v>
      </c>
      <c r="AE71" s="70" t="e">
        <f ca="1"/>
        <v>#N/A</v>
      </c>
      <c r="AF71" s="70" t="e">
        <f ca="1"/>
        <v>#N/A</v>
      </c>
      <c r="AG71" s="70" t="e">
        <f ca="1"/>
        <v>#N/A</v>
      </c>
      <c r="AH71" s="70" t="e">
        <f ca="1"/>
        <v>#N/A</v>
      </c>
      <c r="AI71" s="52" t="e">
        <f ca="1"/>
        <v>#N/A</v>
      </c>
      <c r="AJ71" s="52" t="e">
        <f ca="1"/>
        <v>#N/A</v>
      </c>
      <c r="AK71" s="52" t="e">
        <f ca="1"/>
        <v>#N/A</v>
      </c>
    </row>
    <row r="72" spans="1:37" ht="15" thickBot="1">
      <c r="A72" s="81">
        <f>IF(ISERROR(C72),A71+1,0)</f>
        <v>64</v>
      </c>
      <c r="B72" s="80">
        <v>69</v>
      </c>
      <c r="C72" s="76" t="e">
        <v>#N/A</v>
      </c>
      <c r="D72" s="76" t="e">
        <v>#N/A</v>
      </c>
      <c r="E72" s="76" t="e">
        <f>IF(ISERROR(C72),INDEX($D$3:$D$41,MATCH(A72,$B$3:$B$41,0),1),C72)</f>
        <v>#N/A</v>
      </c>
      <c r="F72" s="73" t="e">
        <f>IF(E73&gt;XXX!$K$19,1,0)</f>
        <v>#N/A</v>
      </c>
      <c r="G72" s="73" t="e">
        <f>IF(F72=0,XXX!$H$16,XXX!$G$16)</f>
        <v>#N/A</v>
      </c>
      <c r="H72" s="76" t="e">
        <f t="array" ref="H72">_xll.qlScheduleDates(H70)</f>
        <v>#VALUE!</v>
      </c>
      <c r="I72" s="76" t="b">
        <f>IF(ISERROR(VLOOKUP(E72,$H$3:$H$41,1,FALSE)),FALSE,TRUE)</f>
        <v>0</v>
      </c>
      <c r="J72" s="76" t="e">
        <f>_xll.qlSchedule("KF_fix_"&amp;E72,Cashflows!E72,_xll.qlCalendarAdvance("target",E72,XXX!$I$22,"following"),XXX!$H$22,"target","following","following","forward")</f>
        <v>#VALUE!</v>
      </c>
      <c r="K72" s="76" t="e">
        <f>_xll.qlSchedule("KF_float_"&amp;E72,Cashflows!E72,_xll.qlCalendarAdvance("target",E72,XXX!$I$22,"following"),EURIBORCurve!$A$125,XXX!$E$43,"following","following","forward",FALSE,,,,Trigger)</f>
        <v>#VALUE!</v>
      </c>
      <c r="L72" s="76" t="e">
        <f>_xll.qlVanillaSwap("Swap"&amp;+E72,,1,J72,1,XXX!$J$22,K72,EURIBORCurve!$A$123,0,EURIBORCurve!$A$124)</f>
        <v>#VALUE!</v>
      </c>
      <c r="M72" s="76" t="e">
        <f>_xll.qlInstrumentSetPricingEngine(L72,$F$1)</f>
        <v>#VALUE!</v>
      </c>
      <c r="N72" s="75">
        <f>IF(I72,_xll.qlVanillaSwapFairRate(L72),IF(ISNUMBER(N71),N71,0))</f>
        <v>-3.4607522145568836E-4</v>
      </c>
      <c r="O72" s="75" t="e">
        <f>F72*N72+G72</f>
        <v>#N/A</v>
      </c>
      <c r="P72" s="81">
        <v>10000</v>
      </c>
      <c r="Q72" s="75" t="e">
        <f>_xll.qlCallability("Kuendigungstermin"&amp;Cashflows!E72,P72,"Clean","Call",E72,,Trigger)</f>
        <v>#VALUE!</v>
      </c>
      <c r="R72" s="65" t="e">
        <f ca="1"/>
        <v>#N/A</v>
      </c>
      <c r="S72" s="67" t="e">
        <f ca="1"/>
        <v>#N/A</v>
      </c>
      <c r="T72" s="67" t="e">
        <f ca="1"/>
        <v>#N/A</v>
      </c>
      <c r="U72" s="65" t="e">
        <f ca="1"/>
        <v>#N/A</v>
      </c>
      <c r="V72" s="65" t="e">
        <f ca="1"/>
        <v>#N/A</v>
      </c>
      <c r="W72" s="52" t="e">
        <f ca="1"/>
        <v>#N/A</v>
      </c>
      <c r="X72" s="52" t="e">
        <f ca="1"/>
        <v>#N/A</v>
      </c>
      <c r="Y72" s="52" t="e">
        <f ca="1"/>
        <v>#N/A</v>
      </c>
      <c r="Z72" s="65" t="e">
        <f ca="1"/>
        <v>#N/A</v>
      </c>
      <c r="AA72" s="52" t="e">
        <f ca="1"/>
        <v>#N/A</v>
      </c>
      <c r="AB72" s="67" t="e">
        <f ca="1"/>
        <v>#N/A</v>
      </c>
      <c r="AC72" s="70" t="e">
        <f ca="1"/>
        <v>#N/A</v>
      </c>
      <c r="AD72" s="70" t="e">
        <f ca="1"/>
        <v>#N/A</v>
      </c>
      <c r="AE72" s="70" t="e">
        <f ca="1"/>
        <v>#N/A</v>
      </c>
      <c r="AF72" s="70" t="e">
        <f ca="1"/>
        <v>#N/A</v>
      </c>
      <c r="AG72" s="70" t="e">
        <f ca="1"/>
        <v>#N/A</v>
      </c>
      <c r="AH72" s="70" t="e">
        <f ca="1"/>
        <v>#N/A</v>
      </c>
      <c r="AI72" s="52" t="e">
        <f ca="1"/>
        <v>#N/A</v>
      </c>
      <c r="AJ72" s="52" t="e">
        <f ca="1"/>
        <v>#N/A</v>
      </c>
      <c r="AK72" s="52" t="e">
        <f ca="1"/>
        <v>#N/A</v>
      </c>
    </row>
    <row r="73" spans="1:37" ht="15" thickBot="1">
      <c r="A73" s="81">
        <f>IF(ISERROR(C73),A72+1,0)</f>
        <v>65</v>
      </c>
      <c r="B73" s="80">
        <v>70</v>
      </c>
      <c r="C73" s="76" t="e">
        <v>#N/A</v>
      </c>
      <c r="D73" s="76" t="e">
        <v>#N/A</v>
      </c>
      <c r="E73" s="76" t="e">
        <f>IF(ISERROR(C73),INDEX($D$3:$D$41,MATCH(A73,$B$3:$B$41,0),1),C73)</f>
        <v>#N/A</v>
      </c>
      <c r="F73" s="73" t="e">
        <f>IF(E74&gt;XXX!$K$19,1,0)</f>
        <v>#N/A</v>
      </c>
      <c r="G73" s="73" t="e">
        <f>IF(F73=0,XXX!$H$16,XXX!$G$16)</f>
        <v>#N/A</v>
      </c>
      <c r="H73" s="76" t="e">
        <f t="array" ref="H73">_xll.qlScheduleDates(H71)</f>
        <v>#VALUE!</v>
      </c>
      <c r="I73" s="76" t="b">
        <f>IF(ISERROR(VLOOKUP(E73,$H$3:$H$41,1,FALSE)),FALSE,TRUE)</f>
        <v>0</v>
      </c>
      <c r="J73" s="76" t="e">
        <f>_xll.qlSchedule("KF_fix_"&amp;E73,Cashflows!E73,_xll.qlCalendarAdvance("target",E73,XXX!$I$22,"following"),XXX!$H$22,"target","following","following","forward")</f>
        <v>#VALUE!</v>
      </c>
      <c r="K73" s="76" t="e">
        <f>_xll.qlSchedule("KF_float_"&amp;E73,Cashflows!E73,_xll.qlCalendarAdvance("target",E73,XXX!$I$22,"following"),EURIBORCurve!$A$125,XXX!$E$43,"following","following","forward",FALSE,,,,Trigger)</f>
        <v>#VALUE!</v>
      </c>
      <c r="L73" s="76" t="e">
        <f>_xll.qlVanillaSwap("Swap"&amp;+E73,,1,J73,1,XXX!$J$22,K73,EURIBORCurve!$A$123,0,EURIBORCurve!$A$124)</f>
        <v>#VALUE!</v>
      </c>
      <c r="M73" s="76" t="e">
        <f>_xll.qlInstrumentSetPricingEngine(L73,$F$1)</f>
        <v>#VALUE!</v>
      </c>
      <c r="N73" s="75">
        <f>IF(I73,_xll.qlVanillaSwapFairRate(L73),IF(ISNUMBER(N72),N72,0))</f>
        <v>-3.4607522145568836E-4</v>
      </c>
      <c r="O73" s="75" t="e">
        <f>F73*N73+G73</f>
        <v>#N/A</v>
      </c>
      <c r="P73" s="81">
        <v>10000</v>
      </c>
      <c r="Q73" s="75" t="e">
        <f>_xll.qlCallability("Kuendigungstermin"&amp;Cashflows!E73,P73,"Clean","Call",E73,,Trigger)</f>
        <v>#VALUE!</v>
      </c>
      <c r="R73" s="65" t="e">
        <f ca="1"/>
        <v>#N/A</v>
      </c>
      <c r="S73" s="67" t="e">
        <f ca="1"/>
        <v>#N/A</v>
      </c>
      <c r="T73" s="67" t="e">
        <f ca="1"/>
        <v>#N/A</v>
      </c>
      <c r="U73" s="65" t="e">
        <f ca="1"/>
        <v>#N/A</v>
      </c>
      <c r="V73" s="65" t="e">
        <f ca="1"/>
        <v>#N/A</v>
      </c>
      <c r="W73" s="52" t="e">
        <f ca="1"/>
        <v>#N/A</v>
      </c>
      <c r="X73" s="52" t="e">
        <f ca="1"/>
        <v>#N/A</v>
      </c>
      <c r="Y73" s="52" t="e">
        <f ca="1"/>
        <v>#N/A</v>
      </c>
      <c r="Z73" s="65" t="e">
        <f ca="1"/>
        <v>#N/A</v>
      </c>
      <c r="AA73" s="52" t="e">
        <f ca="1"/>
        <v>#N/A</v>
      </c>
      <c r="AB73" s="67" t="e">
        <f ca="1"/>
        <v>#N/A</v>
      </c>
      <c r="AC73" s="70" t="e">
        <f ca="1"/>
        <v>#N/A</v>
      </c>
      <c r="AD73" s="70" t="e">
        <f ca="1"/>
        <v>#N/A</v>
      </c>
      <c r="AE73" s="70" t="e">
        <f ca="1"/>
        <v>#N/A</v>
      </c>
      <c r="AF73" s="70" t="e">
        <f ca="1"/>
        <v>#N/A</v>
      </c>
      <c r="AG73" s="70" t="e">
        <f ca="1"/>
        <v>#N/A</v>
      </c>
      <c r="AH73" s="70" t="e">
        <f ca="1"/>
        <v>#N/A</v>
      </c>
      <c r="AI73" s="52" t="e">
        <f ca="1"/>
        <v>#N/A</v>
      </c>
      <c r="AJ73" s="52" t="e">
        <f ca="1"/>
        <v>#N/A</v>
      </c>
      <c r="AK73" s="52" t="e">
        <f ca="1"/>
        <v>#N/A</v>
      </c>
    </row>
    <row r="74" spans="1:37" ht="15" thickBot="1">
      <c r="A74" s="81">
        <f>IF(ISERROR(C74),A73+1,0)</f>
        <v>66</v>
      </c>
      <c r="B74" s="80">
        <v>71</v>
      </c>
      <c r="C74" s="76" t="e">
        <v>#N/A</v>
      </c>
      <c r="D74" s="76" t="e">
        <v>#N/A</v>
      </c>
      <c r="E74" s="76" t="e">
        <f>IF(ISERROR(C74),INDEX($D$3:$D$41,MATCH(A74,$B$3:$B$41,0),1),C74)</f>
        <v>#N/A</v>
      </c>
      <c r="F74" s="73" t="e">
        <f>IF(E75&gt;XXX!$K$19,1,0)</f>
        <v>#N/A</v>
      </c>
      <c r="G74" s="73" t="e">
        <f>IF(F74=0,XXX!$H$16,XXX!$G$16)</f>
        <v>#N/A</v>
      </c>
      <c r="H74" s="76" t="e">
        <f t="array" ref="H74">_xll.qlScheduleDates(H72)</f>
        <v>#VALUE!</v>
      </c>
      <c r="I74" s="76" t="b">
        <f>IF(ISERROR(VLOOKUP(E74,$H$3:$H$41,1,FALSE)),FALSE,TRUE)</f>
        <v>0</v>
      </c>
      <c r="J74" s="76" t="e">
        <f>_xll.qlSchedule("KF_fix_"&amp;E74,Cashflows!E74,_xll.qlCalendarAdvance("target",E74,XXX!$I$22,"following"),XXX!$H$22,"target","following","following","forward")</f>
        <v>#VALUE!</v>
      </c>
      <c r="K74" s="76" t="e">
        <f>_xll.qlSchedule("KF_float_"&amp;E74,Cashflows!E74,_xll.qlCalendarAdvance("target",E74,XXX!$I$22,"following"),EURIBORCurve!$A$125,XXX!$E$43,"following","following","forward",FALSE,,,,Trigger)</f>
        <v>#VALUE!</v>
      </c>
      <c r="L74" s="76" t="e">
        <f>_xll.qlVanillaSwap("Swap"&amp;+E74,,1,J74,1,XXX!$J$22,K74,EURIBORCurve!$A$123,0,EURIBORCurve!$A$124)</f>
        <v>#VALUE!</v>
      </c>
      <c r="M74" s="76" t="e">
        <f>_xll.qlInstrumentSetPricingEngine(L74,$F$1)</f>
        <v>#VALUE!</v>
      </c>
      <c r="N74" s="75">
        <f>IF(I74,_xll.qlVanillaSwapFairRate(L74),IF(ISNUMBER(N73),N73,0))</f>
        <v>-3.4607522145568836E-4</v>
      </c>
      <c r="O74" s="75" t="e">
        <f>F74*N74+G74</f>
        <v>#N/A</v>
      </c>
      <c r="P74" s="81">
        <v>10000</v>
      </c>
      <c r="Q74" s="75" t="e">
        <f>_xll.qlCallability("Kuendigungstermin"&amp;Cashflows!E74,P74,"Clean","Call",E74,,Trigger)</f>
        <v>#VALUE!</v>
      </c>
      <c r="R74" s="65" t="e">
        <f ca="1"/>
        <v>#N/A</v>
      </c>
      <c r="S74" s="67" t="e">
        <f ca="1"/>
        <v>#N/A</v>
      </c>
      <c r="T74" s="67" t="e">
        <f ca="1"/>
        <v>#N/A</v>
      </c>
      <c r="U74" s="65" t="e">
        <f ca="1"/>
        <v>#N/A</v>
      </c>
      <c r="V74" s="65" t="e">
        <f ca="1"/>
        <v>#N/A</v>
      </c>
      <c r="W74" s="52" t="e">
        <f ca="1"/>
        <v>#N/A</v>
      </c>
      <c r="X74" s="52" t="e">
        <f ca="1"/>
        <v>#N/A</v>
      </c>
      <c r="Y74" s="52" t="e">
        <f ca="1"/>
        <v>#N/A</v>
      </c>
      <c r="Z74" s="65" t="e">
        <f ca="1"/>
        <v>#N/A</v>
      </c>
      <c r="AA74" s="52" t="e">
        <f ca="1"/>
        <v>#N/A</v>
      </c>
      <c r="AB74" s="67" t="e">
        <f ca="1"/>
        <v>#N/A</v>
      </c>
      <c r="AC74" s="70" t="e">
        <f ca="1"/>
        <v>#N/A</v>
      </c>
      <c r="AD74" s="70" t="e">
        <f ca="1"/>
        <v>#N/A</v>
      </c>
      <c r="AE74" s="70" t="e">
        <f ca="1"/>
        <v>#N/A</v>
      </c>
      <c r="AF74" s="70" t="e">
        <f ca="1"/>
        <v>#N/A</v>
      </c>
      <c r="AG74" s="70" t="e">
        <f ca="1"/>
        <v>#N/A</v>
      </c>
      <c r="AH74" s="70" t="e">
        <f ca="1"/>
        <v>#N/A</v>
      </c>
      <c r="AI74" s="52" t="e">
        <f ca="1"/>
        <v>#N/A</v>
      </c>
      <c r="AJ74" s="52" t="e">
        <f ca="1"/>
        <v>#N/A</v>
      </c>
      <c r="AK74" s="52" t="e">
        <f ca="1"/>
        <v>#N/A</v>
      </c>
    </row>
    <row r="75" spans="1:37" ht="15" thickBot="1">
      <c r="A75" s="81">
        <f>IF(ISERROR(C75),A74+1,0)</f>
        <v>67</v>
      </c>
      <c r="B75" s="80">
        <v>72</v>
      </c>
      <c r="C75" s="76" t="e">
        <v>#N/A</v>
      </c>
      <c r="D75" s="76" t="e">
        <v>#N/A</v>
      </c>
      <c r="E75" s="76" t="e">
        <f>IF(ISERROR(C75),INDEX($D$3:$D$41,MATCH(A75,$B$3:$B$41,0),1),C75)</f>
        <v>#N/A</v>
      </c>
      <c r="F75" s="73" t="e">
        <f>IF(E76&gt;XXX!$K$19,1,0)</f>
        <v>#N/A</v>
      </c>
      <c r="G75" s="73" t="e">
        <f>IF(F75=0,XXX!$H$16,XXX!$G$16)</f>
        <v>#N/A</v>
      </c>
      <c r="H75" s="76" t="e">
        <f t="array" ref="H75">_xll.qlScheduleDates(H73)</f>
        <v>#VALUE!</v>
      </c>
      <c r="I75" s="76" t="b">
        <f>IF(ISERROR(VLOOKUP(E75,$H$3:$H$41,1,FALSE)),FALSE,TRUE)</f>
        <v>0</v>
      </c>
      <c r="J75" s="76" t="e">
        <f>_xll.qlSchedule("KF_fix_"&amp;E75,Cashflows!E75,_xll.qlCalendarAdvance("target",E75,XXX!$I$22,"following"),XXX!$H$22,"target","following","following","forward")</f>
        <v>#VALUE!</v>
      </c>
      <c r="K75" s="76" t="e">
        <f>_xll.qlSchedule("KF_float_"&amp;E75,Cashflows!E75,_xll.qlCalendarAdvance("target",E75,XXX!$I$22,"following"),EURIBORCurve!$A$125,XXX!$E$43,"following","following","forward",FALSE,,,,Trigger)</f>
        <v>#VALUE!</v>
      </c>
      <c r="L75" s="76" t="e">
        <f>_xll.qlVanillaSwap("Swap"&amp;+E75,,1,J75,1,XXX!$J$22,K75,EURIBORCurve!$A$123,0,EURIBORCurve!$A$124)</f>
        <v>#VALUE!</v>
      </c>
      <c r="M75" s="76" t="e">
        <f>_xll.qlInstrumentSetPricingEngine(L75,$F$1)</f>
        <v>#VALUE!</v>
      </c>
      <c r="N75" s="75">
        <f>IF(I75,_xll.qlVanillaSwapFairRate(L75),IF(ISNUMBER(N74),N74,0))</f>
        <v>-3.4607522145568836E-4</v>
      </c>
      <c r="O75" s="75" t="e">
        <f>F75*N75+G75</f>
        <v>#N/A</v>
      </c>
      <c r="P75" s="81">
        <v>10000</v>
      </c>
      <c r="Q75" s="75" t="e">
        <f>_xll.qlCallability("Kuendigungstermin"&amp;Cashflows!E75,P75,"Clean","Call",E75,,Trigger)</f>
        <v>#VALUE!</v>
      </c>
      <c r="R75" s="65" t="e">
        <f ca="1"/>
        <v>#N/A</v>
      </c>
      <c r="S75" s="67" t="e">
        <f ca="1"/>
        <v>#N/A</v>
      </c>
      <c r="T75" s="67" t="e">
        <f ca="1"/>
        <v>#N/A</v>
      </c>
      <c r="U75" s="65" t="e">
        <f ca="1"/>
        <v>#N/A</v>
      </c>
      <c r="V75" s="65" t="e">
        <f ca="1"/>
        <v>#N/A</v>
      </c>
      <c r="W75" s="52" t="e">
        <f ca="1"/>
        <v>#N/A</v>
      </c>
      <c r="X75" s="52" t="e">
        <f ca="1"/>
        <v>#N/A</v>
      </c>
      <c r="Y75" s="52" t="e">
        <f ca="1"/>
        <v>#N/A</v>
      </c>
      <c r="Z75" s="65" t="e">
        <f ca="1"/>
        <v>#N/A</v>
      </c>
      <c r="AA75" s="52" t="e">
        <f ca="1"/>
        <v>#N/A</v>
      </c>
      <c r="AB75" s="67" t="e">
        <f ca="1"/>
        <v>#N/A</v>
      </c>
      <c r="AC75" s="70" t="e">
        <f ca="1"/>
        <v>#N/A</v>
      </c>
      <c r="AD75" s="70" t="e">
        <f ca="1"/>
        <v>#N/A</v>
      </c>
      <c r="AE75" s="70" t="e">
        <f ca="1"/>
        <v>#N/A</v>
      </c>
      <c r="AF75" s="70" t="e">
        <f ca="1"/>
        <v>#N/A</v>
      </c>
      <c r="AG75" s="70" t="e">
        <f ca="1"/>
        <v>#N/A</v>
      </c>
      <c r="AH75" s="70" t="e">
        <f ca="1"/>
        <v>#N/A</v>
      </c>
      <c r="AI75" s="52" t="e">
        <f ca="1"/>
        <v>#N/A</v>
      </c>
      <c r="AJ75" s="52" t="e">
        <f ca="1"/>
        <v>#N/A</v>
      </c>
      <c r="AK75" s="52" t="e">
        <f ca="1"/>
        <v>#N/A</v>
      </c>
    </row>
    <row r="76" spans="1:37" ht="15" thickBot="1">
      <c r="A76" s="81">
        <f>IF(ISERROR(C76),A75+1,0)</f>
        <v>68</v>
      </c>
      <c r="B76" s="80">
        <v>73</v>
      </c>
      <c r="C76" s="76" t="e">
        <v>#N/A</v>
      </c>
      <c r="D76" s="76" t="e">
        <v>#N/A</v>
      </c>
      <c r="E76" s="76" t="e">
        <f>IF(ISERROR(C76),INDEX($D$3:$D$41,MATCH(A76,$B$3:$B$41,0),1),C76)</f>
        <v>#N/A</v>
      </c>
      <c r="F76" s="73" t="e">
        <f>IF(E77&gt;XXX!$K$19,1,0)</f>
        <v>#N/A</v>
      </c>
      <c r="G76" s="73" t="e">
        <f>IF(F76=0,XXX!$H$16,XXX!$G$16)</f>
        <v>#N/A</v>
      </c>
      <c r="H76" s="76" t="e">
        <f t="array" ref="H76">_xll.qlScheduleDates(H74)</f>
        <v>#VALUE!</v>
      </c>
      <c r="I76" s="76" t="b">
        <f>IF(ISERROR(VLOOKUP(E76,$H$3:$H$41,1,FALSE)),FALSE,TRUE)</f>
        <v>0</v>
      </c>
      <c r="J76" s="76" t="e">
        <f>_xll.qlSchedule("KF_fix_"&amp;E76,Cashflows!E76,_xll.qlCalendarAdvance("target",E76,XXX!$I$22,"following"),XXX!$H$22,"target","following","following","forward")</f>
        <v>#VALUE!</v>
      </c>
      <c r="K76" s="76" t="e">
        <f>_xll.qlSchedule("KF_float_"&amp;E76,Cashflows!E76,_xll.qlCalendarAdvance("target",E76,XXX!$I$22,"following"),EURIBORCurve!$A$125,XXX!$E$43,"following","following","forward",FALSE,,,,Trigger)</f>
        <v>#VALUE!</v>
      </c>
      <c r="L76" s="76" t="e">
        <f>_xll.qlVanillaSwap("Swap"&amp;+E76,,1,J76,1,XXX!$J$22,K76,EURIBORCurve!$A$123,0,EURIBORCurve!$A$124)</f>
        <v>#VALUE!</v>
      </c>
      <c r="M76" s="76" t="e">
        <f>_xll.qlInstrumentSetPricingEngine(L76,$F$1)</f>
        <v>#VALUE!</v>
      </c>
      <c r="N76" s="75">
        <f>IF(I76,_xll.qlVanillaSwapFairRate(L76),IF(ISNUMBER(N75),N75,0))</f>
        <v>-3.4607522145568836E-4</v>
      </c>
      <c r="O76" s="75" t="e">
        <f>F76*N76+G76</f>
        <v>#N/A</v>
      </c>
      <c r="P76" s="81">
        <v>10000</v>
      </c>
      <c r="Q76" s="75" t="e">
        <f>_xll.qlCallability("Kuendigungstermin"&amp;Cashflows!E76,P76,"Clean","Call",E76,,Trigger)</f>
        <v>#VALUE!</v>
      </c>
      <c r="R76" s="65" t="e">
        <f ca="1"/>
        <v>#N/A</v>
      </c>
      <c r="S76" s="67" t="e">
        <f ca="1"/>
        <v>#N/A</v>
      </c>
      <c r="T76" s="67" t="e">
        <f ca="1"/>
        <v>#N/A</v>
      </c>
      <c r="U76" s="65" t="e">
        <f ca="1"/>
        <v>#N/A</v>
      </c>
      <c r="V76" s="65" t="e">
        <f ca="1"/>
        <v>#N/A</v>
      </c>
      <c r="W76" s="52" t="e">
        <f ca="1"/>
        <v>#N/A</v>
      </c>
      <c r="X76" s="52" t="e">
        <f ca="1"/>
        <v>#N/A</v>
      </c>
      <c r="Y76" s="52" t="e">
        <f ca="1"/>
        <v>#N/A</v>
      </c>
      <c r="Z76" s="65" t="e">
        <f ca="1"/>
        <v>#N/A</v>
      </c>
      <c r="AA76" s="52" t="e">
        <f ca="1"/>
        <v>#N/A</v>
      </c>
      <c r="AB76" s="67" t="e">
        <f ca="1"/>
        <v>#N/A</v>
      </c>
      <c r="AC76" s="70" t="e">
        <f ca="1"/>
        <v>#N/A</v>
      </c>
      <c r="AD76" s="70" t="e">
        <f ca="1"/>
        <v>#N/A</v>
      </c>
      <c r="AE76" s="70" t="e">
        <f ca="1"/>
        <v>#N/A</v>
      </c>
      <c r="AF76" s="70" t="e">
        <f ca="1"/>
        <v>#N/A</v>
      </c>
      <c r="AG76" s="70" t="e">
        <f ca="1"/>
        <v>#N/A</v>
      </c>
      <c r="AH76" s="70" t="e">
        <f ca="1"/>
        <v>#N/A</v>
      </c>
      <c r="AI76" s="52" t="e">
        <f ca="1"/>
        <v>#N/A</v>
      </c>
      <c r="AJ76" s="52" t="e">
        <f ca="1"/>
        <v>#N/A</v>
      </c>
      <c r="AK76" s="52" t="e">
        <f ca="1"/>
        <v>#N/A</v>
      </c>
    </row>
    <row r="77" spans="1:37" ht="15" thickBot="1">
      <c r="A77" s="81">
        <f>IF(ISERROR(C77),A76+1,0)</f>
        <v>69</v>
      </c>
      <c r="B77" s="80">
        <v>74</v>
      </c>
      <c r="C77" s="76" t="e">
        <v>#N/A</v>
      </c>
      <c r="D77" s="76" t="e">
        <v>#N/A</v>
      </c>
      <c r="E77" s="76" t="e">
        <f>IF(ISERROR(C77),INDEX($D$3:$D$41,MATCH(A77,$B$3:$B$41,0),1),C77)</f>
        <v>#N/A</v>
      </c>
      <c r="F77" s="73" t="e">
        <f>IF(E78&gt;XXX!$K$19,1,0)</f>
        <v>#N/A</v>
      </c>
      <c r="G77" s="73" t="e">
        <f>IF(F77=0,XXX!$H$16,XXX!$G$16)</f>
        <v>#N/A</v>
      </c>
      <c r="H77" s="76" t="e">
        <f t="array" ref="H77">_xll.qlScheduleDates(H75)</f>
        <v>#VALUE!</v>
      </c>
      <c r="I77" s="76" t="b">
        <f>IF(ISERROR(VLOOKUP(E77,$H$3:$H$41,1,FALSE)),FALSE,TRUE)</f>
        <v>0</v>
      </c>
      <c r="J77" s="76" t="e">
        <f>_xll.qlSchedule("KF_fix_"&amp;E77,Cashflows!E77,_xll.qlCalendarAdvance("target",E77,XXX!$I$22,"following"),XXX!$H$22,"target","following","following","forward")</f>
        <v>#VALUE!</v>
      </c>
      <c r="K77" s="76" t="e">
        <f>_xll.qlSchedule("KF_float_"&amp;E77,Cashflows!E77,_xll.qlCalendarAdvance("target",E77,XXX!$I$22,"following"),EURIBORCurve!$A$125,XXX!$E$43,"following","following","forward",FALSE,,,,Trigger)</f>
        <v>#VALUE!</v>
      </c>
      <c r="L77" s="76" t="e">
        <f>_xll.qlVanillaSwap("Swap"&amp;+E77,,1,J77,1,XXX!$J$22,K77,EURIBORCurve!$A$123,0,EURIBORCurve!$A$124)</f>
        <v>#VALUE!</v>
      </c>
      <c r="M77" s="76" t="e">
        <f>_xll.qlInstrumentSetPricingEngine(L77,$F$1)</f>
        <v>#VALUE!</v>
      </c>
      <c r="N77" s="75">
        <f>IF(I77,_xll.qlVanillaSwapFairRate(L77),IF(ISNUMBER(N76),N76,0))</f>
        <v>-3.4607522145568836E-4</v>
      </c>
      <c r="O77" s="75" t="e">
        <f>F77*N77+G77</f>
        <v>#N/A</v>
      </c>
      <c r="P77" s="81">
        <v>10000</v>
      </c>
      <c r="Q77" s="75" t="e">
        <f>_xll.qlCallability("Kuendigungstermin"&amp;Cashflows!E77,P77,"Clean","Call",E77,,Trigger)</f>
        <v>#VALUE!</v>
      </c>
      <c r="R77" s="65" t="e">
        <f ca="1"/>
        <v>#N/A</v>
      </c>
      <c r="S77" s="67" t="e">
        <f ca="1"/>
        <v>#N/A</v>
      </c>
      <c r="T77" s="67" t="e">
        <f ca="1"/>
        <v>#N/A</v>
      </c>
      <c r="U77" s="65" t="e">
        <f ca="1"/>
        <v>#N/A</v>
      </c>
      <c r="V77" s="65" t="e">
        <f ca="1"/>
        <v>#N/A</v>
      </c>
      <c r="W77" s="52" t="e">
        <f ca="1"/>
        <v>#N/A</v>
      </c>
      <c r="X77" s="52" t="e">
        <f ca="1"/>
        <v>#N/A</v>
      </c>
      <c r="Y77" s="52" t="e">
        <f ca="1"/>
        <v>#N/A</v>
      </c>
      <c r="Z77" s="65" t="e">
        <f ca="1"/>
        <v>#N/A</v>
      </c>
      <c r="AA77" s="52" t="e">
        <f ca="1"/>
        <v>#N/A</v>
      </c>
      <c r="AB77" s="67" t="e">
        <f ca="1"/>
        <v>#N/A</v>
      </c>
      <c r="AC77" s="70" t="e">
        <f ca="1"/>
        <v>#N/A</v>
      </c>
      <c r="AD77" s="70" t="e">
        <f ca="1"/>
        <v>#N/A</v>
      </c>
      <c r="AE77" s="70" t="e">
        <f ca="1"/>
        <v>#N/A</v>
      </c>
      <c r="AF77" s="70" t="e">
        <f ca="1"/>
        <v>#N/A</v>
      </c>
      <c r="AG77" s="70" t="e">
        <f ca="1"/>
        <v>#N/A</v>
      </c>
      <c r="AH77" s="70" t="e">
        <f ca="1"/>
        <v>#N/A</v>
      </c>
      <c r="AI77" s="52" t="e">
        <f ca="1"/>
        <v>#N/A</v>
      </c>
      <c r="AJ77" s="52" t="e">
        <f ca="1"/>
        <v>#N/A</v>
      </c>
      <c r="AK77" s="52" t="e">
        <f ca="1"/>
        <v>#N/A</v>
      </c>
    </row>
    <row r="78" spans="1:37" ht="15" thickBot="1">
      <c r="A78" s="81">
        <f>IF(ISERROR(C78),A77+1,0)</f>
        <v>70</v>
      </c>
      <c r="B78" s="80">
        <v>75</v>
      </c>
      <c r="C78" s="76" t="e">
        <v>#N/A</v>
      </c>
      <c r="D78" s="76" t="e">
        <v>#N/A</v>
      </c>
      <c r="E78" s="76" t="e">
        <f>IF(ISERROR(C78),INDEX($D$3:$D$41,MATCH(A78,$B$3:$B$41,0),1),C78)</f>
        <v>#N/A</v>
      </c>
      <c r="F78" s="73" t="e">
        <f>IF(E79&gt;XXX!$K$19,1,0)</f>
        <v>#N/A</v>
      </c>
      <c r="G78" s="73" t="e">
        <f>IF(F78=0,XXX!$H$16,XXX!$G$16)</f>
        <v>#N/A</v>
      </c>
      <c r="H78" s="76" t="e">
        <f t="array" ref="H78">_xll.qlScheduleDates(H76)</f>
        <v>#VALUE!</v>
      </c>
      <c r="I78" s="76" t="b">
        <f>IF(ISERROR(VLOOKUP(E78,$H$3:$H$41,1,FALSE)),FALSE,TRUE)</f>
        <v>0</v>
      </c>
      <c r="J78" s="76" t="e">
        <f>_xll.qlSchedule("KF_fix_"&amp;E78,Cashflows!E78,_xll.qlCalendarAdvance("target",E78,XXX!$I$22,"following"),XXX!$H$22,"target","following","following","forward")</f>
        <v>#VALUE!</v>
      </c>
      <c r="K78" s="76" t="e">
        <f>_xll.qlSchedule("KF_float_"&amp;E78,Cashflows!E78,_xll.qlCalendarAdvance("target",E78,XXX!$I$22,"following"),EURIBORCurve!$A$125,XXX!$E$43,"following","following","forward",FALSE,,,,Trigger)</f>
        <v>#VALUE!</v>
      </c>
      <c r="L78" s="76" t="e">
        <f>_xll.qlVanillaSwap("Swap"&amp;+E78,,1,J78,1,XXX!$J$22,K78,EURIBORCurve!$A$123,0,EURIBORCurve!$A$124)</f>
        <v>#VALUE!</v>
      </c>
      <c r="M78" s="76" t="e">
        <f>_xll.qlInstrumentSetPricingEngine(L78,$F$1)</f>
        <v>#VALUE!</v>
      </c>
      <c r="N78" s="75">
        <f>IF(I78,_xll.qlVanillaSwapFairRate(L78),IF(ISNUMBER(N77),N77,0))</f>
        <v>-3.4607522145568836E-4</v>
      </c>
      <c r="O78" s="75" t="e">
        <f>F78*N78+G78</f>
        <v>#N/A</v>
      </c>
      <c r="P78" s="81">
        <v>10000</v>
      </c>
      <c r="Q78" s="75" t="e">
        <f>_xll.qlCallability("Kuendigungstermin"&amp;Cashflows!E78,P78,"Clean","Call",E78,,Trigger)</f>
        <v>#VALUE!</v>
      </c>
      <c r="R78" s="65" t="e">
        <f ca="1"/>
        <v>#N/A</v>
      </c>
      <c r="S78" s="67" t="e">
        <f ca="1"/>
        <v>#N/A</v>
      </c>
      <c r="T78" s="67" t="e">
        <f ca="1"/>
        <v>#N/A</v>
      </c>
      <c r="U78" s="65" t="e">
        <f ca="1"/>
        <v>#N/A</v>
      </c>
      <c r="V78" s="65" t="e">
        <f ca="1"/>
        <v>#N/A</v>
      </c>
      <c r="W78" s="52" t="e">
        <f ca="1"/>
        <v>#N/A</v>
      </c>
      <c r="X78" s="52" t="e">
        <f ca="1"/>
        <v>#N/A</v>
      </c>
      <c r="Y78" s="52" t="e">
        <f ca="1"/>
        <v>#N/A</v>
      </c>
      <c r="Z78" s="65" t="e">
        <f ca="1"/>
        <v>#N/A</v>
      </c>
      <c r="AA78" s="52" t="e">
        <f ca="1"/>
        <v>#N/A</v>
      </c>
      <c r="AB78" s="67" t="e">
        <f ca="1"/>
        <v>#N/A</v>
      </c>
      <c r="AC78" s="70" t="e">
        <f ca="1"/>
        <v>#N/A</v>
      </c>
      <c r="AD78" s="70" t="e">
        <f ca="1"/>
        <v>#N/A</v>
      </c>
      <c r="AE78" s="70" t="e">
        <f ca="1"/>
        <v>#N/A</v>
      </c>
      <c r="AF78" s="70" t="e">
        <f ca="1"/>
        <v>#N/A</v>
      </c>
      <c r="AG78" s="70" t="e">
        <f ca="1"/>
        <v>#N/A</v>
      </c>
      <c r="AH78" s="70" t="e">
        <f ca="1"/>
        <v>#N/A</v>
      </c>
      <c r="AI78" s="52" t="e">
        <f ca="1"/>
        <v>#N/A</v>
      </c>
      <c r="AJ78" s="52" t="e">
        <f ca="1"/>
        <v>#N/A</v>
      </c>
      <c r="AK78" s="52" t="e">
        <f ca="1"/>
        <v>#N/A</v>
      </c>
    </row>
    <row r="79" spans="1:37" ht="15" thickBot="1">
      <c r="A79" s="81">
        <f>IF(ISERROR(C79),A78+1,0)</f>
        <v>71</v>
      </c>
      <c r="B79" s="80">
        <v>76</v>
      </c>
      <c r="C79" s="76" t="e">
        <v>#N/A</v>
      </c>
      <c r="D79" s="76" t="e">
        <v>#N/A</v>
      </c>
      <c r="E79" s="76" t="e">
        <f>IF(ISERROR(C79),INDEX($D$3:$D$41,MATCH(A79,$B$3:$B$41,0),1),C79)</f>
        <v>#N/A</v>
      </c>
      <c r="F79" s="73" t="e">
        <f>IF(E80&gt;XXX!$K$19,1,0)</f>
        <v>#N/A</v>
      </c>
      <c r="G79" s="73" t="e">
        <f>IF(F79=0,XXX!$H$16,XXX!$G$16)</f>
        <v>#N/A</v>
      </c>
      <c r="H79" s="76" t="e">
        <f t="array" ref="H79">_xll.qlScheduleDates(H77)</f>
        <v>#VALUE!</v>
      </c>
      <c r="I79" s="76" t="b">
        <f>IF(ISERROR(VLOOKUP(E79,$H$3:$H$41,1,FALSE)),FALSE,TRUE)</f>
        <v>0</v>
      </c>
      <c r="J79" s="76" t="e">
        <f>_xll.qlSchedule("KF_fix_"&amp;E79,Cashflows!E79,_xll.qlCalendarAdvance("target",E79,XXX!$I$22,"following"),XXX!$H$22,"target","following","following","forward")</f>
        <v>#VALUE!</v>
      </c>
      <c r="K79" s="76" t="e">
        <f>_xll.qlSchedule("KF_float_"&amp;E79,Cashflows!E79,_xll.qlCalendarAdvance("target",E79,XXX!$I$22,"following"),EURIBORCurve!$A$125,XXX!$E$43,"following","following","forward",FALSE,,,,Trigger)</f>
        <v>#VALUE!</v>
      </c>
      <c r="L79" s="76" t="e">
        <f>_xll.qlVanillaSwap("Swap"&amp;+E79,,1,J79,1,XXX!$J$22,K79,EURIBORCurve!$A$123,0,EURIBORCurve!$A$124)</f>
        <v>#VALUE!</v>
      </c>
      <c r="M79" s="76" t="e">
        <f>_xll.qlInstrumentSetPricingEngine(L79,$F$1)</f>
        <v>#VALUE!</v>
      </c>
      <c r="N79" s="75">
        <f>IF(I79,_xll.qlVanillaSwapFairRate(L79),IF(ISNUMBER(N78),N78,0))</f>
        <v>-3.4607522145568836E-4</v>
      </c>
      <c r="O79" s="75" t="e">
        <f>F79*N79+G79</f>
        <v>#N/A</v>
      </c>
      <c r="P79" s="81">
        <v>10000</v>
      </c>
      <c r="Q79" s="75" t="e">
        <f>_xll.qlCallability("Kuendigungstermin"&amp;Cashflows!E79,P79,"Clean","Call",E79,,Trigger)</f>
        <v>#VALUE!</v>
      </c>
      <c r="R79" s="65" t="e">
        <f ca="1"/>
        <v>#N/A</v>
      </c>
      <c r="S79" s="67" t="e">
        <f ca="1"/>
        <v>#N/A</v>
      </c>
      <c r="T79" s="67" t="e">
        <f ca="1"/>
        <v>#N/A</v>
      </c>
      <c r="U79" s="65" t="e">
        <f ca="1"/>
        <v>#N/A</v>
      </c>
      <c r="V79" s="65" t="e">
        <f ca="1"/>
        <v>#N/A</v>
      </c>
      <c r="W79" s="52" t="e">
        <f ca="1"/>
        <v>#N/A</v>
      </c>
      <c r="X79" s="52" t="e">
        <f ca="1"/>
        <v>#N/A</v>
      </c>
      <c r="Y79" s="52" t="e">
        <f ca="1"/>
        <v>#N/A</v>
      </c>
      <c r="Z79" s="65" t="e">
        <f ca="1"/>
        <v>#N/A</v>
      </c>
      <c r="AA79" s="52" t="e">
        <f ca="1"/>
        <v>#N/A</v>
      </c>
      <c r="AB79" s="67" t="e">
        <f ca="1"/>
        <v>#N/A</v>
      </c>
      <c r="AC79" s="70" t="e">
        <f ca="1"/>
        <v>#N/A</v>
      </c>
      <c r="AD79" s="70" t="e">
        <f ca="1"/>
        <v>#N/A</v>
      </c>
      <c r="AE79" s="70" t="e">
        <f ca="1"/>
        <v>#N/A</v>
      </c>
      <c r="AF79" s="70" t="e">
        <f ca="1"/>
        <v>#N/A</v>
      </c>
      <c r="AG79" s="70" t="e">
        <f ca="1"/>
        <v>#N/A</v>
      </c>
      <c r="AH79" s="70" t="e">
        <f ca="1"/>
        <v>#N/A</v>
      </c>
      <c r="AI79" s="52" t="e">
        <f ca="1"/>
        <v>#N/A</v>
      </c>
      <c r="AJ79" s="52" t="e">
        <f ca="1"/>
        <v>#N/A</v>
      </c>
      <c r="AK79" s="52" t="e">
        <f ca="1"/>
        <v>#N/A</v>
      </c>
    </row>
    <row r="80" spans="1:37" ht="15" thickBot="1">
      <c r="A80" s="81">
        <f>IF(ISERROR(C80),A79+1,0)</f>
        <v>72</v>
      </c>
      <c r="B80" s="80">
        <v>77</v>
      </c>
      <c r="C80" s="76" t="e">
        <v>#N/A</v>
      </c>
      <c r="D80" s="76" t="e">
        <v>#N/A</v>
      </c>
      <c r="E80" s="76" t="e">
        <f>IF(ISERROR(C80),INDEX($D$3:$D$41,MATCH(A80,$B$3:$B$41,0),1),C80)</f>
        <v>#N/A</v>
      </c>
      <c r="F80" s="73" t="e">
        <f>IF(E81&gt;XXX!$K$19,1,0)</f>
        <v>#N/A</v>
      </c>
      <c r="G80" s="73" t="e">
        <f>IF(F80=0,XXX!$H$16,XXX!$G$16)</f>
        <v>#N/A</v>
      </c>
      <c r="H80" s="76" t="e">
        <f t="array" ref="H80">_xll.qlScheduleDates(H78)</f>
        <v>#VALUE!</v>
      </c>
      <c r="I80" s="76" t="b">
        <f>IF(ISERROR(VLOOKUP(E80,$H$3:$H$41,1,FALSE)),FALSE,TRUE)</f>
        <v>0</v>
      </c>
      <c r="J80" s="76" t="e">
        <f>_xll.qlSchedule("KF_fix_"&amp;E80,Cashflows!E80,_xll.qlCalendarAdvance("target",E80,XXX!$I$22,"following"),XXX!$H$22,"target","following","following","forward")</f>
        <v>#VALUE!</v>
      </c>
      <c r="K80" s="76" t="e">
        <f>_xll.qlSchedule("KF_float_"&amp;E80,Cashflows!E80,_xll.qlCalendarAdvance("target",E80,XXX!$I$22,"following"),EURIBORCurve!$A$125,XXX!$E$43,"following","following","forward",FALSE,,,,Trigger)</f>
        <v>#VALUE!</v>
      </c>
      <c r="L80" s="76" t="e">
        <f>_xll.qlVanillaSwap("Swap"&amp;+E80,,1,J80,1,XXX!$J$22,K80,EURIBORCurve!$A$123,0,EURIBORCurve!$A$124)</f>
        <v>#VALUE!</v>
      </c>
      <c r="M80" s="76" t="e">
        <f>_xll.qlInstrumentSetPricingEngine(L80,$F$1)</f>
        <v>#VALUE!</v>
      </c>
      <c r="N80" s="75">
        <f>IF(I80,_xll.qlVanillaSwapFairRate(L80),IF(ISNUMBER(N79),N79,0))</f>
        <v>-3.4607522145568836E-4</v>
      </c>
      <c r="O80" s="75" t="e">
        <f>F80*N80+G80</f>
        <v>#N/A</v>
      </c>
      <c r="P80" s="81">
        <v>10000</v>
      </c>
      <c r="Q80" s="75" t="e">
        <f>_xll.qlCallability("Kuendigungstermin"&amp;Cashflows!E80,P80,"Clean","Call",E80,,Trigger)</f>
        <v>#VALUE!</v>
      </c>
      <c r="R80" s="65" t="e">
        <f ca="1"/>
        <v>#N/A</v>
      </c>
      <c r="S80" s="67" t="e">
        <f ca="1"/>
        <v>#N/A</v>
      </c>
      <c r="T80" s="67" t="e">
        <f ca="1"/>
        <v>#N/A</v>
      </c>
      <c r="U80" s="65" t="e">
        <f ca="1"/>
        <v>#N/A</v>
      </c>
      <c r="V80" s="65" t="e">
        <f ca="1"/>
        <v>#N/A</v>
      </c>
      <c r="W80" s="52" t="e">
        <f ca="1"/>
        <v>#N/A</v>
      </c>
      <c r="X80" s="52" t="e">
        <f ca="1"/>
        <v>#N/A</v>
      </c>
      <c r="Y80" s="52" t="e">
        <f ca="1"/>
        <v>#N/A</v>
      </c>
      <c r="Z80" s="65" t="e">
        <f ca="1"/>
        <v>#N/A</v>
      </c>
      <c r="AA80" s="52" t="e">
        <f ca="1"/>
        <v>#N/A</v>
      </c>
      <c r="AB80" s="67" t="e">
        <f ca="1"/>
        <v>#N/A</v>
      </c>
      <c r="AC80" s="70" t="e">
        <f ca="1"/>
        <v>#N/A</v>
      </c>
      <c r="AD80" s="70" t="e">
        <f ca="1"/>
        <v>#N/A</v>
      </c>
      <c r="AE80" s="70" t="e">
        <f ca="1"/>
        <v>#N/A</v>
      </c>
      <c r="AF80" s="70" t="e">
        <f ca="1"/>
        <v>#N/A</v>
      </c>
      <c r="AG80" s="70" t="e">
        <f ca="1"/>
        <v>#N/A</v>
      </c>
      <c r="AH80" s="70" t="e">
        <f ca="1"/>
        <v>#N/A</v>
      </c>
      <c r="AI80" s="52" t="e">
        <f ca="1"/>
        <v>#N/A</v>
      </c>
      <c r="AJ80" s="52" t="e">
        <f ca="1"/>
        <v>#N/A</v>
      </c>
      <c r="AK80" s="52" t="e">
        <f ca="1"/>
        <v>#N/A</v>
      </c>
    </row>
    <row r="81" spans="1:37" ht="15" thickBot="1">
      <c r="A81" s="81">
        <f>IF(ISERROR(C81),A80+1,0)</f>
        <v>73</v>
      </c>
      <c r="B81" s="80">
        <v>78</v>
      </c>
      <c r="C81" s="76" t="e">
        <v>#N/A</v>
      </c>
      <c r="D81" s="76" t="e">
        <v>#N/A</v>
      </c>
      <c r="E81" s="76" t="e">
        <f>IF(ISERROR(C81),INDEX($D$3:$D$41,MATCH(A81,$B$3:$B$41,0),1),C81)</f>
        <v>#N/A</v>
      </c>
      <c r="F81" s="73" t="e">
        <f>IF(E82&gt;XXX!$K$19,1,0)</f>
        <v>#N/A</v>
      </c>
      <c r="G81" s="73" t="e">
        <f>IF(F81=0,XXX!$H$16,XXX!$G$16)</f>
        <v>#N/A</v>
      </c>
      <c r="H81" s="76" t="e">
        <f t="array" ref="H81">_xll.qlScheduleDates(H79)</f>
        <v>#VALUE!</v>
      </c>
      <c r="I81" s="76" t="b">
        <f>IF(ISERROR(VLOOKUP(E81,$H$3:$H$41,1,FALSE)),FALSE,TRUE)</f>
        <v>0</v>
      </c>
      <c r="J81" s="76" t="e">
        <f>_xll.qlSchedule("KF_fix_"&amp;E81,Cashflows!E81,_xll.qlCalendarAdvance("target",E81,XXX!$I$22,"following"),XXX!$H$22,"target","following","following","forward")</f>
        <v>#VALUE!</v>
      </c>
      <c r="K81" s="76" t="e">
        <f>_xll.qlSchedule("KF_float_"&amp;E81,Cashflows!E81,_xll.qlCalendarAdvance("target",E81,XXX!$I$22,"following"),EURIBORCurve!$A$125,XXX!$E$43,"following","following","forward",FALSE,,,,Trigger)</f>
        <v>#VALUE!</v>
      </c>
      <c r="L81" s="76" t="e">
        <f>_xll.qlVanillaSwap("Swap"&amp;+E81,,1,J81,1,XXX!$J$22,K81,EURIBORCurve!$A$123,0,EURIBORCurve!$A$124)</f>
        <v>#VALUE!</v>
      </c>
      <c r="M81" s="76" t="e">
        <f>_xll.qlInstrumentSetPricingEngine(L81,$F$1)</f>
        <v>#VALUE!</v>
      </c>
      <c r="N81" s="75">
        <f>IF(I81,_xll.qlVanillaSwapFairRate(L81),IF(ISNUMBER(N80),N80,0))</f>
        <v>-3.4607522145568836E-4</v>
      </c>
      <c r="O81" s="75" t="e">
        <f>F81*N81+G81</f>
        <v>#N/A</v>
      </c>
      <c r="P81" s="81">
        <v>10000</v>
      </c>
      <c r="Q81" s="75" t="e">
        <f>_xll.qlCallability("Kuendigungstermin"&amp;Cashflows!E81,P81,"Clean","Call",E81,,Trigger)</f>
        <v>#VALUE!</v>
      </c>
      <c r="R81" s="65" t="e">
        <f ca="1"/>
        <v>#N/A</v>
      </c>
      <c r="S81" s="67" t="e">
        <f ca="1"/>
        <v>#N/A</v>
      </c>
      <c r="T81" s="67" t="e">
        <f ca="1"/>
        <v>#N/A</v>
      </c>
      <c r="U81" s="65" t="e">
        <f ca="1"/>
        <v>#N/A</v>
      </c>
      <c r="V81" s="65" t="e">
        <f ca="1"/>
        <v>#N/A</v>
      </c>
      <c r="W81" s="52" t="e">
        <f ca="1"/>
        <v>#N/A</v>
      </c>
      <c r="X81" s="52" t="e">
        <f ca="1"/>
        <v>#N/A</v>
      </c>
      <c r="Y81" s="52" t="e">
        <f ca="1"/>
        <v>#N/A</v>
      </c>
      <c r="Z81" s="65" t="e">
        <f ca="1"/>
        <v>#N/A</v>
      </c>
      <c r="AA81" s="52" t="e">
        <f ca="1"/>
        <v>#N/A</v>
      </c>
      <c r="AB81" s="67" t="e">
        <f ca="1"/>
        <v>#N/A</v>
      </c>
      <c r="AC81" s="70" t="e">
        <f ca="1"/>
        <v>#N/A</v>
      </c>
      <c r="AD81" s="70" t="e">
        <f ca="1"/>
        <v>#N/A</v>
      </c>
      <c r="AE81" s="70" t="e">
        <f ca="1"/>
        <v>#N/A</v>
      </c>
      <c r="AF81" s="70" t="e">
        <f ca="1"/>
        <v>#N/A</v>
      </c>
      <c r="AG81" s="70" t="e">
        <f ca="1"/>
        <v>#N/A</v>
      </c>
      <c r="AH81" s="70" t="e">
        <f ca="1"/>
        <v>#N/A</v>
      </c>
      <c r="AI81" s="52" t="e">
        <f ca="1"/>
        <v>#N/A</v>
      </c>
      <c r="AJ81" s="52" t="e">
        <f ca="1"/>
        <v>#N/A</v>
      </c>
      <c r="AK81" s="52" t="e">
        <f ca="1"/>
        <v>#N/A</v>
      </c>
    </row>
    <row r="82" spans="1:37" ht="15" thickBot="1">
      <c r="A82" s="81">
        <f>IF(ISERROR(C82),A81+1,0)</f>
        <v>74</v>
      </c>
      <c r="B82" s="80">
        <v>79</v>
      </c>
      <c r="C82" s="76" t="e">
        <v>#N/A</v>
      </c>
      <c r="D82" s="76" t="e">
        <v>#N/A</v>
      </c>
      <c r="E82" s="76" t="e">
        <f>IF(ISERROR(C82),INDEX($D$3:$D$41,MATCH(A82,$B$3:$B$41,0),1),C82)</f>
        <v>#N/A</v>
      </c>
      <c r="F82" s="73" t="e">
        <f>IF(E83&gt;XXX!$K$19,1,0)</f>
        <v>#N/A</v>
      </c>
      <c r="G82" s="73" t="e">
        <f>IF(F82=0,XXX!$H$16,XXX!$G$16)</f>
        <v>#N/A</v>
      </c>
      <c r="H82" s="76" t="e">
        <f t="array" ref="H82">_xll.qlScheduleDates(H80)</f>
        <v>#VALUE!</v>
      </c>
      <c r="I82" s="76" t="b">
        <f>IF(ISERROR(VLOOKUP(E82,$H$3:$H$41,1,FALSE)),FALSE,TRUE)</f>
        <v>0</v>
      </c>
      <c r="J82" s="76" t="e">
        <f>_xll.qlSchedule("KF_fix_"&amp;E82,Cashflows!E82,_xll.qlCalendarAdvance("target",E82,XXX!$I$22,"following"),XXX!$H$22,"target","following","following","forward")</f>
        <v>#VALUE!</v>
      </c>
      <c r="K82" s="76" t="e">
        <f>_xll.qlSchedule("KF_float_"&amp;E82,Cashflows!E82,_xll.qlCalendarAdvance("target",E82,XXX!$I$22,"following"),EURIBORCurve!$A$125,XXX!$E$43,"following","following","forward",FALSE,,,,Trigger)</f>
        <v>#VALUE!</v>
      </c>
      <c r="L82" s="76" t="e">
        <f>_xll.qlVanillaSwap("Swap"&amp;+E82,,1,J82,1,XXX!$J$22,K82,EURIBORCurve!$A$123,0,EURIBORCurve!$A$124)</f>
        <v>#VALUE!</v>
      </c>
      <c r="M82" s="76" t="e">
        <f>_xll.qlInstrumentSetPricingEngine(L82,$F$1)</f>
        <v>#VALUE!</v>
      </c>
      <c r="N82" s="75">
        <f>IF(I82,_xll.qlVanillaSwapFairRate(L82),IF(ISNUMBER(N81),N81,0))</f>
        <v>-3.4607522145568836E-4</v>
      </c>
      <c r="O82" s="75" t="e">
        <f>F82*N82+G82</f>
        <v>#N/A</v>
      </c>
      <c r="P82" s="81">
        <v>10000</v>
      </c>
      <c r="Q82" s="75" t="e">
        <f>_xll.qlCallability("Kuendigungstermin"&amp;Cashflows!E82,P82,"Clean","Call",E82,,Trigger)</f>
        <v>#VALUE!</v>
      </c>
      <c r="R82" s="65" t="e">
        <f ca="1"/>
        <v>#N/A</v>
      </c>
      <c r="S82" s="67" t="e">
        <f ca="1"/>
        <v>#N/A</v>
      </c>
      <c r="T82" s="67" t="e">
        <f ca="1"/>
        <v>#N/A</v>
      </c>
      <c r="U82" s="65" t="e">
        <f ca="1"/>
        <v>#N/A</v>
      </c>
      <c r="V82" s="65" t="e">
        <f ca="1"/>
        <v>#N/A</v>
      </c>
      <c r="W82" s="52" t="e">
        <f ca="1"/>
        <v>#N/A</v>
      </c>
      <c r="X82" s="52" t="e">
        <f ca="1"/>
        <v>#N/A</v>
      </c>
      <c r="Y82" s="52" t="e">
        <f ca="1"/>
        <v>#N/A</v>
      </c>
      <c r="Z82" s="65" t="e">
        <f ca="1"/>
        <v>#N/A</v>
      </c>
      <c r="AA82" s="52" t="e">
        <f ca="1"/>
        <v>#N/A</v>
      </c>
      <c r="AB82" s="67" t="e">
        <f ca="1"/>
        <v>#N/A</v>
      </c>
      <c r="AC82" s="70" t="e">
        <f ca="1"/>
        <v>#N/A</v>
      </c>
      <c r="AD82" s="70" t="e">
        <f ca="1"/>
        <v>#N/A</v>
      </c>
      <c r="AE82" s="70" t="e">
        <f ca="1"/>
        <v>#N/A</v>
      </c>
      <c r="AF82" s="70" t="e">
        <f ca="1"/>
        <v>#N/A</v>
      </c>
      <c r="AG82" s="70" t="e">
        <f ca="1"/>
        <v>#N/A</v>
      </c>
      <c r="AH82" s="70" t="e">
        <f ca="1"/>
        <v>#N/A</v>
      </c>
      <c r="AI82" s="52" t="e">
        <f ca="1"/>
        <v>#N/A</v>
      </c>
      <c r="AJ82" s="52" t="e">
        <f ca="1"/>
        <v>#N/A</v>
      </c>
      <c r="AK82" s="52" t="e">
        <f ca="1"/>
        <v>#N/A</v>
      </c>
    </row>
    <row r="83" spans="1:37" ht="15" thickBot="1">
      <c r="A83" s="81">
        <f>IF(ISERROR(C83),A82+1,0)</f>
        <v>75</v>
      </c>
      <c r="B83" s="80">
        <v>80</v>
      </c>
      <c r="C83" s="76" t="e">
        <v>#N/A</v>
      </c>
      <c r="D83" s="76" t="e">
        <v>#N/A</v>
      </c>
      <c r="E83" s="76" t="e">
        <f>IF(ISERROR(C83),INDEX($D$3:$D$41,MATCH(A83,$B$3:$B$41,0),1),C83)</f>
        <v>#N/A</v>
      </c>
      <c r="F83" s="73" t="e">
        <f>IF(E84&gt;XXX!$K$19,1,0)</f>
        <v>#N/A</v>
      </c>
      <c r="G83" s="73" t="e">
        <f>IF(F83=0,XXX!$H$16,XXX!$G$16)</f>
        <v>#N/A</v>
      </c>
      <c r="H83" s="76" t="e">
        <f t="array" ref="H83">_xll.qlScheduleDates(H81)</f>
        <v>#VALUE!</v>
      </c>
      <c r="I83" s="76" t="b">
        <f>IF(ISERROR(VLOOKUP(E83,$H$3:$H$41,1,FALSE)),FALSE,TRUE)</f>
        <v>0</v>
      </c>
      <c r="J83" s="76" t="e">
        <f>_xll.qlSchedule("KF_fix_"&amp;E83,Cashflows!E83,_xll.qlCalendarAdvance("target",E83,XXX!$I$22,"following"),XXX!$H$22,"target","following","following","forward")</f>
        <v>#VALUE!</v>
      </c>
      <c r="K83" s="76" t="e">
        <f>_xll.qlSchedule("KF_float_"&amp;E83,Cashflows!E83,_xll.qlCalendarAdvance("target",E83,XXX!$I$22,"following"),EURIBORCurve!$A$125,XXX!$E$43,"following","following","forward",FALSE,,,,Trigger)</f>
        <v>#VALUE!</v>
      </c>
      <c r="L83" s="76" t="e">
        <f>_xll.qlVanillaSwap("Swap"&amp;+E83,,1,J83,1,XXX!$J$22,K83,EURIBORCurve!$A$123,0,EURIBORCurve!$A$124)</f>
        <v>#VALUE!</v>
      </c>
      <c r="M83" s="76" t="e">
        <f>_xll.qlInstrumentSetPricingEngine(L83,$F$1)</f>
        <v>#VALUE!</v>
      </c>
      <c r="N83" s="75">
        <f>IF(I83,_xll.qlVanillaSwapFairRate(L83),IF(ISNUMBER(N82),N82,0))</f>
        <v>-3.4607522145568836E-4</v>
      </c>
      <c r="O83" s="75" t="e">
        <f>F83*N83+G83</f>
        <v>#N/A</v>
      </c>
      <c r="P83" s="81">
        <v>10000</v>
      </c>
      <c r="Q83" s="75" t="e">
        <f>_xll.qlCallability("Kuendigungstermin"&amp;Cashflows!E83,P83,"Clean","Call",E83,,Trigger)</f>
        <v>#VALUE!</v>
      </c>
      <c r="R83" s="65" t="e">
        <f ca="1"/>
        <v>#N/A</v>
      </c>
      <c r="S83" s="67" t="e">
        <f ca="1"/>
        <v>#N/A</v>
      </c>
      <c r="T83" s="67" t="e">
        <f ca="1"/>
        <v>#N/A</v>
      </c>
      <c r="U83" s="65" t="e">
        <f ca="1"/>
        <v>#N/A</v>
      </c>
      <c r="V83" s="65" t="e">
        <f ca="1"/>
        <v>#N/A</v>
      </c>
      <c r="W83" s="52" t="e">
        <f ca="1"/>
        <v>#N/A</v>
      </c>
      <c r="X83" s="52" t="e">
        <f ca="1"/>
        <v>#N/A</v>
      </c>
      <c r="Y83" s="52" t="e">
        <f ca="1"/>
        <v>#N/A</v>
      </c>
      <c r="Z83" s="65" t="e">
        <f ca="1"/>
        <v>#N/A</v>
      </c>
      <c r="AA83" s="52" t="e">
        <f ca="1"/>
        <v>#N/A</v>
      </c>
      <c r="AB83" s="67" t="e">
        <f ca="1"/>
        <v>#N/A</v>
      </c>
      <c r="AC83" s="70" t="e">
        <f ca="1"/>
        <v>#N/A</v>
      </c>
      <c r="AD83" s="70" t="e">
        <f ca="1"/>
        <v>#N/A</v>
      </c>
      <c r="AE83" s="70" t="e">
        <f ca="1"/>
        <v>#N/A</v>
      </c>
      <c r="AF83" s="70" t="e">
        <f ca="1"/>
        <v>#N/A</v>
      </c>
      <c r="AG83" s="70" t="e">
        <f ca="1"/>
        <v>#N/A</v>
      </c>
      <c r="AH83" s="70" t="e">
        <f ca="1"/>
        <v>#N/A</v>
      </c>
      <c r="AI83" s="52" t="e">
        <f ca="1"/>
        <v>#N/A</v>
      </c>
      <c r="AJ83" s="52" t="e">
        <f ca="1"/>
        <v>#N/A</v>
      </c>
      <c r="AK83" s="52" t="e">
        <f ca="1"/>
        <v>#N/A</v>
      </c>
    </row>
    <row r="84" spans="1:37" ht="15" thickBot="1">
      <c r="A84" s="81">
        <f>IF(ISERROR(C84),A83+1,0)</f>
        <v>76</v>
      </c>
      <c r="B84" s="80">
        <v>81</v>
      </c>
      <c r="C84" s="76" t="e">
        <v>#N/A</v>
      </c>
      <c r="D84" s="76" t="e">
        <v>#N/A</v>
      </c>
      <c r="E84" s="76" t="e">
        <f>IF(ISERROR(C84),INDEX($D$3:$D$41,MATCH(A84,$B$3:$B$41,0),1),C84)</f>
        <v>#N/A</v>
      </c>
      <c r="F84" s="73" t="e">
        <f>IF(E85&gt;XXX!$K$19,1,0)</f>
        <v>#N/A</v>
      </c>
      <c r="G84" s="73" t="e">
        <f>IF(F84=0,XXX!$H$16,XXX!$G$16)</f>
        <v>#N/A</v>
      </c>
      <c r="H84" s="76" t="e">
        <f t="array" ref="H84">_xll.qlScheduleDates(H82)</f>
        <v>#VALUE!</v>
      </c>
      <c r="I84" s="76" t="b">
        <f>IF(ISERROR(VLOOKUP(E84,$H$3:$H$41,1,FALSE)),FALSE,TRUE)</f>
        <v>0</v>
      </c>
      <c r="J84" s="76" t="e">
        <f>_xll.qlSchedule("KF_fix_"&amp;E84,Cashflows!E84,_xll.qlCalendarAdvance("target",E84,XXX!$I$22,"following"),XXX!$H$22,"target","following","following","forward")</f>
        <v>#VALUE!</v>
      </c>
      <c r="K84" s="76" t="e">
        <f>_xll.qlSchedule("KF_float_"&amp;E84,Cashflows!E84,_xll.qlCalendarAdvance("target",E84,XXX!$I$22,"following"),EURIBORCurve!$A$125,XXX!$E$43,"following","following","forward",FALSE,,,,Trigger)</f>
        <v>#VALUE!</v>
      </c>
      <c r="L84" s="76" t="e">
        <f>_xll.qlVanillaSwap("Swap"&amp;+E84,,1,J84,1,XXX!$J$22,K84,EURIBORCurve!$A$123,0,EURIBORCurve!$A$124)</f>
        <v>#VALUE!</v>
      </c>
      <c r="M84" s="76" t="e">
        <f>_xll.qlInstrumentSetPricingEngine(L84,$F$1)</f>
        <v>#VALUE!</v>
      </c>
      <c r="N84" s="75">
        <f>IF(I84,_xll.qlVanillaSwapFairRate(L84),IF(ISNUMBER(N83),N83,0))</f>
        <v>-3.4607522145568836E-4</v>
      </c>
      <c r="O84" s="75" t="e">
        <f>F84*N84+G84</f>
        <v>#N/A</v>
      </c>
      <c r="P84" s="81">
        <v>10000</v>
      </c>
      <c r="Q84" s="75" t="e">
        <f>_xll.qlCallability("Kuendigungstermin"&amp;Cashflows!E84,P84,"Clean","Call",E84,,Trigger)</f>
        <v>#VALUE!</v>
      </c>
      <c r="R84" s="65" t="e">
        <f ca="1"/>
        <v>#N/A</v>
      </c>
      <c r="S84" s="67" t="e">
        <f ca="1"/>
        <v>#N/A</v>
      </c>
      <c r="T84" s="67" t="e">
        <f ca="1"/>
        <v>#N/A</v>
      </c>
      <c r="U84" s="65" t="e">
        <f ca="1"/>
        <v>#N/A</v>
      </c>
      <c r="V84" s="65" t="e">
        <f ca="1"/>
        <v>#N/A</v>
      </c>
      <c r="W84" s="52" t="e">
        <f ca="1"/>
        <v>#N/A</v>
      </c>
      <c r="X84" s="52" t="e">
        <f ca="1"/>
        <v>#N/A</v>
      </c>
      <c r="Y84" s="52" t="e">
        <f ca="1"/>
        <v>#N/A</v>
      </c>
      <c r="Z84" s="65" t="e">
        <f ca="1"/>
        <v>#N/A</v>
      </c>
      <c r="AA84" s="52" t="e">
        <f ca="1"/>
        <v>#N/A</v>
      </c>
      <c r="AB84" s="67" t="e">
        <f ca="1"/>
        <v>#N/A</v>
      </c>
      <c r="AC84" s="70" t="e">
        <f ca="1"/>
        <v>#N/A</v>
      </c>
      <c r="AD84" s="70" t="e">
        <f ca="1"/>
        <v>#N/A</v>
      </c>
      <c r="AE84" s="70" t="e">
        <f ca="1"/>
        <v>#N/A</v>
      </c>
      <c r="AF84" s="70" t="e">
        <f ca="1"/>
        <v>#N/A</v>
      </c>
      <c r="AG84" s="70" t="e">
        <f ca="1"/>
        <v>#N/A</v>
      </c>
      <c r="AH84" s="70" t="e">
        <f ca="1"/>
        <v>#N/A</v>
      </c>
      <c r="AI84" s="52" t="e">
        <f ca="1"/>
        <v>#N/A</v>
      </c>
      <c r="AJ84" s="52" t="e">
        <f ca="1"/>
        <v>#N/A</v>
      </c>
      <c r="AK84" s="52" t="e">
        <f ca="1"/>
        <v>#N/A</v>
      </c>
    </row>
    <row r="85" spans="1:37" ht="15" thickBot="1">
      <c r="A85" s="81">
        <f>IF(ISERROR(C85),A84+1,0)</f>
        <v>77</v>
      </c>
      <c r="B85" s="80">
        <v>82</v>
      </c>
      <c r="C85" s="76" t="e">
        <v>#N/A</v>
      </c>
      <c r="D85" s="76" t="e">
        <v>#N/A</v>
      </c>
      <c r="E85" s="76" t="e">
        <f>IF(ISERROR(C85),INDEX($D$3:$D$41,MATCH(A85,$B$3:$B$41,0),1),C85)</f>
        <v>#N/A</v>
      </c>
      <c r="F85" s="73" t="e">
        <f>IF(E86&gt;XXX!$K$19,1,0)</f>
        <v>#N/A</v>
      </c>
      <c r="G85" s="73" t="e">
        <f>IF(F85=0,XXX!$H$16,XXX!$G$16)</f>
        <v>#N/A</v>
      </c>
      <c r="H85" s="76" t="e">
        <f t="array" ref="H85">_xll.qlScheduleDates(H83)</f>
        <v>#VALUE!</v>
      </c>
      <c r="I85" s="76" t="b">
        <f>IF(ISERROR(VLOOKUP(E85,$H$3:$H$41,1,FALSE)),FALSE,TRUE)</f>
        <v>0</v>
      </c>
      <c r="J85" s="76" t="e">
        <f>_xll.qlSchedule("KF_fix_"&amp;E85,Cashflows!E85,_xll.qlCalendarAdvance("target",E85,XXX!$I$22,"following"),XXX!$H$22,"target","following","following","forward")</f>
        <v>#VALUE!</v>
      </c>
      <c r="K85" s="76" t="e">
        <f>_xll.qlSchedule("KF_float_"&amp;E85,Cashflows!E85,_xll.qlCalendarAdvance("target",E85,XXX!$I$22,"following"),EURIBORCurve!$A$125,XXX!$E$43,"following","following","forward",FALSE,,,,Trigger)</f>
        <v>#VALUE!</v>
      </c>
      <c r="L85" s="76" t="e">
        <f>_xll.qlVanillaSwap("Swap"&amp;+E85,,1,J85,1,XXX!$J$22,K85,EURIBORCurve!$A$123,0,EURIBORCurve!$A$124)</f>
        <v>#VALUE!</v>
      </c>
      <c r="M85" s="76" t="e">
        <f>_xll.qlInstrumentSetPricingEngine(L85,$F$1)</f>
        <v>#VALUE!</v>
      </c>
      <c r="N85" s="75">
        <f>IF(I85,_xll.qlVanillaSwapFairRate(L85),IF(ISNUMBER(N84),N84,0))</f>
        <v>-3.4607522145568836E-4</v>
      </c>
      <c r="O85" s="75" t="e">
        <f>F85*N85+G85</f>
        <v>#N/A</v>
      </c>
      <c r="P85" s="81">
        <v>10000</v>
      </c>
      <c r="Q85" s="75" t="e">
        <f>_xll.qlCallability("Kuendigungstermin"&amp;Cashflows!E85,P85,"Clean","Call",E85,,Trigger)</f>
        <v>#VALUE!</v>
      </c>
      <c r="R85" s="65" t="e">
        <f ca="1"/>
        <v>#N/A</v>
      </c>
      <c r="S85" s="67" t="e">
        <f ca="1"/>
        <v>#N/A</v>
      </c>
      <c r="T85" s="67" t="e">
        <f ca="1"/>
        <v>#N/A</v>
      </c>
      <c r="U85" s="65" t="e">
        <f ca="1"/>
        <v>#N/A</v>
      </c>
      <c r="V85" s="65" t="e">
        <f ca="1"/>
        <v>#N/A</v>
      </c>
      <c r="W85" s="52" t="e">
        <f ca="1"/>
        <v>#N/A</v>
      </c>
      <c r="X85" s="52" t="e">
        <f ca="1"/>
        <v>#N/A</v>
      </c>
      <c r="Y85" s="52" t="e">
        <f ca="1"/>
        <v>#N/A</v>
      </c>
      <c r="Z85" s="65" t="e">
        <f ca="1"/>
        <v>#N/A</v>
      </c>
      <c r="AA85" s="52" t="e">
        <f ca="1"/>
        <v>#N/A</v>
      </c>
      <c r="AB85" s="67" t="e">
        <f ca="1"/>
        <v>#N/A</v>
      </c>
      <c r="AC85" s="70" t="e">
        <f ca="1"/>
        <v>#N/A</v>
      </c>
      <c r="AD85" s="70" t="e">
        <f ca="1"/>
        <v>#N/A</v>
      </c>
      <c r="AE85" s="70" t="e">
        <f ca="1"/>
        <v>#N/A</v>
      </c>
      <c r="AF85" s="70" t="e">
        <f ca="1"/>
        <v>#N/A</v>
      </c>
      <c r="AG85" s="70" t="e">
        <f ca="1"/>
        <v>#N/A</v>
      </c>
      <c r="AH85" s="70" t="e">
        <f ca="1"/>
        <v>#N/A</v>
      </c>
      <c r="AI85" s="52" t="e">
        <f ca="1"/>
        <v>#N/A</v>
      </c>
      <c r="AJ85" s="52" t="e">
        <f ca="1"/>
        <v>#N/A</v>
      </c>
      <c r="AK85" s="52" t="e">
        <f ca="1"/>
        <v>#N/A</v>
      </c>
    </row>
    <row r="86" spans="1:37" ht="15" thickBot="1">
      <c r="A86" s="81">
        <f>IF(ISERROR(C86),A85+1,0)</f>
        <v>78</v>
      </c>
      <c r="B86" s="80">
        <v>83</v>
      </c>
      <c r="C86" s="76" t="e">
        <v>#N/A</v>
      </c>
      <c r="D86" s="76" t="e">
        <v>#N/A</v>
      </c>
      <c r="E86" s="76" t="e">
        <f>IF(ISERROR(C86),INDEX($D$3:$D$41,MATCH(A86,$B$3:$B$41,0),1),C86)</f>
        <v>#N/A</v>
      </c>
      <c r="F86" s="73" t="e">
        <f>IF(E87&gt;XXX!$K$19,1,0)</f>
        <v>#N/A</v>
      </c>
      <c r="G86" s="73" t="e">
        <f>IF(F86=0,XXX!$H$16,XXX!$G$16)</f>
        <v>#N/A</v>
      </c>
      <c r="H86" s="76" t="e">
        <f t="array" ref="H86">_xll.qlScheduleDates(H84)</f>
        <v>#VALUE!</v>
      </c>
      <c r="I86" s="76" t="b">
        <f>IF(ISERROR(VLOOKUP(E86,$H$3:$H$41,1,FALSE)),FALSE,TRUE)</f>
        <v>0</v>
      </c>
      <c r="J86" s="76" t="e">
        <f>_xll.qlSchedule("KF_fix_"&amp;E86,Cashflows!E86,_xll.qlCalendarAdvance("target",E86,XXX!$I$22,"following"),XXX!$H$22,"target","following","following","forward")</f>
        <v>#VALUE!</v>
      </c>
      <c r="K86" s="76" t="e">
        <f>_xll.qlSchedule("KF_float_"&amp;E86,Cashflows!E86,_xll.qlCalendarAdvance("target",E86,XXX!$I$22,"following"),EURIBORCurve!$A$125,XXX!$E$43,"following","following","forward",FALSE,,,,Trigger)</f>
        <v>#VALUE!</v>
      </c>
      <c r="L86" s="76" t="e">
        <f>_xll.qlVanillaSwap("Swap"&amp;+E86,,1,J86,1,XXX!$J$22,K86,EURIBORCurve!$A$123,0,EURIBORCurve!$A$124)</f>
        <v>#VALUE!</v>
      </c>
      <c r="M86" s="76" t="e">
        <f>_xll.qlInstrumentSetPricingEngine(L86,$F$1)</f>
        <v>#VALUE!</v>
      </c>
      <c r="N86" s="75">
        <f>IF(I86,_xll.qlVanillaSwapFairRate(L86),IF(ISNUMBER(N85),N85,0))</f>
        <v>-3.4607522145568836E-4</v>
      </c>
      <c r="O86" s="75" t="e">
        <f>F86*N86+G86</f>
        <v>#N/A</v>
      </c>
      <c r="P86" s="81">
        <v>10000</v>
      </c>
      <c r="Q86" s="75" t="e">
        <f>_xll.qlCallability("Kuendigungstermin"&amp;Cashflows!E86,P86,"Clean","Call",E86,,Trigger)</f>
        <v>#VALUE!</v>
      </c>
      <c r="R86" s="65" t="e">
        <f ca="1"/>
        <v>#N/A</v>
      </c>
      <c r="S86" s="67" t="e">
        <f ca="1"/>
        <v>#N/A</v>
      </c>
      <c r="T86" s="67" t="e">
        <f ca="1"/>
        <v>#N/A</v>
      </c>
      <c r="U86" s="65" t="e">
        <f ca="1"/>
        <v>#N/A</v>
      </c>
      <c r="V86" s="65" t="e">
        <f ca="1"/>
        <v>#N/A</v>
      </c>
      <c r="W86" s="52" t="e">
        <f ca="1"/>
        <v>#N/A</v>
      </c>
      <c r="X86" s="52" t="e">
        <f ca="1"/>
        <v>#N/A</v>
      </c>
      <c r="Y86" s="52" t="e">
        <f ca="1"/>
        <v>#N/A</v>
      </c>
      <c r="Z86" s="65" t="e">
        <f ca="1"/>
        <v>#N/A</v>
      </c>
      <c r="AA86" s="52" t="e">
        <f ca="1"/>
        <v>#N/A</v>
      </c>
      <c r="AB86" s="67" t="e">
        <f ca="1"/>
        <v>#N/A</v>
      </c>
      <c r="AC86" s="70" t="e">
        <f ca="1"/>
        <v>#N/A</v>
      </c>
      <c r="AD86" s="70" t="e">
        <f ca="1"/>
        <v>#N/A</v>
      </c>
      <c r="AE86" s="70" t="e">
        <f ca="1"/>
        <v>#N/A</v>
      </c>
      <c r="AF86" s="70" t="e">
        <f ca="1"/>
        <v>#N/A</v>
      </c>
      <c r="AG86" s="70" t="e">
        <f ca="1"/>
        <v>#N/A</v>
      </c>
      <c r="AH86" s="70" t="e">
        <f ca="1"/>
        <v>#N/A</v>
      </c>
      <c r="AI86" s="52" t="e">
        <f ca="1"/>
        <v>#N/A</v>
      </c>
      <c r="AJ86" s="52" t="e">
        <f ca="1"/>
        <v>#N/A</v>
      </c>
      <c r="AK86" s="52" t="e">
        <f ca="1"/>
        <v>#N/A</v>
      </c>
    </row>
    <row r="87" spans="1:37" ht="15" thickBot="1">
      <c r="A87" s="81">
        <f>IF(ISERROR(C87),A86+1,0)</f>
        <v>79</v>
      </c>
      <c r="B87" s="80">
        <v>84</v>
      </c>
      <c r="C87" s="76" t="e">
        <v>#N/A</v>
      </c>
      <c r="D87" s="76" t="e">
        <v>#N/A</v>
      </c>
      <c r="E87" s="76" t="e">
        <f>IF(ISERROR(C87),INDEX($D$3:$D$41,MATCH(A87,$B$3:$B$41,0),1),C87)</f>
        <v>#N/A</v>
      </c>
      <c r="F87" s="73" t="e">
        <f>IF(E88&gt;XXX!$K$19,1,0)</f>
        <v>#N/A</v>
      </c>
      <c r="G87" s="73" t="e">
        <f>IF(F87=0,XXX!$H$16,XXX!$G$16)</f>
        <v>#N/A</v>
      </c>
      <c r="H87" s="76" t="e">
        <f t="array" ref="H87">_xll.qlScheduleDates(H85)</f>
        <v>#VALUE!</v>
      </c>
      <c r="I87" s="76" t="b">
        <f>IF(ISERROR(VLOOKUP(E87,$H$3:$H$41,1,FALSE)),FALSE,TRUE)</f>
        <v>0</v>
      </c>
      <c r="J87" s="76" t="e">
        <f>_xll.qlSchedule("KF_fix_"&amp;E87,Cashflows!E87,_xll.qlCalendarAdvance("target",E87,XXX!$I$22,"following"),XXX!$H$22,"target","following","following","forward")</f>
        <v>#VALUE!</v>
      </c>
      <c r="K87" s="76" t="e">
        <f>_xll.qlSchedule("KF_float_"&amp;E87,Cashflows!E87,_xll.qlCalendarAdvance("target",E87,XXX!$I$22,"following"),EURIBORCurve!$A$125,XXX!$E$43,"following","following","forward",FALSE,,,,Trigger)</f>
        <v>#VALUE!</v>
      </c>
      <c r="L87" s="76" t="e">
        <f>_xll.qlVanillaSwap("Swap"&amp;+E87,,1,J87,1,XXX!$J$22,K87,EURIBORCurve!$A$123,0,EURIBORCurve!$A$124)</f>
        <v>#VALUE!</v>
      </c>
      <c r="M87" s="76" t="e">
        <f>_xll.qlInstrumentSetPricingEngine(L87,$F$1)</f>
        <v>#VALUE!</v>
      </c>
      <c r="N87" s="75">
        <f>IF(I87,_xll.qlVanillaSwapFairRate(L87),IF(ISNUMBER(N86),N86,0))</f>
        <v>-3.4607522145568836E-4</v>
      </c>
      <c r="O87" s="75" t="e">
        <f>F87*N87+G87</f>
        <v>#N/A</v>
      </c>
      <c r="P87" s="81">
        <v>10000</v>
      </c>
      <c r="Q87" s="75" t="e">
        <f>_xll.qlCallability("Kuendigungstermin"&amp;Cashflows!E87,P87,"Clean","Call",E87,,Trigger)</f>
        <v>#VALUE!</v>
      </c>
      <c r="R87" s="65" t="e">
        <f ca="1"/>
        <v>#N/A</v>
      </c>
      <c r="S87" s="67" t="e">
        <f ca="1"/>
        <v>#N/A</v>
      </c>
      <c r="T87" s="67" t="e">
        <f ca="1"/>
        <v>#N/A</v>
      </c>
      <c r="U87" s="65" t="e">
        <f ca="1"/>
        <v>#N/A</v>
      </c>
      <c r="V87" s="65" t="e">
        <f ca="1"/>
        <v>#N/A</v>
      </c>
      <c r="W87" s="52" t="e">
        <f ca="1"/>
        <v>#N/A</v>
      </c>
      <c r="X87" s="52" t="e">
        <f ca="1"/>
        <v>#N/A</v>
      </c>
      <c r="Y87" s="52" t="e">
        <f ca="1"/>
        <v>#N/A</v>
      </c>
      <c r="Z87" s="65" t="e">
        <f ca="1"/>
        <v>#N/A</v>
      </c>
      <c r="AA87" s="52" t="e">
        <f ca="1"/>
        <v>#N/A</v>
      </c>
      <c r="AB87" s="67" t="e">
        <f ca="1"/>
        <v>#N/A</v>
      </c>
      <c r="AC87" s="70" t="e">
        <f ca="1"/>
        <v>#N/A</v>
      </c>
      <c r="AD87" s="70" t="e">
        <f ca="1"/>
        <v>#N/A</v>
      </c>
      <c r="AE87" s="70" t="e">
        <f ca="1"/>
        <v>#N/A</v>
      </c>
      <c r="AF87" s="70" t="e">
        <f ca="1"/>
        <v>#N/A</v>
      </c>
      <c r="AG87" s="70" t="e">
        <f ca="1"/>
        <v>#N/A</v>
      </c>
      <c r="AH87" s="70" t="e">
        <f ca="1"/>
        <v>#N/A</v>
      </c>
      <c r="AI87" s="52" t="e">
        <f ca="1"/>
        <v>#N/A</v>
      </c>
      <c r="AJ87" s="52" t="e">
        <f ca="1"/>
        <v>#N/A</v>
      </c>
      <c r="AK87" s="52" t="e">
        <f ca="1"/>
        <v>#N/A</v>
      </c>
    </row>
    <row r="88" spans="1:37" ht="15" thickBot="1">
      <c r="A88" s="81">
        <f>IF(ISERROR(C88),A87+1,0)</f>
        <v>80</v>
      </c>
      <c r="B88" s="80">
        <v>85</v>
      </c>
      <c r="C88" s="76" t="e">
        <v>#N/A</v>
      </c>
      <c r="D88" s="76" t="e">
        <v>#N/A</v>
      </c>
      <c r="E88" s="76" t="e">
        <f>IF(ISERROR(C88),INDEX($D$3:$D$41,MATCH(A88,$B$3:$B$41,0),1),C88)</f>
        <v>#N/A</v>
      </c>
      <c r="F88" s="73" t="e">
        <f>IF(E89&gt;XXX!$K$19,1,0)</f>
        <v>#N/A</v>
      </c>
      <c r="G88" s="73" t="e">
        <f>IF(F88=0,XXX!$H$16,XXX!$G$16)</f>
        <v>#N/A</v>
      </c>
      <c r="H88" s="76" t="e">
        <f t="array" ref="H88">_xll.qlScheduleDates(H86)</f>
        <v>#VALUE!</v>
      </c>
      <c r="I88" s="76" t="b">
        <f>IF(ISERROR(VLOOKUP(E88,$H$3:$H$41,1,FALSE)),FALSE,TRUE)</f>
        <v>0</v>
      </c>
      <c r="J88" s="76" t="e">
        <f>_xll.qlSchedule("KF_fix_"&amp;E88,Cashflows!E88,_xll.qlCalendarAdvance("target",E88,XXX!$I$22,"following"),XXX!$H$22,"target","following","following","forward")</f>
        <v>#VALUE!</v>
      </c>
      <c r="K88" s="76" t="e">
        <f>_xll.qlSchedule("KF_float_"&amp;E88,Cashflows!E88,_xll.qlCalendarAdvance("target",E88,XXX!$I$22,"following"),EURIBORCurve!$A$125,XXX!$E$43,"following","following","forward",FALSE,,,,Trigger)</f>
        <v>#VALUE!</v>
      </c>
      <c r="L88" s="76" t="e">
        <f>_xll.qlVanillaSwap("Swap"&amp;+E88,,1,J88,1,XXX!$J$22,K88,EURIBORCurve!$A$123,0,EURIBORCurve!$A$124)</f>
        <v>#VALUE!</v>
      </c>
      <c r="M88" s="76" t="e">
        <f>_xll.qlInstrumentSetPricingEngine(L88,$F$1)</f>
        <v>#VALUE!</v>
      </c>
      <c r="N88" s="75">
        <f>IF(I88,_xll.qlVanillaSwapFairRate(L88),IF(ISNUMBER(N87),N87,0))</f>
        <v>-3.4607522145568836E-4</v>
      </c>
      <c r="O88" s="75" t="e">
        <f>F88*N88+G88</f>
        <v>#N/A</v>
      </c>
      <c r="P88" s="81">
        <v>10000</v>
      </c>
      <c r="Q88" s="75" t="e">
        <f>_xll.qlCallability("Kuendigungstermin"&amp;Cashflows!E88,P88,"Clean","Call",E88,,Trigger)</f>
        <v>#VALUE!</v>
      </c>
      <c r="R88" s="65" t="e">
        <f ca="1"/>
        <v>#N/A</v>
      </c>
      <c r="S88" s="67" t="e">
        <f ca="1"/>
        <v>#N/A</v>
      </c>
      <c r="T88" s="67" t="e">
        <f ca="1"/>
        <v>#N/A</v>
      </c>
      <c r="U88" s="65" t="e">
        <f ca="1"/>
        <v>#N/A</v>
      </c>
      <c r="V88" s="65" t="e">
        <f ca="1"/>
        <v>#N/A</v>
      </c>
      <c r="W88" s="52" t="e">
        <f ca="1"/>
        <v>#N/A</v>
      </c>
      <c r="X88" s="52" t="e">
        <f ca="1"/>
        <v>#N/A</v>
      </c>
      <c r="Y88" s="52" t="e">
        <f ca="1"/>
        <v>#N/A</v>
      </c>
      <c r="Z88" s="65" t="e">
        <f ca="1"/>
        <v>#N/A</v>
      </c>
      <c r="AA88" s="52" t="e">
        <f ca="1"/>
        <v>#N/A</v>
      </c>
      <c r="AB88" s="67" t="e">
        <f ca="1"/>
        <v>#N/A</v>
      </c>
      <c r="AC88" s="70" t="e">
        <f ca="1"/>
        <v>#N/A</v>
      </c>
      <c r="AD88" s="70" t="e">
        <f ca="1"/>
        <v>#N/A</v>
      </c>
      <c r="AE88" s="70" t="e">
        <f ca="1"/>
        <v>#N/A</v>
      </c>
      <c r="AF88" s="70" t="e">
        <f ca="1"/>
        <v>#N/A</v>
      </c>
      <c r="AG88" s="70" t="e">
        <f ca="1"/>
        <v>#N/A</v>
      </c>
      <c r="AH88" s="70" t="e">
        <f ca="1"/>
        <v>#N/A</v>
      </c>
      <c r="AI88" s="52" t="e">
        <f ca="1"/>
        <v>#N/A</v>
      </c>
      <c r="AJ88" s="52" t="e">
        <f ca="1"/>
        <v>#N/A</v>
      </c>
      <c r="AK88" s="52" t="e">
        <f ca="1"/>
        <v>#N/A</v>
      </c>
    </row>
    <row r="89" spans="1:37" ht="15" thickBot="1">
      <c r="A89" s="81">
        <f>IF(ISERROR(C89),A88+1,0)</f>
        <v>81</v>
      </c>
      <c r="B89" s="80">
        <v>86</v>
      </c>
      <c r="C89" s="76" t="e">
        <v>#N/A</v>
      </c>
      <c r="D89" s="76" t="e">
        <v>#N/A</v>
      </c>
      <c r="E89" s="76" t="e">
        <f>IF(ISERROR(C89),INDEX($D$3:$D$41,MATCH(A89,$B$3:$B$41,0),1),C89)</f>
        <v>#N/A</v>
      </c>
      <c r="F89" s="73" t="e">
        <f>IF(E90&gt;XXX!$K$19,1,0)</f>
        <v>#N/A</v>
      </c>
      <c r="G89" s="73" t="e">
        <f>IF(F89=0,XXX!$H$16,XXX!$G$16)</f>
        <v>#N/A</v>
      </c>
      <c r="H89" s="76" t="e">
        <f t="array" ref="H89">_xll.qlScheduleDates(H87)</f>
        <v>#VALUE!</v>
      </c>
      <c r="I89" s="76" t="b">
        <f>IF(ISERROR(VLOOKUP(E89,$H$3:$H$41,1,FALSE)),FALSE,TRUE)</f>
        <v>0</v>
      </c>
      <c r="J89" s="76" t="e">
        <f>_xll.qlSchedule("KF_fix_"&amp;E89,Cashflows!E89,_xll.qlCalendarAdvance("target",E89,XXX!$I$22,"following"),XXX!$H$22,"target","following","following","forward")</f>
        <v>#VALUE!</v>
      </c>
      <c r="K89" s="76" t="e">
        <f>_xll.qlSchedule("KF_float_"&amp;E89,Cashflows!E89,_xll.qlCalendarAdvance("target",E89,XXX!$I$22,"following"),EURIBORCurve!$A$125,XXX!$E$43,"following","following","forward",FALSE,,,,Trigger)</f>
        <v>#VALUE!</v>
      </c>
      <c r="L89" s="76" t="e">
        <f>_xll.qlVanillaSwap("Swap"&amp;+E89,,1,J89,1,XXX!$J$22,K89,EURIBORCurve!$A$123,0,EURIBORCurve!$A$124)</f>
        <v>#VALUE!</v>
      </c>
      <c r="M89" s="76" t="e">
        <f>_xll.qlInstrumentSetPricingEngine(L89,$F$1)</f>
        <v>#VALUE!</v>
      </c>
      <c r="N89" s="75">
        <f>IF(I89,_xll.qlVanillaSwapFairRate(L89),IF(ISNUMBER(N88),N88,0))</f>
        <v>-3.4607522145568836E-4</v>
      </c>
      <c r="O89" s="75" t="e">
        <f>F89*N89+G89</f>
        <v>#N/A</v>
      </c>
      <c r="P89" s="81">
        <v>10000</v>
      </c>
      <c r="Q89" s="75" t="e">
        <f>_xll.qlCallability("Kuendigungstermin"&amp;Cashflows!E89,P89,"Clean","Call",E89,,Trigger)</f>
        <v>#VALUE!</v>
      </c>
      <c r="R89" s="65" t="e">
        <f ca="1"/>
        <v>#N/A</v>
      </c>
      <c r="S89" s="67" t="e">
        <f ca="1"/>
        <v>#N/A</v>
      </c>
      <c r="T89" s="67" t="e">
        <f ca="1"/>
        <v>#N/A</v>
      </c>
      <c r="U89" s="65" t="e">
        <f ca="1"/>
        <v>#N/A</v>
      </c>
      <c r="V89" s="65" t="e">
        <f ca="1"/>
        <v>#N/A</v>
      </c>
      <c r="W89" s="52" t="e">
        <f ca="1"/>
        <v>#N/A</v>
      </c>
      <c r="X89" s="52" t="e">
        <f ca="1"/>
        <v>#N/A</v>
      </c>
      <c r="Y89" s="52" t="e">
        <f ca="1"/>
        <v>#N/A</v>
      </c>
      <c r="Z89" s="65" t="e">
        <f ca="1"/>
        <v>#N/A</v>
      </c>
      <c r="AA89" s="52" t="e">
        <f ca="1"/>
        <v>#N/A</v>
      </c>
      <c r="AB89" s="67" t="e">
        <f ca="1"/>
        <v>#N/A</v>
      </c>
      <c r="AC89" s="70" t="e">
        <f ca="1"/>
        <v>#N/A</v>
      </c>
      <c r="AD89" s="70" t="e">
        <f ca="1"/>
        <v>#N/A</v>
      </c>
      <c r="AE89" s="70" t="e">
        <f ca="1"/>
        <v>#N/A</v>
      </c>
      <c r="AF89" s="70" t="e">
        <f ca="1"/>
        <v>#N/A</v>
      </c>
      <c r="AG89" s="70" t="e">
        <f ca="1"/>
        <v>#N/A</v>
      </c>
      <c r="AH89" s="70" t="e">
        <f ca="1"/>
        <v>#N/A</v>
      </c>
      <c r="AI89" s="52" t="e">
        <f ca="1"/>
        <v>#N/A</v>
      </c>
      <c r="AJ89" s="52" t="e">
        <f ca="1"/>
        <v>#N/A</v>
      </c>
      <c r="AK89" s="52" t="e">
        <f ca="1"/>
        <v>#N/A</v>
      </c>
    </row>
    <row r="90" spans="1:37" ht="15" thickBot="1">
      <c r="A90" s="81">
        <f>IF(ISERROR(C90),A89+1,0)</f>
        <v>82</v>
      </c>
      <c r="B90" s="80">
        <v>87</v>
      </c>
      <c r="C90" s="76" t="e">
        <v>#N/A</v>
      </c>
      <c r="D90" s="76" t="e">
        <v>#N/A</v>
      </c>
      <c r="E90" s="76" t="e">
        <f>IF(ISERROR(C90),INDEX($D$3:$D$41,MATCH(A90,$B$3:$B$41,0),1),C90)</f>
        <v>#N/A</v>
      </c>
      <c r="F90" s="73" t="e">
        <f>IF(E91&gt;XXX!$K$19,1,0)</f>
        <v>#N/A</v>
      </c>
      <c r="G90" s="73" t="e">
        <f>IF(F90=0,XXX!$H$16,XXX!$G$16)</f>
        <v>#N/A</v>
      </c>
      <c r="H90" s="76" t="e">
        <f t="array" ref="H90">_xll.qlScheduleDates(H88)</f>
        <v>#VALUE!</v>
      </c>
      <c r="I90" s="76" t="b">
        <f>IF(ISERROR(VLOOKUP(E90,$H$3:$H$41,1,FALSE)),FALSE,TRUE)</f>
        <v>0</v>
      </c>
      <c r="J90" s="76" t="e">
        <f>_xll.qlSchedule("KF_fix_"&amp;E90,Cashflows!E90,_xll.qlCalendarAdvance("target",E90,XXX!$I$22,"following"),XXX!$H$22,"target","following","following","forward")</f>
        <v>#VALUE!</v>
      </c>
      <c r="K90" s="76" t="e">
        <f>_xll.qlSchedule("KF_float_"&amp;E90,Cashflows!E90,_xll.qlCalendarAdvance("target",E90,XXX!$I$22,"following"),EURIBORCurve!$A$125,XXX!$E$43,"following","following","forward",FALSE,,,,Trigger)</f>
        <v>#VALUE!</v>
      </c>
      <c r="L90" s="76" t="e">
        <f>_xll.qlVanillaSwap("Swap"&amp;+E90,,1,J90,1,XXX!$J$22,K90,EURIBORCurve!$A$123,0,EURIBORCurve!$A$124)</f>
        <v>#VALUE!</v>
      </c>
      <c r="M90" s="76" t="e">
        <f>_xll.qlInstrumentSetPricingEngine(L90,$F$1)</f>
        <v>#VALUE!</v>
      </c>
      <c r="N90" s="75">
        <f>IF(I90,_xll.qlVanillaSwapFairRate(L90),IF(ISNUMBER(N89),N89,0))</f>
        <v>-3.4607522145568836E-4</v>
      </c>
      <c r="O90" s="75" t="e">
        <f>F90*N90+G90</f>
        <v>#N/A</v>
      </c>
      <c r="P90" s="81">
        <v>10000</v>
      </c>
      <c r="Q90" s="75" t="e">
        <f>_xll.qlCallability("Kuendigungstermin"&amp;Cashflows!E90,P90,"Clean","Call",E90,,Trigger)</f>
        <v>#VALUE!</v>
      </c>
      <c r="R90" s="65" t="e">
        <f ca="1"/>
        <v>#N/A</v>
      </c>
      <c r="S90" s="67" t="e">
        <f ca="1"/>
        <v>#N/A</v>
      </c>
      <c r="T90" s="67" t="e">
        <f ca="1"/>
        <v>#N/A</v>
      </c>
      <c r="U90" s="65" t="e">
        <f ca="1"/>
        <v>#N/A</v>
      </c>
      <c r="V90" s="65" t="e">
        <f ca="1"/>
        <v>#N/A</v>
      </c>
      <c r="W90" s="52" t="e">
        <f ca="1"/>
        <v>#N/A</v>
      </c>
      <c r="X90" s="52" t="e">
        <f ca="1"/>
        <v>#N/A</v>
      </c>
      <c r="Y90" s="52" t="e">
        <f ca="1"/>
        <v>#N/A</v>
      </c>
      <c r="Z90" s="65" t="e">
        <f ca="1"/>
        <v>#N/A</v>
      </c>
      <c r="AA90" s="52" t="e">
        <f ca="1"/>
        <v>#N/A</v>
      </c>
      <c r="AB90" s="67" t="e">
        <f ca="1"/>
        <v>#N/A</v>
      </c>
      <c r="AC90" s="70" t="e">
        <f ca="1"/>
        <v>#N/A</v>
      </c>
      <c r="AD90" s="70" t="e">
        <f ca="1"/>
        <v>#N/A</v>
      </c>
      <c r="AE90" s="70" t="e">
        <f ca="1"/>
        <v>#N/A</v>
      </c>
      <c r="AF90" s="70" t="e">
        <f ca="1"/>
        <v>#N/A</v>
      </c>
      <c r="AG90" s="70" t="e">
        <f ca="1"/>
        <v>#N/A</v>
      </c>
      <c r="AH90" s="70" t="e">
        <f ca="1"/>
        <v>#N/A</v>
      </c>
      <c r="AI90" s="52" t="e">
        <f ca="1"/>
        <v>#N/A</v>
      </c>
      <c r="AJ90" s="52" t="e">
        <f ca="1"/>
        <v>#N/A</v>
      </c>
      <c r="AK90" s="52" t="e">
        <f ca="1"/>
        <v>#N/A</v>
      </c>
    </row>
    <row r="91" spans="1:37" ht="15" thickBot="1">
      <c r="A91" s="81">
        <f>IF(ISERROR(C91),A90+1,0)</f>
        <v>83</v>
      </c>
      <c r="B91" s="80">
        <v>88</v>
      </c>
      <c r="C91" s="76" t="e">
        <v>#N/A</v>
      </c>
      <c r="D91" s="76" t="e">
        <v>#N/A</v>
      </c>
      <c r="E91" s="76" t="e">
        <f>IF(ISERROR(C91),INDEX($D$3:$D$41,MATCH(A91,$B$3:$B$41,0),1),C91)</f>
        <v>#N/A</v>
      </c>
      <c r="F91" s="73" t="e">
        <f>IF(E92&gt;XXX!$K$19,1,0)</f>
        <v>#N/A</v>
      </c>
      <c r="G91" s="73" t="e">
        <f>IF(F91=0,XXX!$H$16,XXX!$G$16)</f>
        <v>#N/A</v>
      </c>
      <c r="H91" s="76" t="e">
        <f t="array" ref="H91">_xll.qlScheduleDates(H89)</f>
        <v>#VALUE!</v>
      </c>
      <c r="I91" s="76" t="b">
        <f>IF(ISERROR(VLOOKUP(E91,$H$3:$H$41,1,FALSE)),FALSE,TRUE)</f>
        <v>0</v>
      </c>
      <c r="J91" s="76" t="e">
        <f>_xll.qlSchedule("KF_fix_"&amp;E91,Cashflows!E91,_xll.qlCalendarAdvance("target",E91,XXX!$I$22,"following"),XXX!$H$22,"target","following","following","forward")</f>
        <v>#VALUE!</v>
      </c>
      <c r="K91" s="76" t="e">
        <f>_xll.qlSchedule("KF_float_"&amp;E91,Cashflows!E91,_xll.qlCalendarAdvance("target",E91,XXX!$I$22,"following"),EURIBORCurve!$A$125,XXX!$E$43,"following","following","forward",FALSE,,,,Trigger)</f>
        <v>#VALUE!</v>
      </c>
      <c r="L91" s="76" t="e">
        <f>_xll.qlVanillaSwap("Swap"&amp;+E91,,1,J91,1,XXX!$J$22,K91,EURIBORCurve!$A$123,0,EURIBORCurve!$A$124)</f>
        <v>#VALUE!</v>
      </c>
      <c r="M91" s="76" t="e">
        <f>_xll.qlInstrumentSetPricingEngine(L91,$F$1)</f>
        <v>#VALUE!</v>
      </c>
      <c r="N91" s="75">
        <f>IF(I91,_xll.qlVanillaSwapFairRate(L91),IF(ISNUMBER(N90),N90,0))</f>
        <v>-3.4607522145568836E-4</v>
      </c>
      <c r="O91" s="75" t="e">
        <f>F91*N91+G91</f>
        <v>#N/A</v>
      </c>
      <c r="P91" s="81">
        <v>10000</v>
      </c>
      <c r="Q91" s="75" t="e">
        <f>_xll.qlCallability("Kuendigungstermin"&amp;Cashflows!E91,P91,"Clean","Call",E91,,Trigger)</f>
        <v>#VALUE!</v>
      </c>
      <c r="R91" s="65" t="e">
        <f ca="1"/>
        <v>#N/A</v>
      </c>
      <c r="S91" s="67" t="e">
        <f ca="1"/>
        <v>#N/A</v>
      </c>
      <c r="T91" s="67" t="e">
        <f ca="1"/>
        <v>#N/A</v>
      </c>
      <c r="U91" s="65" t="e">
        <f ca="1"/>
        <v>#N/A</v>
      </c>
      <c r="V91" s="65" t="e">
        <f ca="1"/>
        <v>#N/A</v>
      </c>
      <c r="W91" s="52" t="e">
        <f ca="1"/>
        <v>#N/A</v>
      </c>
      <c r="X91" s="52" t="e">
        <f ca="1"/>
        <v>#N/A</v>
      </c>
      <c r="Y91" s="52" t="e">
        <f ca="1"/>
        <v>#N/A</v>
      </c>
      <c r="Z91" s="65" t="e">
        <f ca="1"/>
        <v>#N/A</v>
      </c>
      <c r="AA91" s="52" t="e">
        <f ca="1"/>
        <v>#N/A</v>
      </c>
      <c r="AB91" s="67" t="e">
        <f ca="1"/>
        <v>#N/A</v>
      </c>
      <c r="AC91" s="70" t="e">
        <f ca="1"/>
        <v>#N/A</v>
      </c>
      <c r="AD91" s="70" t="e">
        <f ca="1"/>
        <v>#N/A</v>
      </c>
      <c r="AE91" s="70" t="e">
        <f ca="1"/>
        <v>#N/A</v>
      </c>
      <c r="AF91" s="70" t="e">
        <f ca="1"/>
        <v>#N/A</v>
      </c>
      <c r="AG91" s="70" t="e">
        <f ca="1"/>
        <v>#N/A</v>
      </c>
      <c r="AH91" s="70" t="e">
        <f ca="1"/>
        <v>#N/A</v>
      </c>
      <c r="AI91" s="52" t="e">
        <f ca="1"/>
        <v>#N/A</v>
      </c>
      <c r="AJ91" s="52" t="e">
        <f ca="1"/>
        <v>#N/A</v>
      </c>
      <c r="AK91" s="52" t="e">
        <f ca="1"/>
        <v>#N/A</v>
      </c>
    </row>
    <row r="92" spans="1:37" ht="15" thickBot="1">
      <c r="A92" s="81">
        <f>IF(ISERROR(C92),A91+1,0)</f>
        <v>84</v>
      </c>
      <c r="B92" s="80">
        <v>89</v>
      </c>
      <c r="C92" s="76" t="e">
        <v>#N/A</v>
      </c>
      <c r="D92" s="76" t="e">
        <v>#N/A</v>
      </c>
      <c r="E92" s="76" t="e">
        <f>IF(ISERROR(C92),INDEX($D$3:$D$41,MATCH(A92,$B$3:$B$41,0),1),C92)</f>
        <v>#N/A</v>
      </c>
      <c r="F92" s="73" t="e">
        <f>IF(E93&gt;XXX!$K$19,1,0)</f>
        <v>#N/A</v>
      </c>
      <c r="G92" s="73" t="e">
        <f>IF(F92=0,XXX!$H$16,XXX!$G$16)</f>
        <v>#N/A</v>
      </c>
      <c r="H92" s="76" t="e">
        <f t="array" ref="H92">_xll.qlScheduleDates(H90)</f>
        <v>#VALUE!</v>
      </c>
      <c r="I92" s="76" t="b">
        <f>IF(ISERROR(VLOOKUP(E92,$H$3:$H$41,1,FALSE)),FALSE,TRUE)</f>
        <v>0</v>
      </c>
      <c r="J92" s="76" t="e">
        <f>_xll.qlSchedule("KF_fix_"&amp;E92,Cashflows!E92,_xll.qlCalendarAdvance("target",E92,XXX!$I$22,"following"),XXX!$H$22,"target","following","following","forward")</f>
        <v>#VALUE!</v>
      </c>
      <c r="K92" s="76" t="e">
        <f>_xll.qlSchedule("KF_float_"&amp;E92,Cashflows!E92,_xll.qlCalendarAdvance("target",E92,XXX!$I$22,"following"),EURIBORCurve!$A$125,XXX!$E$43,"following","following","forward",FALSE,,,,Trigger)</f>
        <v>#VALUE!</v>
      </c>
      <c r="L92" s="76" t="e">
        <f>_xll.qlVanillaSwap("Swap"&amp;+E92,,1,J92,1,XXX!$J$22,K92,EURIBORCurve!$A$123,0,EURIBORCurve!$A$124)</f>
        <v>#VALUE!</v>
      </c>
      <c r="M92" s="76" t="e">
        <f>_xll.qlInstrumentSetPricingEngine(L92,$F$1)</f>
        <v>#VALUE!</v>
      </c>
      <c r="N92" s="75">
        <f>IF(I92,_xll.qlVanillaSwapFairRate(L92),IF(ISNUMBER(N91),N91,0))</f>
        <v>-3.4607522145568836E-4</v>
      </c>
      <c r="O92" s="75" t="e">
        <f>F92*N92+G92</f>
        <v>#N/A</v>
      </c>
      <c r="P92" s="81">
        <v>10000</v>
      </c>
      <c r="Q92" s="75" t="e">
        <f>_xll.qlCallability("Kuendigungstermin"&amp;Cashflows!E92,P92,"Clean","Call",E92,,Trigger)</f>
        <v>#VALUE!</v>
      </c>
      <c r="R92" s="65" t="e">
        <f ca="1"/>
        <v>#N/A</v>
      </c>
      <c r="S92" s="67" t="e">
        <f ca="1"/>
        <v>#N/A</v>
      </c>
      <c r="T92" s="67" t="e">
        <f ca="1"/>
        <v>#N/A</v>
      </c>
      <c r="U92" s="65" t="e">
        <f ca="1"/>
        <v>#N/A</v>
      </c>
      <c r="V92" s="65" t="e">
        <f ca="1"/>
        <v>#N/A</v>
      </c>
      <c r="W92" s="52" t="e">
        <f ca="1"/>
        <v>#N/A</v>
      </c>
      <c r="X92" s="52" t="e">
        <f ca="1"/>
        <v>#N/A</v>
      </c>
      <c r="Y92" s="52" t="e">
        <f ca="1"/>
        <v>#N/A</v>
      </c>
      <c r="Z92" s="65" t="e">
        <f ca="1"/>
        <v>#N/A</v>
      </c>
      <c r="AA92" s="52" t="e">
        <f ca="1"/>
        <v>#N/A</v>
      </c>
      <c r="AB92" s="67" t="e">
        <f ca="1"/>
        <v>#N/A</v>
      </c>
      <c r="AC92" s="70" t="e">
        <f ca="1"/>
        <v>#N/A</v>
      </c>
      <c r="AD92" s="70" t="e">
        <f ca="1"/>
        <v>#N/A</v>
      </c>
      <c r="AE92" s="70" t="e">
        <f ca="1"/>
        <v>#N/A</v>
      </c>
      <c r="AF92" s="70" t="e">
        <f ca="1"/>
        <v>#N/A</v>
      </c>
      <c r="AG92" s="70" t="e">
        <f ca="1"/>
        <v>#N/A</v>
      </c>
      <c r="AH92" s="70" t="e">
        <f ca="1"/>
        <v>#N/A</v>
      </c>
      <c r="AI92" s="52" t="e">
        <f ca="1"/>
        <v>#N/A</v>
      </c>
      <c r="AJ92" s="52" t="e">
        <f ca="1"/>
        <v>#N/A</v>
      </c>
      <c r="AK92" s="52" t="e">
        <f ca="1"/>
        <v>#N/A</v>
      </c>
    </row>
    <row r="93" spans="1:37" ht="15" thickBot="1">
      <c r="A93" s="81">
        <f>IF(ISERROR(C93),A92+1,0)</f>
        <v>85</v>
      </c>
      <c r="B93" s="80">
        <v>90</v>
      </c>
      <c r="C93" s="76" t="e">
        <v>#N/A</v>
      </c>
      <c r="D93" s="76" t="e">
        <v>#N/A</v>
      </c>
      <c r="E93" s="76" t="e">
        <f>IF(ISERROR(C93),INDEX($D$3:$D$41,MATCH(A93,$B$3:$B$41,0),1),C93)</f>
        <v>#N/A</v>
      </c>
      <c r="F93" s="73" t="e">
        <f>IF(E94&gt;XXX!$K$19,1,0)</f>
        <v>#N/A</v>
      </c>
      <c r="G93" s="73" t="e">
        <f>IF(F93=0,XXX!$H$16,XXX!$G$16)</f>
        <v>#N/A</v>
      </c>
      <c r="H93" s="76" t="e">
        <f t="array" ref="H93">_xll.qlScheduleDates(H91)</f>
        <v>#VALUE!</v>
      </c>
      <c r="I93" s="76" t="b">
        <f>IF(ISERROR(VLOOKUP(E93,$H$3:$H$41,1,FALSE)),FALSE,TRUE)</f>
        <v>0</v>
      </c>
      <c r="J93" s="76" t="e">
        <f>_xll.qlSchedule("KF_fix_"&amp;E93,Cashflows!E93,_xll.qlCalendarAdvance("target",E93,XXX!$I$22,"following"),XXX!$H$22,"target","following","following","forward")</f>
        <v>#VALUE!</v>
      </c>
      <c r="K93" s="76" t="e">
        <f>_xll.qlSchedule("KF_float_"&amp;E93,Cashflows!E93,_xll.qlCalendarAdvance("target",E93,XXX!$I$22,"following"),EURIBORCurve!$A$125,XXX!$E$43,"following","following","forward",FALSE,,,,Trigger)</f>
        <v>#VALUE!</v>
      </c>
      <c r="L93" s="76" t="e">
        <f>_xll.qlVanillaSwap("Swap"&amp;+E93,,1,J93,1,XXX!$J$22,K93,EURIBORCurve!$A$123,0,EURIBORCurve!$A$124)</f>
        <v>#VALUE!</v>
      </c>
      <c r="M93" s="76" t="e">
        <f>_xll.qlInstrumentSetPricingEngine(L93,$F$1)</f>
        <v>#VALUE!</v>
      </c>
      <c r="N93" s="75">
        <f>IF(I93,_xll.qlVanillaSwapFairRate(L93),IF(ISNUMBER(N92),N92,0))</f>
        <v>-3.4607522145568836E-4</v>
      </c>
      <c r="O93" s="75" t="e">
        <f>F93*N93+G93</f>
        <v>#N/A</v>
      </c>
      <c r="P93" s="81">
        <v>10000</v>
      </c>
      <c r="Q93" s="75" t="e">
        <f>_xll.qlCallability("Kuendigungstermin"&amp;Cashflows!E93,P93,"Clean","Call",E93,,Trigger)</f>
        <v>#VALUE!</v>
      </c>
      <c r="R93" s="65" t="e">
        <f ca="1"/>
        <v>#N/A</v>
      </c>
      <c r="S93" s="67" t="e">
        <f ca="1"/>
        <v>#N/A</v>
      </c>
      <c r="T93" s="67" t="e">
        <f ca="1"/>
        <v>#N/A</v>
      </c>
      <c r="U93" s="65" t="e">
        <f ca="1"/>
        <v>#N/A</v>
      </c>
      <c r="V93" s="65" t="e">
        <f ca="1"/>
        <v>#N/A</v>
      </c>
      <c r="W93" s="52" t="e">
        <f ca="1"/>
        <v>#N/A</v>
      </c>
      <c r="X93" s="52" t="e">
        <f ca="1"/>
        <v>#N/A</v>
      </c>
      <c r="Y93" s="52" t="e">
        <f ca="1"/>
        <v>#N/A</v>
      </c>
      <c r="Z93" s="65" t="e">
        <f ca="1"/>
        <v>#N/A</v>
      </c>
      <c r="AA93" s="52" t="e">
        <f ca="1"/>
        <v>#N/A</v>
      </c>
      <c r="AB93" s="67" t="e">
        <f ca="1"/>
        <v>#N/A</v>
      </c>
      <c r="AC93" s="70" t="e">
        <f ca="1"/>
        <v>#N/A</v>
      </c>
      <c r="AD93" s="70" t="e">
        <f ca="1"/>
        <v>#N/A</v>
      </c>
      <c r="AE93" s="70" t="e">
        <f ca="1"/>
        <v>#N/A</v>
      </c>
      <c r="AF93" s="70" t="e">
        <f ca="1"/>
        <v>#N/A</v>
      </c>
      <c r="AG93" s="70" t="e">
        <f ca="1"/>
        <v>#N/A</v>
      </c>
      <c r="AH93" s="70" t="e">
        <f ca="1"/>
        <v>#N/A</v>
      </c>
      <c r="AI93" s="52" t="e">
        <f ca="1"/>
        <v>#N/A</v>
      </c>
      <c r="AJ93" s="52" t="e">
        <f ca="1"/>
        <v>#N/A</v>
      </c>
      <c r="AK93" s="52" t="e">
        <f ca="1"/>
        <v>#N/A</v>
      </c>
    </row>
    <row r="94" spans="1:37" ht="15" thickBot="1">
      <c r="A94" s="81">
        <f>IF(ISERROR(C94),A93+1,0)</f>
        <v>86</v>
      </c>
      <c r="B94" s="80">
        <v>91</v>
      </c>
      <c r="C94" s="76" t="e">
        <v>#N/A</v>
      </c>
      <c r="D94" s="76" t="e">
        <v>#N/A</v>
      </c>
      <c r="E94" s="76" t="e">
        <f>IF(ISERROR(C94),INDEX($D$3:$D$41,MATCH(A94,$B$3:$B$41,0),1),C94)</f>
        <v>#N/A</v>
      </c>
      <c r="F94" s="73" t="e">
        <f>IF(E95&gt;XXX!$K$19,1,0)</f>
        <v>#N/A</v>
      </c>
      <c r="G94" s="73" t="e">
        <f>IF(F94=0,XXX!$H$16,XXX!$G$16)</f>
        <v>#N/A</v>
      </c>
      <c r="H94" s="76" t="e">
        <f t="array" ref="H94">_xll.qlScheduleDates(H92)</f>
        <v>#VALUE!</v>
      </c>
      <c r="I94" s="76" t="b">
        <f>IF(ISERROR(VLOOKUP(E94,$H$3:$H$41,1,FALSE)),FALSE,TRUE)</f>
        <v>0</v>
      </c>
      <c r="J94" s="76" t="e">
        <f>_xll.qlSchedule("KF_fix_"&amp;E94,Cashflows!E94,_xll.qlCalendarAdvance("target",E94,XXX!$I$22,"following"),XXX!$H$22,"target","following","following","forward")</f>
        <v>#VALUE!</v>
      </c>
      <c r="K94" s="76" t="e">
        <f>_xll.qlSchedule("KF_float_"&amp;E94,Cashflows!E94,_xll.qlCalendarAdvance("target",E94,XXX!$I$22,"following"),EURIBORCurve!$A$125,XXX!$E$43,"following","following","forward",FALSE,,,,Trigger)</f>
        <v>#VALUE!</v>
      </c>
      <c r="L94" s="76" t="e">
        <f>_xll.qlVanillaSwap("Swap"&amp;+E94,,1,J94,1,XXX!$J$22,K94,EURIBORCurve!$A$123,0,EURIBORCurve!$A$124)</f>
        <v>#VALUE!</v>
      </c>
      <c r="M94" s="76" t="e">
        <f>_xll.qlInstrumentSetPricingEngine(L94,$F$1)</f>
        <v>#VALUE!</v>
      </c>
      <c r="N94" s="75">
        <f>IF(I94,_xll.qlVanillaSwapFairRate(L94),IF(ISNUMBER(N93),N93,0))</f>
        <v>-3.4607522145568836E-4</v>
      </c>
      <c r="O94" s="75" t="e">
        <f>F94*N94+G94</f>
        <v>#N/A</v>
      </c>
      <c r="P94" s="81">
        <v>10000</v>
      </c>
      <c r="Q94" s="75" t="e">
        <f>_xll.qlCallability("Kuendigungstermin"&amp;Cashflows!E94,P94,"Clean","Call",E94,,Trigger)</f>
        <v>#VALUE!</v>
      </c>
      <c r="R94" s="65" t="e">
        <f ca="1"/>
        <v>#N/A</v>
      </c>
      <c r="S94" s="67" t="e">
        <f ca="1"/>
        <v>#N/A</v>
      </c>
      <c r="T94" s="67" t="e">
        <f ca="1"/>
        <v>#N/A</v>
      </c>
      <c r="U94" s="65" t="e">
        <f ca="1"/>
        <v>#N/A</v>
      </c>
      <c r="V94" s="65" t="e">
        <f ca="1"/>
        <v>#N/A</v>
      </c>
      <c r="W94" s="52" t="e">
        <f ca="1"/>
        <v>#N/A</v>
      </c>
      <c r="X94" s="52" t="e">
        <f ca="1"/>
        <v>#N/A</v>
      </c>
      <c r="Y94" s="52" t="e">
        <f ca="1"/>
        <v>#N/A</v>
      </c>
      <c r="Z94" s="65" t="e">
        <f ca="1"/>
        <v>#N/A</v>
      </c>
      <c r="AA94" s="52" t="e">
        <f ca="1"/>
        <v>#N/A</v>
      </c>
      <c r="AB94" s="67" t="e">
        <f ca="1"/>
        <v>#N/A</v>
      </c>
      <c r="AC94" s="70" t="e">
        <f ca="1"/>
        <v>#N/A</v>
      </c>
      <c r="AD94" s="70" t="e">
        <f ca="1"/>
        <v>#N/A</v>
      </c>
      <c r="AE94" s="70" t="e">
        <f ca="1"/>
        <v>#N/A</v>
      </c>
      <c r="AF94" s="70" t="e">
        <f ca="1"/>
        <v>#N/A</v>
      </c>
      <c r="AG94" s="70" t="e">
        <f ca="1"/>
        <v>#N/A</v>
      </c>
      <c r="AH94" s="70" t="e">
        <f ca="1"/>
        <v>#N/A</v>
      </c>
      <c r="AI94" s="52" t="e">
        <f ca="1"/>
        <v>#N/A</v>
      </c>
      <c r="AJ94" s="52" t="e">
        <f ca="1"/>
        <v>#N/A</v>
      </c>
      <c r="AK94" s="52" t="e">
        <f ca="1"/>
        <v>#N/A</v>
      </c>
    </row>
    <row r="95" spans="1:37" ht="15" thickBot="1">
      <c r="A95" s="81">
        <f>IF(ISERROR(C95),A94+1,0)</f>
        <v>87</v>
      </c>
      <c r="B95" s="80">
        <v>92</v>
      </c>
      <c r="C95" s="76" t="e">
        <v>#N/A</v>
      </c>
      <c r="D95" s="76" t="e">
        <v>#N/A</v>
      </c>
      <c r="E95" s="76" t="e">
        <f>IF(ISERROR(C95),INDEX($D$3:$D$41,MATCH(A95,$B$3:$B$41,0),1),C95)</f>
        <v>#N/A</v>
      </c>
      <c r="F95" s="73" t="e">
        <f>IF(E96&gt;XXX!$K$19,1,0)</f>
        <v>#N/A</v>
      </c>
      <c r="G95" s="73" t="e">
        <f>IF(F95=0,XXX!$H$16,XXX!$G$16)</f>
        <v>#N/A</v>
      </c>
      <c r="H95" s="76" t="e">
        <f t="array" ref="H95">_xll.qlScheduleDates(H93)</f>
        <v>#VALUE!</v>
      </c>
      <c r="I95" s="76" t="b">
        <f>IF(ISERROR(VLOOKUP(E95,$H$3:$H$41,1,FALSE)),FALSE,TRUE)</f>
        <v>0</v>
      </c>
      <c r="J95" s="76" t="e">
        <f>_xll.qlSchedule("KF_fix_"&amp;E95,Cashflows!E95,_xll.qlCalendarAdvance("target",E95,XXX!$I$22,"following"),XXX!$H$22,"target","following","following","forward")</f>
        <v>#VALUE!</v>
      </c>
      <c r="K95" s="76" t="e">
        <f>_xll.qlSchedule("KF_float_"&amp;E95,Cashflows!E95,_xll.qlCalendarAdvance("target",E95,XXX!$I$22,"following"),EURIBORCurve!$A$125,XXX!$E$43,"following","following","forward",FALSE,,,,Trigger)</f>
        <v>#VALUE!</v>
      </c>
      <c r="L95" s="76" t="e">
        <f>_xll.qlVanillaSwap("Swap"&amp;+E95,,1,J95,1,XXX!$J$22,K95,EURIBORCurve!$A$123,0,EURIBORCurve!$A$124)</f>
        <v>#VALUE!</v>
      </c>
      <c r="M95" s="76" t="e">
        <f>_xll.qlInstrumentSetPricingEngine(L95,$F$1)</f>
        <v>#VALUE!</v>
      </c>
      <c r="N95" s="75">
        <f>IF(I95,_xll.qlVanillaSwapFairRate(L95),IF(ISNUMBER(N94),N94,0))</f>
        <v>-3.4607522145568836E-4</v>
      </c>
      <c r="O95" s="75" t="e">
        <f>F95*N95+G95</f>
        <v>#N/A</v>
      </c>
      <c r="P95" s="81">
        <v>10000</v>
      </c>
      <c r="Q95" s="75" t="e">
        <f>_xll.qlCallability("Kuendigungstermin"&amp;Cashflows!E95,P95,"Clean","Call",E95,,Trigger)</f>
        <v>#VALUE!</v>
      </c>
      <c r="R95" s="65" t="e">
        <f ca="1"/>
        <v>#N/A</v>
      </c>
      <c r="S95" s="67" t="e">
        <f ca="1"/>
        <v>#N/A</v>
      </c>
      <c r="T95" s="67" t="e">
        <f ca="1"/>
        <v>#N/A</v>
      </c>
      <c r="U95" s="65" t="e">
        <f ca="1"/>
        <v>#N/A</v>
      </c>
      <c r="V95" s="65" t="e">
        <f ca="1"/>
        <v>#N/A</v>
      </c>
      <c r="W95" s="52" t="e">
        <f ca="1"/>
        <v>#N/A</v>
      </c>
      <c r="X95" s="52" t="e">
        <f ca="1"/>
        <v>#N/A</v>
      </c>
      <c r="Y95" s="52" t="e">
        <f ca="1"/>
        <v>#N/A</v>
      </c>
      <c r="Z95" s="65" t="e">
        <f ca="1"/>
        <v>#N/A</v>
      </c>
      <c r="AA95" s="52" t="e">
        <f ca="1"/>
        <v>#N/A</v>
      </c>
      <c r="AB95" s="67" t="e">
        <f ca="1"/>
        <v>#N/A</v>
      </c>
      <c r="AC95" s="70" t="e">
        <f ca="1"/>
        <v>#N/A</v>
      </c>
      <c r="AD95" s="70" t="e">
        <f ca="1"/>
        <v>#N/A</v>
      </c>
      <c r="AE95" s="70" t="e">
        <f ca="1"/>
        <v>#N/A</v>
      </c>
      <c r="AF95" s="70" t="e">
        <f ca="1"/>
        <v>#N/A</v>
      </c>
      <c r="AG95" s="70" t="e">
        <f ca="1"/>
        <v>#N/A</v>
      </c>
      <c r="AH95" s="70" t="e">
        <f ca="1"/>
        <v>#N/A</v>
      </c>
      <c r="AI95" s="52" t="e">
        <f ca="1"/>
        <v>#N/A</v>
      </c>
      <c r="AJ95" s="52" t="e">
        <f ca="1"/>
        <v>#N/A</v>
      </c>
      <c r="AK95" s="52" t="e">
        <f ca="1"/>
        <v>#N/A</v>
      </c>
    </row>
    <row r="96" spans="1:37" ht="15" thickBot="1">
      <c r="A96" s="81">
        <f>IF(ISERROR(C96),A95+1,0)</f>
        <v>88</v>
      </c>
      <c r="B96" s="80">
        <v>93</v>
      </c>
      <c r="C96" s="76" t="e">
        <v>#N/A</v>
      </c>
      <c r="D96" s="76" t="e">
        <v>#N/A</v>
      </c>
      <c r="E96" s="76" t="e">
        <f>IF(ISERROR(C96),INDEX($D$3:$D$41,MATCH(A96,$B$3:$B$41,0),1),C96)</f>
        <v>#N/A</v>
      </c>
      <c r="F96" s="73" t="e">
        <f>IF(E97&gt;XXX!$K$19,1,0)</f>
        <v>#N/A</v>
      </c>
      <c r="G96" s="73" t="e">
        <f>IF(F96=0,XXX!$H$16,XXX!$G$16)</f>
        <v>#N/A</v>
      </c>
      <c r="H96" s="76" t="e">
        <f t="array" ref="H96">_xll.qlScheduleDates(H94)</f>
        <v>#VALUE!</v>
      </c>
      <c r="I96" s="76" t="b">
        <f>IF(ISERROR(VLOOKUP(E96,$H$3:$H$41,1,FALSE)),FALSE,TRUE)</f>
        <v>0</v>
      </c>
      <c r="J96" s="76" t="e">
        <f>_xll.qlSchedule("KF_fix_"&amp;E96,Cashflows!E96,_xll.qlCalendarAdvance("target",E96,XXX!$I$22,"following"),XXX!$H$22,"target","following","following","forward")</f>
        <v>#VALUE!</v>
      </c>
      <c r="K96" s="76" t="e">
        <f>_xll.qlSchedule("KF_float_"&amp;E96,Cashflows!E96,_xll.qlCalendarAdvance("target",E96,XXX!$I$22,"following"),EURIBORCurve!$A$125,XXX!$E$43,"following","following","forward",FALSE,,,,Trigger)</f>
        <v>#VALUE!</v>
      </c>
      <c r="L96" s="76" t="e">
        <f>_xll.qlVanillaSwap("Swap"&amp;+E96,,1,J96,1,XXX!$J$22,K96,EURIBORCurve!$A$123,0,EURIBORCurve!$A$124)</f>
        <v>#VALUE!</v>
      </c>
      <c r="M96" s="76" t="e">
        <f>_xll.qlInstrumentSetPricingEngine(L96,$F$1)</f>
        <v>#VALUE!</v>
      </c>
      <c r="N96" s="75">
        <f>IF(I96,_xll.qlVanillaSwapFairRate(L96),IF(ISNUMBER(N95),N95,0))</f>
        <v>-3.4607522145568836E-4</v>
      </c>
      <c r="O96" s="75" t="e">
        <f>F96*N96+G96</f>
        <v>#N/A</v>
      </c>
      <c r="P96" s="81">
        <v>10000</v>
      </c>
      <c r="Q96" s="75" t="e">
        <f>_xll.qlCallability("Kuendigungstermin"&amp;Cashflows!E96,P96,"Clean","Call",E96,,Trigger)</f>
        <v>#VALUE!</v>
      </c>
      <c r="R96" s="65" t="e">
        <f ca="1"/>
        <v>#N/A</v>
      </c>
      <c r="S96" s="67" t="e">
        <f ca="1"/>
        <v>#N/A</v>
      </c>
      <c r="T96" s="67" t="e">
        <f ca="1"/>
        <v>#N/A</v>
      </c>
      <c r="U96" s="65" t="e">
        <f ca="1"/>
        <v>#N/A</v>
      </c>
      <c r="V96" s="65" t="e">
        <f ca="1"/>
        <v>#N/A</v>
      </c>
      <c r="W96" s="52" t="e">
        <f ca="1"/>
        <v>#N/A</v>
      </c>
      <c r="X96" s="52" t="e">
        <f ca="1"/>
        <v>#N/A</v>
      </c>
      <c r="Y96" s="52" t="e">
        <f ca="1"/>
        <v>#N/A</v>
      </c>
      <c r="Z96" s="65" t="e">
        <f ca="1"/>
        <v>#N/A</v>
      </c>
      <c r="AA96" s="52" t="e">
        <f ca="1"/>
        <v>#N/A</v>
      </c>
      <c r="AB96" s="67" t="e">
        <f ca="1"/>
        <v>#N/A</v>
      </c>
      <c r="AC96" s="70" t="e">
        <f ca="1"/>
        <v>#N/A</v>
      </c>
      <c r="AD96" s="70" t="e">
        <f ca="1"/>
        <v>#N/A</v>
      </c>
      <c r="AE96" s="70" t="e">
        <f ca="1"/>
        <v>#N/A</v>
      </c>
      <c r="AF96" s="70" t="e">
        <f ca="1"/>
        <v>#N/A</v>
      </c>
      <c r="AG96" s="70" t="e">
        <f ca="1"/>
        <v>#N/A</v>
      </c>
      <c r="AH96" s="70" t="e">
        <f ca="1"/>
        <v>#N/A</v>
      </c>
      <c r="AI96" s="52" t="e">
        <f ca="1"/>
        <v>#N/A</v>
      </c>
      <c r="AJ96" s="52" t="e">
        <f ca="1"/>
        <v>#N/A</v>
      </c>
      <c r="AK96" s="52" t="e">
        <f ca="1"/>
        <v>#N/A</v>
      </c>
    </row>
    <row r="97" spans="1:37" ht="15" thickBot="1">
      <c r="A97" s="81">
        <f>IF(ISERROR(C97),A96+1,0)</f>
        <v>89</v>
      </c>
      <c r="B97" s="80">
        <v>94</v>
      </c>
      <c r="C97" s="76" t="e">
        <v>#N/A</v>
      </c>
      <c r="D97" s="76" t="e">
        <v>#N/A</v>
      </c>
      <c r="E97" s="76" t="e">
        <f>IF(ISERROR(C97),INDEX($D$3:$D$41,MATCH(A97,$B$3:$B$41,0),1),C97)</f>
        <v>#N/A</v>
      </c>
      <c r="F97" s="73" t="e">
        <f>IF(E98&gt;XXX!$K$19,1,0)</f>
        <v>#N/A</v>
      </c>
      <c r="G97" s="73" t="e">
        <f>IF(F97=0,XXX!$H$16,XXX!$G$16)</f>
        <v>#N/A</v>
      </c>
      <c r="H97" s="76" t="e">
        <f t="array" ref="H97">_xll.qlScheduleDates(H95)</f>
        <v>#VALUE!</v>
      </c>
      <c r="I97" s="76" t="b">
        <f>IF(ISERROR(VLOOKUP(E97,$H$3:$H$41,1,FALSE)),FALSE,TRUE)</f>
        <v>0</v>
      </c>
      <c r="J97" s="76" t="e">
        <f>_xll.qlSchedule("KF_fix_"&amp;E97,Cashflows!E97,_xll.qlCalendarAdvance("target",E97,XXX!$I$22,"following"),XXX!$H$22,"target","following","following","forward")</f>
        <v>#VALUE!</v>
      </c>
      <c r="K97" s="76" t="e">
        <f>_xll.qlSchedule("KF_float_"&amp;E97,Cashflows!E97,_xll.qlCalendarAdvance("target",E97,XXX!$I$22,"following"),EURIBORCurve!$A$125,XXX!$E$43,"following","following","forward",FALSE,,,,Trigger)</f>
        <v>#VALUE!</v>
      </c>
      <c r="L97" s="76" t="e">
        <f>_xll.qlVanillaSwap("Swap"&amp;+E97,,1,J97,1,XXX!$J$22,K97,EURIBORCurve!$A$123,0,EURIBORCurve!$A$124)</f>
        <v>#VALUE!</v>
      </c>
      <c r="M97" s="76" t="e">
        <f>_xll.qlInstrumentSetPricingEngine(L97,$F$1)</f>
        <v>#VALUE!</v>
      </c>
      <c r="N97" s="75">
        <f>IF(I97,_xll.qlVanillaSwapFairRate(L97),IF(ISNUMBER(N96),N96,0))</f>
        <v>-3.4607522145568836E-4</v>
      </c>
      <c r="O97" s="75" t="e">
        <f>F97*N97+G97</f>
        <v>#N/A</v>
      </c>
      <c r="P97" s="81">
        <v>10000</v>
      </c>
      <c r="Q97" s="75" t="e">
        <f>_xll.qlCallability("Kuendigungstermin"&amp;Cashflows!E97,P97,"Clean","Call",E97,,Trigger)</f>
        <v>#VALUE!</v>
      </c>
      <c r="R97" s="65" t="e">
        <f ca="1"/>
        <v>#N/A</v>
      </c>
      <c r="S97" s="67" t="e">
        <f ca="1"/>
        <v>#N/A</v>
      </c>
      <c r="T97" s="67" t="e">
        <f ca="1"/>
        <v>#N/A</v>
      </c>
      <c r="U97" s="65" t="e">
        <f ca="1"/>
        <v>#N/A</v>
      </c>
      <c r="V97" s="65" t="e">
        <f ca="1"/>
        <v>#N/A</v>
      </c>
      <c r="W97" s="52" t="e">
        <f ca="1"/>
        <v>#N/A</v>
      </c>
      <c r="X97" s="52" t="e">
        <f ca="1"/>
        <v>#N/A</v>
      </c>
      <c r="Y97" s="52" t="e">
        <f ca="1"/>
        <v>#N/A</v>
      </c>
      <c r="Z97" s="65" t="e">
        <f ca="1"/>
        <v>#N/A</v>
      </c>
      <c r="AA97" s="52" t="e">
        <f ca="1"/>
        <v>#N/A</v>
      </c>
      <c r="AB97" s="67" t="e">
        <f ca="1"/>
        <v>#N/A</v>
      </c>
      <c r="AC97" s="70" t="e">
        <f ca="1"/>
        <v>#N/A</v>
      </c>
      <c r="AD97" s="70" t="e">
        <f ca="1"/>
        <v>#N/A</v>
      </c>
      <c r="AE97" s="70" t="e">
        <f ca="1"/>
        <v>#N/A</v>
      </c>
      <c r="AF97" s="70" t="e">
        <f ca="1"/>
        <v>#N/A</v>
      </c>
      <c r="AG97" s="70" t="e">
        <f ca="1"/>
        <v>#N/A</v>
      </c>
      <c r="AH97" s="70" t="e">
        <f ca="1"/>
        <v>#N/A</v>
      </c>
      <c r="AI97" s="52" t="e">
        <f ca="1"/>
        <v>#N/A</v>
      </c>
      <c r="AJ97" s="52" t="e">
        <f ca="1"/>
        <v>#N/A</v>
      </c>
      <c r="AK97" s="52" t="e">
        <f ca="1"/>
        <v>#N/A</v>
      </c>
    </row>
    <row r="98" spans="1:37" ht="15" thickBot="1">
      <c r="A98" s="81">
        <f>IF(ISERROR(C98),A97+1,0)</f>
        <v>90</v>
      </c>
      <c r="B98" s="80">
        <v>95</v>
      </c>
      <c r="C98" s="76" t="e">
        <v>#N/A</v>
      </c>
      <c r="D98" s="76" t="e">
        <v>#N/A</v>
      </c>
      <c r="E98" s="76" t="e">
        <f>IF(ISERROR(C98),INDEX($D$3:$D$41,MATCH(A98,$B$3:$B$41,0),1),C98)</f>
        <v>#N/A</v>
      </c>
      <c r="F98" s="73" t="e">
        <f>IF(E99&gt;XXX!$K$19,1,0)</f>
        <v>#N/A</v>
      </c>
      <c r="G98" s="73" t="e">
        <f>IF(F98=0,XXX!$H$16,XXX!$G$16)</f>
        <v>#N/A</v>
      </c>
      <c r="H98" s="76" t="e">
        <f t="array" ref="H98">_xll.qlScheduleDates(H96)</f>
        <v>#VALUE!</v>
      </c>
      <c r="I98" s="76" t="b">
        <f>IF(ISERROR(VLOOKUP(E98,$H$3:$H$41,1,FALSE)),FALSE,TRUE)</f>
        <v>0</v>
      </c>
      <c r="J98" s="76" t="e">
        <f>_xll.qlSchedule("KF_fix_"&amp;E98,Cashflows!E98,_xll.qlCalendarAdvance("target",E98,XXX!$I$22,"following"),XXX!$H$22,"target","following","following","forward")</f>
        <v>#VALUE!</v>
      </c>
      <c r="K98" s="76" t="e">
        <f>_xll.qlSchedule("KF_float_"&amp;E98,Cashflows!E98,_xll.qlCalendarAdvance("target",E98,XXX!$I$22,"following"),EURIBORCurve!$A$125,XXX!$E$43,"following","following","forward",FALSE,,,,Trigger)</f>
        <v>#VALUE!</v>
      </c>
      <c r="L98" s="76" t="e">
        <f>_xll.qlVanillaSwap("Swap"&amp;+E98,,1,J98,1,XXX!$J$22,K98,EURIBORCurve!$A$123,0,EURIBORCurve!$A$124)</f>
        <v>#VALUE!</v>
      </c>
      <c r="M98" s="76" t="e">
        <f>_xll.qlInstrumentSetPricingEngine(L98,$F$1)</f>
        <v>#VALUE!</v>
      </c>
      <c r="N98" s="75">
        <f>IF(I98,_xll.qlVanillaSwapFairRate(L98),IF(ISNUMBER(N97),N97,0))</f>
        <v>-3.4607522145568836E-4</v>
      </c>
      <c r="O98" s="75" t="e">
        <f>F98*N98+G98</f>
        <v>#N/A</v>
      </c>
      <c r="P98" s="81">
        <v>10000</v>
      </c>
      <c r="Q98" s="75" t="e">
        <f>_xll.qlCallability("Kuendigungstermin"&amp;Cashflows!E98,P98,"Clean","Call",E98,,Trigger)</f>
        <v>#VALUE!</v>
      </c>
      <c r="R98" s="65" t="e">
        <f ca="1"/>
        <v>#N/A</v>
      </c>
      <c r="S98" s="67" t="e">
        <f ca="1"/>
        <v>#N/A</v>
      </c>
      <c r="T98" s="67" t="e">
        <f ca="1"/>
        <v>#N/A</v>
      </c>
      <c r="U98" s="65" t="e">
        <f ca="1"/>
        <v>#N/A</v>
      </c>
      <c r="V98" s="65" t="e">
        <f ca="1"/>
        <v>#N/A</v>
      </c>
      <c r="W98" s="52" t="e">
        <f ca="1"/>
        <v>#N/A</v>
      </c>
      <c r="X98" s="52" t="e">
        <f ca="1"/>
        <v>#N/A</v>
      </c>
      <c r="Y98" s="52" t="e">
        <f ca="1"/>
        <v>#N/A</v>
      </c>
      <c r="Z98" s="65" t="e">
        <f ca="1"/>
        <v>#N/A</v>
      </c>
      <c r="AA98" s="52" t="e">
        <f ca="1"/>
        <v>#N/A</v>
      </c>
      <c r="AB98" s="67" t="e">
        <f ca="1"/>
        <v>#N/A</v>
      </c>
      <c r="AC98" s="70" t="e">
        <f ca="1"/>
        <v>#N/A</v>
      </c>
      <c r="AD98" s="70" t="e">
        <f ca="1"/>
        <v>#N/A</v>
      </c>
      <c r="AE98" s="70" t="e">
        <f ca="1"/>
        <v>#N/A</v>
      </c>
      <c r="AF98" s="70" t="e">
        <f ca="1"/>
        <v>#N/A</v>
      </c>
      <c r="AG98" s="70" t="e">
        <f ca="1"/>
        <v>#N/A</v>
      </c>
      <c r="AH98" s="70" t="e">
        <f ca="1"/>
        <v>#N/A</v>
      </c>
      <c r="AI98" s="52" t="e">
        <f ca="1"/>
        <v>#N/A</v>
      </c>
      <c r="AJ98" s="52" t="e">
        <f ca="1"/>
        <v>#N/A</v>
      </c>
      <c r="AK98" s="52" t="e">
        <f ca="1"/>
        <v>#N/A</v>
      </c>
    </row>
    <row r="99" spans="1:37" ht="15" thickBot="1">
      <c r="A99" s="81">
        <f>IF(ISERROR(C99),A98+1,0)</f>
        <v>91</v>
      </c>
      <c r="B99" s="80">
        <v>96</v>
      </c>
      <c r="C99" s="76" t="e">
        <v>#N/A</v>
      </c>
      <c r="D99" s="76" t="e">
        <v>#N/A</v>
      </c>
      <c r="E99" s="76" t="e">
        <f>IF(ISERROR(C99),INDEX($D$3:$D$41,MATCH(A99,$B$3:$B$41,0),1),C99)</f>
        <v>#N/A</v>
      </c>
      <c r="F99" s="73" t="e">
        <f>IF(E100&gt;XXX!$K$19,1,0)</f>
        <v>#N/A</v>
      </c>
      <c r="G99" s="73" t="e">
        <f>IF(F99=0,XXX!$H$16,XXX!$G$16)</f>
        <v>#N/A</v>
      </c>
      <c r="H99" s="76" t="e">
        <f t="array" ref="H99">_xll.qlScheduleDates(H97)</f>
        <v>#VALUE!</v>
      </c>
      <c r="I99" s="76" t="b">
        <f>IF(ISERROR(VLOOKUP(E99,$H$3:$H$41,1,FALSE)),FALSE,TRUE)</f>
        <v>0</v>
      </c>
      <c r="J99" s="76" t="e">
        <f>_xll.qlSchedule("KF_fix_"&amp;E99,Cashflows!E99,_xll.qlCalendarAdvance("target",E99,XXX!$I$22,"following"),XXX!$H$22,"target","following","following","forward")</f>
        <v>#VALUE!</v>
      </c>
      <c r="K99" s="76" t="e">
        <f>_xll.qlSchedule("KF_float_"&amp;E99,Cashflows!E99,_xll.qlCalendarAdvance("target",E99,XXX!$I$22,"following"),EURIBORCurve!$A$125,XXX!$E$43,"following","following","forward",FALSE,,,,Trigger)</f>
        <v>#VALUE!</v>
      </c>
      <c r="L99" s="76" t="e">
        <f>_xll.qlVanillaSwap("Swap"&amp;+E99,,1,J99,1,XXX!$J$22,K99,EURIBORCurve!$A$123,0,EURIBORCurve!$A$124)</f>
        <v>#VALUE!</v>
      </c>
      <c r="M99" s="76" t="e">
        <f>_xll.qlInstrumentSetPricingEngine(L99,$F$1)</f>
        <v>#VALUE!</v>
      </c>
      <c r="N99" s="75">
        <f>IF(I99,_xll.qlVanillaSwapFairRate(L99),IF(ISNUMBER(N98),N98,0))</f>
        <v>-3.4607522145568836E-4</v>
      </c>
      <c r="O99" s="75" t="e">
        <f>F99*N99+G99</f>
        <v>#N/A</v>
      </c>
      <c r="P99" s="81">
        <v>10000</v>
      </c>
      <c r="Q99" s="75" t="e">
        <f>_xll.qlCallability("Kuendigungstermin"&amp;Cashflows!E99,P99,"Clean","Call",E99,,Trigger)</f>
        <v>#VALUE!</v>
      </c>
      <c r="R99" s="65" t="e">
        <f ca="1"/>
        <v>#N/A</v>
      </c>
      <c r="S99" s="67" t="e">
        <f ca="1"/>
        <v>#N/A</v>
      </c>
      <c r="T99" s="67" t="e">
        <f ca="1"/>
        <v>#N/A</v>
      </c>
      <c r="U99" s="65" t="e">
        <f ca="1"/>
        <v>#N/A</v>
      </c>
      <c r="V99" s="65" t="e">
        <f ca="1"/>
        <v>#N/A</v>
      </c>
      <c r="W99" s="52" t="e">
        <f ca="1"/>
        <v>#N/A</v>
      </c>
      <c r="X99" s="52" t="e">
        <f ca="1"/>
        <v>#N/A</v>
      </c>
      <c r="Y99" s="52" t="e">
        <f ca="1"/>
        <v>#N/A</v>
      </c>
      <c r="Z99" s="65" t="e">
        <f ca="1"/>
        <v>#N/A</v>
      </c>
      <c r="AA99" s="52" t="e">
        <f ca="1"/>
        <v>#N/A</v>
      </c>
      <c r="AB99" s="67" t="e">
        <f ca="1"/>
        <v>#N/A</v>
      </c>
      <c r="AC99" s="70" t="e">
        <f ca="1"/>
        <v>#N/A</v>
      </c>
      <c r="AD99" s="70" t="e">
        <f ca="1"/>
        <v>#N/A</v>
      </c>
      <c r="AE99" s="70" t="e">
        <f ca="1"/>
        <v>#N/A</v>
      </c>
      <c r="AF99" s="70" t="e">
        <f ca="1"/>
        <v>#N/A</v>
      </c>
      <c r="AG99" s="70" t="e">
        <f ca="1"/>
        <v>#N/A</v>
      </c>
      <c r="AH99" s="70" t="e">
        <f ca="1"/>
        <v>#N/A</v>
      </c>
      <c r="AI99" s="52" t="e">
        <f ca="1"/>
        <v>#N/A</v>
      </c>
      <c r="AJ99" s="52" t="e">
        <f ca="1"/>
        <v>#N/A</v>
      </c>
      <c r="AK99" s="52" t="e">
        <f ca="1"/>
        <v>#N/A</v>
      </c>
    </row>
    <row r="100" spans="1:37">
      <c r="A100" s="81">
        <f>IF(ISERROR(C100),A99+1,0)</f>
        <v>92</v>
      </c>
      <c r="B100" s="80">
        <v>97</v>
      </c>
      <c r="C100" s="76" t="e">
        <v>#N/A</v>
      </c>
      <c r="D100" s="76" t="e">
        <v>#N/A</v>
      </c>
      <c r="E100" s="76" t="e">
        <f>IF(ISERROR(C100),INDEX($D$3:$D$41,MATCH(A100,$B$3:$B$41,0),1),C100)</f>
        <v>#N/A</v>
      </c>
      <c r="F100" s="73">
        <f ca="1">IF(E101&gt;XXX!$K$19,1,0)</f>
        <v>1</v>
      </c>
      <c r="G100" s="73">
        <f ca="1">IF(F100=0,XXX!$H$16,XXX!$G$16)</f>
        <v>0.04</v>
      </c>
      <c r="H100" s="76" t="e">
        <f t="array" ref="H100">_xll.qlScheduleDates(H98)</f>
        <v>#VALUE!</v>
      </c>
      <c r="I100" s="76" t="b">
        <f>IF(ISERROR(VLOOKUP(E100,$H$3:$H$41,1,FALSE)),FALSE,TRUE)</f>
        <v>0</v>
      </c>
      <c r="J100" s="76" t="e">
        <f>_xll.qlSchedule("KF_fix_"&amp;E100,Cashflows!E100,_xll.qlCalendarAdvance("target",E100,XXX!$I$22,"following"),XXX!$H$22,"target","following","following","forward")</f>
        <v>#VALUE!</v>
      </c>
      <c r="K100" s="76" t="e">
        <f>_xll.qlSchedule("KF_float_"&amp;E100,Cashflows!E100,_xll.qlCalendarAdvance("target",E100,XXX!$I$22,"following"),EURIBORCurve!$A$125,XXX!$E$43,"following","following","forward",FALSE,,,,Trigger)</f>
        <v>#VALUE!</v>
      </c>
      <c r="L100" s="76" t="e">
        <f>_xll.qlVanillaSwap("Swap"&amp;+E100,,1,J100,1,XXX!$J$22,K100,EURIBORCurve!$A$123,0,EURIBORCurve!$A$124)</f>
        <v>#VALUE!</v>
      </c>
      <c r="M100" s="76" t="e">
        <f>_xll.qlInstrumentSetPricingEngine(L100,$F$1)</f>
        <v>#VALUE!</v>
      </c>
      <c r="N100" s="75">
        <f>IF(I100,_xll.qlVanillaSwapFairRate(L100),IF(ISNUMBER(N99),N99,0))</f>
        <v>-3.4607522145568836E-4</v>
      </c>
      <c r="O100" s="75">
        <f ca="1">F100*N100+G100</f>
        <v>3.9653924778544312E-2</v>
      </c>
      <c r="P100" s="81">
        <v>10000</v>
      </c>
      <c r="Q100" s="75" t="e">
        <f>_xll.qlCallability("Kuendigungstermin"&amp;Cashflows!E100,P100,"Clean","Call",E100,,Trigger)</f>
        <v>#VALUE!</v>
      </c>
      <c r="R100" s="65" t="e">
        <f ca="1"/>
        <v>#N/A</v>
      </c>
      <c r="S100" s="67" t="e">
        <f ca="1"/>
        <v>#N/A</v>
      </c>
      <c r="T100" s="67" t="e">
        <f ca="1"/>
        <v>#N/A</v>
      </c>
      <c r="U100" s="65" t="e">
        <f ca="1"/>
        <v>#N/A</v>
      </c>
      <c r="V100" s="65" t="e">
        <f ca="1"/>
        <v>#N/A</v>
      </c>
      <c r="W100" s="52" t="e">
        <f ca="1"/>
        <v>#N/A</v>
      </c>
      <c r="X100" s="52" t="e">
        <f ca="1"/>
        <v>#N/A</v>
      </c>
      <c r="Y100" s="52" t="e">
        <f ca="1"/>
        <v>#N/A</v>
      </c>
      <c r="Z100" s="65" t="e">
        <f ca="1"/>
        <v>#N/A</v>
      </c>
      <c r="AA100" s="52" t="e">
        <f ca="1"/>
        <v>#N/A</v>
      </c>
      <c r="AB100" s="67" t="e">
        <f ca="1"/>
        <v>#N/A</v>
      </c>
      <c r="AC100" s="70" t="e">
        <f ca="1"/>
        <v>#N/A</v>
      </c>
      <c r="AD100" s="70" t="e">
        <f ca="1"/>
        <v>#N/A</v>
      </c>
      <c r="AE100" s="70" t="e">
        <f ca="1"/>
        <v>#N/A</v>
      </c>
      <c r="AF100" s="70" t="e">
        <f ca="1"/>
        <v>#N/A</v>
      </c>
      <c r="AG100" s="70" t="e">
        <f ca="1"/>
        <v>#N/A</v>
      </c>
      <c r="AH100" s="70" t="e">
        <f ca="1"/>
        <v>#N/A</v>
      </c>
      <c r="AI100" s="52" t="e">
        <f ca="1"/>
        <v>#N/A</v>
      </c>
      <c r="AJ100" s="52" t="e">
        <f ca="1"/>
        <v>#N/A</v>
      </c>
      <c r="AK100" s="52" t="e">
        <f ca="1"/>
        <v>#N/A</v>
      </c>
    </row>
    <row r="101" spans="1:37">
      <c r="E101" s="79" t="str">
        <f ca="1">_xll.qlScheduleFromDateVector(XXX!E31&amp;XXX!E24,OFFSET(Cashflows!E3,,,COUNT(Cashflows!E3:E100),1))</f>
        <v>DE000A19W2L5Kupontermine#0018</v>
      </c>
      <c r="I101" s="79" t="str">
        <f ca="1">_xll.qlCoCoGenericCouponBond(XXX!E31,,"EUR",XXX!F19/XXX!G25,XXX!F25:F25,OFFSET(Cashflows!Q3,,,COUNT(E3:E100)-1,1),XXX!F40,XXX!J16,0,OFFSET(Cashflows!O3,,,COUNT(E3:E100)-1,1),"act/365 (fixed)",XXX!E25,XXX!I19,XXX!H19,XXX!G19,XXX!J19,100)</f>
        <v>DE000A19W2L5#0017</v>
      </c>
    </row>
    <row r="102" spans="1:37">
      <c r="I102" s="63" t="str">
        <f ca="1">_xll.ohRangeRetrieveError(I101)</f>
        <v/>
      </c>
    </row>
  </sheetData>
  <mergeCells count="1">
    <mergeCell ref="I1:N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AO99"/>
  <sheetViews>
    <sheetView topLeftCell="A69" workbookViewId="0">
      <selection activeCell="U100" sqref="U100"/>
    </sheetView>
  </sheetViews>
  <sheetFormatPr defaultRowHeight="14.5"/>
  <cols>
    <col min="1" max="1" width="10.453125" style="62" bestFit="1" customWidth="1"/>
    <col min="2" max="2" width="7.1796875" style="62" bestFit="1" customWidth="1"/>
    <col min="3" max="3" width="7.453125" style="62" bestFit="1" customWidth="1"/>
    <col min="4" max="4" width="13.36328125" style="62" bestFit="1" customWidth="1"/>
    <col min="5" max="5" width="12.90625" style="62" bestFit="1" customWidth="1"/>
    <col min="6" max="6" width="10" style="62" bestFit="1" customWidth="1"/>
    <col min="7" max="7" width="4.6328125" style="62" bestFit="1" customWidth="1"/>
    <col min="8" max="8" width="9" style="62" bestFit="1" customWidth="1"/>
    <col min="9" max="9" width="9.453125" style="62" bestFit="1" customWidth="1"/>
    <col min="10" max="10" width="13.7265625" style="62" bestFit="1" customWidth="1"/>
    <col min="11" max="11" width="11.90625" style="62" bestFit="1" customWidth="1"/>
    <col min="12" max="12" width="10.36328125" style="62" bestFit="1" customWidth="1"/>
    <col min="13" max="13" width="4.453125" style="62" bestFit="1" customWidth="1"/>
    <col min="14" max="14" width="6.26953125" style="62" bestFit="1" customWidth="1"/>
    <col min="15" max="15" width="9.26953125" style="62" bestFit="1" customWidth="1"/>
    <col min="16" max="16" width="7.90625" style="62" bestFit="1" customWidth="1"/>
    <col min="17" max="17" width="5.81640625" style="62" bestFit="1" customWidth="1"/>
    <col min="18" max="18" width="4" style="62" bestFit="1" customWidth="1"/>
    <col min="19" max="19" width="13.08984375" style="62" bestFit="1" customWidth="1"/>
    <col min="20" max="20" width="12.7265625" style="62" bestFit="1" customWidth="1"/>
    <col min="21" max="16384" width="8.7265625" style="62"/>
  </cols>
  <sheetData>
    <row r="1" spans="1:41" ht="15" thickBot="1">
      <c r="A1" s="64" t="str">
        <f t="array" ref="A1:T99">_xll.qlVanillaSwapFixedLegAnalysis(Cashflows!L25)</f>
        <v>Payment Date</v>
      </c>
      <c r="B1" s="66" t="str">
        <v>Amount</v>
      </c>
      <c r="C1" s="66" t="str">
        <v>Nominal</v>
      </c>
      <c r="D1" s="64" t="str">
        <v>Accrual Start Date</v>
      </c>
      <c r="E1" s="64" t="str">
        <v>Accrual End Date</v>
      </c>
      <c r="F1" s="51" t="str">
        <v>Accrual Days</v>
      </c>
      <c r="G1" s="51" t="str">
        <v>Index</v>
      </c>
      <c r="H1" s="51" t="str">
        <v>Fixing Days</v>
      </c>
      <c r="I1" s="64" t="str">
        <v>Fixing Dates</v>
      </c>
      <c r="J1" s="51" t="str">
        <v>Day Counter</v>
      </c>
      <c r="K1" s="66" t="str">
        <v>Accrual Period</v>
      </c>
      <c r="L1" s="69" t="str">
        <v>Effective Rate</v>
      </c>
      <c r="M1" s="69" t="str">
        <v>Floor</v>
      </c>
      <c r="N1" s="69" t="str">
        <v>Gearing</v>
      </c>
      <c r="O1" s="69" t="str">
        <v>Index Fixing</v>
      </c>
      <c r="P1" s="69" t="str">
        <v>Conv. Adj.</v>
      </c>
      <c r="Q1" s="69" t="str">
        <v>Spread</v>
      </c>
      <c r="R1" s="51" t="str">
        <v>Cap</v>
      </c>
      <c r="S1" s="51" t="str">
        <v>Call Digital Payoff</v>
      </c>
      <c r="T1" s="51" t="str">
        <v>Put Digital Payoff</v>
      </c>
      <c r="V1" s="64" t="str">
        <f t="array" ref="V1:AO99">_xll.qlVanillaSwapFloatingLegAnalysis(Cashflows!L25)</f>
        <v>Payment Date</v>
      </c>
      <c r="W1" s="66" t="str">
        <v>Amount</v>
      </c>
      <c r="X1" s="66" t="str">
        <v>Nominal</v>
      </c>
      <c r="Y1" s="64" t="str">
        <v>Accrual Start Date</v>
      </c>
      <c r="Z1" s="64" t="str">
        <v>Accrual End Date</v>
      </c>
      <c r="AA1" s="51" t="str">
        <v>Accrual Days</v>
      </c>
      <c r="AB1" s="51" t="str">
        <v>Index</v>
      </c>
      <c r="AC1" s="51" t="str">
        <v>Fixing Days</v>
      </c>
      <c r="AD1" s="64" t="str">
        <v>Fixing Dates</v>
      </c>
      <c r="AE1" s="51" t="str">
        <v>Day Counter</v>
      </c>
      <c r="AF1" s="66" t="str">
        <v>Accrual Period</v>
      </c>
      <c r="AG1" s="69" t="str">
        <v>Effective Rate</v>
      </c>
      <c r="AH1" s="69" t="str">
        <v>Floor</v>
      </c>
      <c r="AI1" s="69" t="str">
        <v>Gearing</v>
      </c>
      <c r="AJ1" s="69" t="str">
        <v>Index Fixing</v>
      </c>
      <c r="AK1" s="69" t="str">
        <v>Conv. Adj.</v>
      </c>
      <c r="AL1" s="69" t="str">
        <v>Spread</v>
      </c>
      <c r="AM1" s="51" t="str">
        <v>Cap</v>
      </c>
      <c r="AN1" s="51" t="str">
        <v>Call Digital Payoff</v>
      </c>
      <c r="AO1" s="51" t="str">
        <v>Put Digital Payoff</v>
      </c>
    </row>
    <row r="2" spans="1:41" ht="15" thickBot="1">
      <c r="A2" s="65">
        <v>51565</v>
      </c>
      <c r="B2" s="67">
        <v>0.99773935174788542</v>
      </c>
      <c r="C2" s="67">
        <v>1</v>
      </c>
      <c r="D2" s="65">
        <v>51200</v>
      </c>
      <c r="E2" s="65">
        <v>51565</v>
      </c>
      <c r="F2" s="52">
        <v>365</v>
      </c>
      <c r="G2" s="52" t="str">
        <v>#N/A</v>
      </c>
      <c r="H2" s="52" t="str">
        <v>#N/A</v>
      </c>
      <c r="I2" s="65" t="str">
        <v>#N/A</v>
      </c>
      <c r="J2" s="52" t="str">
        <v>Actual/Actual (ISDA)</v>
      </c>
      <c r="K2" s="67">
        <v>0.99773935174788542</v>
      </c>
      <c r="L2" s="70">
        <v>1</v>
      </c>
      <c r="M2" s="70" t="str">
        <v>#N/A</v>
      </c>
      <c r="N2" s="70" t="str">
        <v>#N/A</v>
      </c>
      <c r="O2" s="70" t="str">
        <v>#N/A</v>
      </c>
      <c r="P2" s="70" t="str">
        <v>#N/A</v>
      </c>
      <c r="Q2" s="70" t="str">
        <v>#N/A</v>
      </c>
      <c r="R2" s="52" t="str">
        <v>#N/A</v>
      </c>
      <c r="S2" s="52" t="str">
        <v>#N/A</v>
      </c>
      <c r="T2" s="52" t="str">
        <v>#N/A</v>
      </c>
      <c r="V2" s="65">
        <v>51292</v>
      </c>
      <c r="W2" s="67">
        <v>4.9935587444349672E-4</v>
      </c>
      <c r="X2" s="67">
        <v>1</v>
      </c>
      <c r="Y2" s="65">
        <v>51200</v>
      </c>
      <c r="Z2" s="65">
        <v>51292</v>
      </c>
      <c r="AA2" s="52">
        <v>92</v>
      </c>
      <c r="AB2" s="52" t="str">
        <v>3M Actual/360</v>
      </c>
      <c r="AC2" s="52">
        <v>2</v>
      </c>
      <c r="AD2" s="65">
        <v>51196</v>
      </c>
      <c r="AE2" s="52" t="str">
        <v>Actual/360</v>
      </c>
      <c r="AF2" s="67">
        <v>0.25555555555555554</v>
      </c>
      <c r="AG2" s="70">
        <v>1.9540012478223784E-3</v>
      </c>
      <c r="AH2" s="70" t="str">
        <v>#N/A</v>
      </c>
      <c r="AI2" s="70">
        <v>1</v>
      </c>
      <c r="AJ2" s="70">
        <v>1.9540012478223784E-3</v>
      </c>
      <c r="AK2" s="70">
        <v>0</v>
      </c>
      <c r="AL2" s="70">
        <v>0</v>
      </c>
      <c r="AM2" s="52" t="str">
        <v>#N/A</v>
      </c>
      <c r="AN2" s="52" t="str">
        <v>#N/A</v>
      </c>
      <c r="AO2" s="52" t="str">
        <v>#N/A</v>
      </c>
    </row>
    <row r="3" spans="1:41" ht="15" thickBot="1">
      <c r="A3" s="65">
        <v>51930</v>
      </c>
      <c r="B3" s="67">
        <v>1</v>
      </c>
      <c r="C3" s="67">
        <v>1</v>
      </c>
      <c r="D3" s="65">
        <v>51565</v>
      </c>
      <c r="E3" s="65">
        <v>51930</v>
      </c>
      <c r="F3" s="52">
        <v>365</v>
      </c>
      <c r="G3" s="52" t="str">
        <v>#N/A</v>
      </c>
      <c r="H3" s="52" t="str">
        <v>#N/A</v>
      </c>
      <c r="I3" s="65" t="str">
        <v>#N/A</v>
      </c>
      <c r="J3" s="52" t="str">
        <v>Actual/Actual (ISDA)</v>
      </c>
      <c r="K3" s="67">
        <v>1</v>
      </c>
      <c r="L3" s="70">
        <v>1</v>
      </c>
      <c r="M3" s="70" t="str">
        <v>#N/A</v>
      </c>
      <c r="N3" s="70" t="str">
        <v>#N/A</v>
      </c>
      <c r="O3" s="70" t="str">
        <v>#N/A</v>
      </c>
      <c r="P3" s="70" t="str">
        <v>#N/A</v>
      </c>
      <c r="Q3" s="70" t="str">
        <v>#N/A</v>
      </c>
      <c r="R3" s="52" t="str">
        <v>#N/A</v>
      </c>
      <c r="S3" s="52" t="str">
        <v>#N/A</v>
      </c>
      <c r="T3" s="52" t="str">
        <v>#N/A</v>
      </c>
      <c r="V3" s="65">
        <v>51384</v>
      </c>
      <c r="W3" s="67">
        <v>2.9047160779982484E-4</v>
      </c>
      <c r="X3" s="67">
        <v>1</v>
      </c>
      <c r="Y3" s="65">
        <v>51292</v>
      </c>
      <c r="Z3" s="65">
        <v>51384</v>
      </c>
      <c r="AA3" s="52">
        <v>92</v>
      </c>
      <c r="AB3" s="52" t="str">
        <v>3M Actual/360</v>
      </c>
      <c r="AC3" s="52">
        <v>2</v>
      </c>
      <c r="AD3" s="65">
        <v>51288</v>
      </c>
      <c r="AE3" s="52" t="str">
        <v>Actual/360</v>
      </c>
      <c r="AF3" s="67">
        <v>0.25555555555555554</v>
      </c>
      <c r="AG3" s="70">
        <v>1.1366280305210538E-3</v>
      </c>
      <c r="AH3" s="70" t="str">
        <v>#N/A</v>
      </c>
      <c r="AI3" s="70">
        <v>1</v>
      </c>
      <c r="AJ3" s="70">
        <v>1.1366280305210538E-3</v>
      </c>
      <c r="AK3" s="70">
        <v>0</v>
      </c>
      <c r="AL3" s="70">
        <v>0</v>
      </c>
      <c r="AM3" s="52" t="str">
        <v>#N/A</v>
      </c>
      <c r="AN3" s="52" t="str">
        <v>#N/A</v>
      </c>
      <c r="AO3" s="52" t="str">
        <v>#N/A</v>
      </c>
    </row>
    <row r="4" spans="1:41" ht="15" thickBot="1">
      <c r="A4" s="65">
        <v>52295</v>
      </c>
      <c r="B4" s="67">
        <v>1</v>
      </c>
      <c r="C4" s="67">
        <v>1</v>
      </c>
      <c r="D4" s="65">
        <v>51930</v>
      </c>
      <c r="E4" s="65">
        <v>52295</v>
      </c>
      <c r="F4" s="52">
        <v>365</v>
      </c>
      <c r="G4" s="52" t="str">
        <v>#N/A</v>
      </c>
      <c r="H4" s="52" t="str">
        <v>#N/A</v>
      </c>
      <c r="I4" s="65" t="str">
        <v>#N/A</v>
      </c>
      <c r="J4" s="52" t="str">
        <v>Actual/Actual (ISDA)</v>
      </c>
      <c r="K4" s="67">
        <v>1</v>
      </c>
      <c r="L4" s="70">
        <v>1</v>
      </c>
      <c r="M4" s="70" t="str">
        <v>#N/A</v>
      </c>
      <c r="N4" s="70" t="str">
        <v>#N/A</v>
      </c>
      <c r="O4" s="70" t="str">
        <v>#N/A</v>
      </c>
      <c r="P4" s="70" t="str">
        <v>#N/A</v>
      </c>
      <c r="Q4" s="70" t="str">
        <v>#N/A</v>
      </c>
      <c r="R4" s="52" t="str">
        <v>#N/A</v>
      </c>
      <c r="S4" s="52" t="str">
        <v>#N/A</v>
      </c>
      <c r="T4" s="52" t="str">
        <v>#N/A</v>
      </c>
      <c r="V4" s="65">
        <v>51475</v>
      </c>
      <c r="W4" s="67">
        <v>-1.3955093695772192E-4</v>
      </c>
      <c r="X4" s="67">
        <v>1</v>
      </c>
      <c r="Y4" s="65">
        <v>51384</v>
      </c>
      <c r="Z4" s="65">
        <v>51475</v>
      </c>
      <c r="AA4" s="52">
        <v>91</v>
      </c>
      <c r="AB4" s="52" t="str">
        <v>3M Actual/360</v>
      </c>
      <c r="AC4" s="52">
        <v>2</v>
      </c>
      <c r="AD4" s="65">
        <v>51382</v>
      </c>
      <c r="AE4" s="52" t="str">
        <v>Actual/360</v>
      </c>
      <c r="AF4" s="67">
        <v>0.25277777777777777</v>
      </c>
      <c r="AG4" s="70">
        <v>-5.5206964071186689E-4</v>
      </c>
      <c r="AH4" s="70" t="str">
        <v>#N/A</v>
      </c>
      <c r="AI4" s="70">
        <v>1</v>
      </c>
      <c r="AJ4" s="70">
        <v>-5.5206964071186689E-4</v>
      </c>
      <c r="AK4" s="70">
        <v>0</v>
      </c>
      <c r="AL4" s="70">
        <v>0</v>
      </c>
      <c r="AM4" s="52" t="str">
        <v>#N/A</v>
      </c>
      <c r="AN4" s="52" t="str">
        <v>#N/A</v>
      </c>
      <c r="AO4" s="52" t="str">
        <v>#N/A</v>
      </c>
    </row>
    <row r="5" spans="1:41" ht="15" thickBot="1">
      <c r="A5" s="65">
        <v>52663</v>
      </c>
      <c r="B5" s="67">
        <v>1.007725129126432</v>
      </c>
      <c r="C5" s="67">
        <v>1</v>
      </c>
      <c r="D5" s="65">
        <v>52295</v>
      </c>
      <c r="E5" s="65">
        <v>52663</v>
      </c>
      <c r="F5" s="52">
        <v>368</v>
      </c>
      <c r="G5" s="52" t="str">
        <v>#N/A</v>
      </c>
      <c r="H5" s="52" t="str">
        <v>#N/A</v>
      </c>
      <c r="I5" s="65" t="str">
        <v>#N/A</v>
      </c>
      <c r="J5" s="52" t="str">
        <v>Actual/Actual (ISDA)</v>
      </c>
      <c r="K5" s="67">
        <v>1.0077251291264318</v>
      </c>
      <c r="L5" s="70">
        <v>1</v>
      </c>
      <c r="M5" s="70" t="str">
        <v>#N/A</v>
      </c>
      <c r="N5" s="70" t="str">
        <v>#N/A</v>
      </c>
      <c r="O5" s="70" t="str">
        <v>#N/A</v>
      </c>
      <c r="P5" s="70" t="str">
        <v>#N/A</v>
      </c>
      <c r="Q5" s="70" t="str">
        <v>#N/A</v>
      </c>
      <c r="R5" s="52" t="str">
        <v>#N/A</v>
      </c>
      <c r="S5" s="52" t="str">
        <v>#N/A</v>
      </c>
      <c r="T5" s="52" t="str">
        <v>#N/A</v>
      </c>
      <c r="V5" s="65">
        <v>51565</v>
      </c>
      <c r="W5" s="67">
        <v>-1.3801751600972523E-4</v>
      </c>
      <c r="X5" s="67">
        <v>1</v>
      </c>
      <c r="Y5" s="65">
        <v>51475</v>
      </c>
      <c r="Z5" s="65">
        <v>51565</v>
      </c>
      <c r="AA5" s="52">
        <v>90</v>
      </c>
      <c r="AB5" s="52" t="str">
        <v>3M Actual/360</v>
      </c>
      <c r="AC5" s="52">
        <v>2</v>
      </c>
      <c r="AD5" s="65">
        <v>51473</v>
      </c>
      <c r="AE5" s="52" t="str">
        <v>Actual/360</v>
      </c>
      <c r="AF5" s="67">
        <v>0.25</v>
      </c>
      <c r="AG5" s="70">
        <v>-5.5207006403890091E-4</v>
      </c>
      <c r="AH5" s="70" t="str">
        <v>#N/A</v>
      </c>
      <c r="AI5" s="70">
        <v>1</v>
      </c>
      <c r="AJ5" s="70">
        <v>-5.5207006403890091E-4</v>
      </c>
      <c r="AK5" s="70">
        <v>0</v>
      </c>
      <c r="AL5" s="70">
        <v>0</v>
      </c>
      <c r="AM5" s="52" t="str">
        <v>#N/A</v>
      </c>
      <c r="AN5" s="52" t="str">
        <v>#N/A</v>
      </c>
      <c r="AO5" s="52" t="str">
        <v>#N/A</v>
      </c>
    </row>
    <row r="6" spans="1:41" ht="15" thickBot="1">
      <c r="A6" s="65">
        <v>53027</v>
      </c>
      <c r="B6" s="67">
        <v>0.99501459690096561</v>
      </c>
      <c r="C6" s="67">
        <v>1</v>
      </c>
      <c r="D6" s="65">
        <v>52663</v>
      </c>
      <c r="E6" s="65">
        <v>53027</v>
      </c>
      <c r="F6" s="52">
        <v>364</v>
      </c>
      <c r="G6" s="52" t="str">
        <v>#N/A</v>
      </c>
      <c r="H6" s="52" t="str">
        <v>#N/A</v>
      </c>
      <c r="I6" s="65" t="str">
        <v>#N/A</v>
      </c>
      <c r="J6" s="52" t="str">
        <v>Actual/Actual (ISDA)</v>
      </c>
      <c r="K6" s="67">
        <v>0.99501459690096561</v>
      </c>
      <c r="L6" s="70">
        <v>1</v>
      </c>
      <c r="M6" s="70" t="str">
        <v>#N/A</v>
      </c>
      <c r="N6" s="70" t="str">
        <v>#N/A</v>
      </c>
      <c r="O6" s="70" t="str">
        <v>#N/A</v>
      </c>
      <c r="P6" s="70" t="str">
        <v>#N/A</v>
      </c>
      <c r="Q6" s="70" t="str">
        <v>#N/A</v>
      </c>
      <c r="R6" s="52" t="str">
        <v>#N/A</v>
      </c>
      <c r="S6" s="52" t="str">
        <v>#N/A</v>
      </c>
      <c r="T6" s="52" t="str">
        <v>#N/A</v>
      </c>
      <c r="V6" s="65">
        <v>51657</v>
      </c>
      <c r="W6" s="67">
        <v>-1.4108435555393317E-4</v>
      </c>
      <c r="X6" s="67">
        <v>1</v>
      </c>
      <c r="Y6" s="65">
        <v>51565</v>
      </c>
      <c r="Z6" s="65">
        <v>51657</v>
      </c>
      <c r="AA6" s="52">
        <v>92</v>
      </c>
      <c r="AB6" s="52" t="str">
        <v>3M Actual/360</v>
      </c>
      <c r="AC6" s="52">
        <v>2</v>
      </c>
      <c r="AD6" s="65">
        <v>51561</v>
      </c>
      <c r="AE6" s="52" t="str">
        <v>Actual/360</v>
      </c>
      <c r="AF6" s="67">
        <v>0.25555555555555554</v>
      </c>
      <c r="AG6" s="70">
        <v>-5.5206921738495593E-4</v>
      </c>
      <c r="AH6" s="70" t="str">
        <v>#N/A</v>
      </c>
      <c r="AI6" s="70">
        <v>1</v>
      </c>
      <c r="AJ6" s="70">
        <v>-5.5206921738495593E-4</v>
      </c>
      <c r="AK6" s="70">
        <v>0</v>
      </c>
      <c r="AL6" s="70">
        <v>0</v>
      </c>
      <c r="AM6" s="52" t="str">
        <v>#N/A</v>
      </c>
      <c r="AN6" s="52" t="str">
        <v>#N/A</v>
      </c>
      <c r="AO6" s="52" t="str">
        <v>#N/A</v>
      </c>
    </row>
    <row r="7" spans="1:41" ht="15" thickBot="1">
      <c r="A7" s="65" t="e">
        <v>#N/A</v>
      </c>
      <c r="B7" s="67" t="e">
        <v>#N/A</v>
      </c>
      <c r="C7" s="67" t="e">
        <v>#N/A</v>
      </c>
      <c r="D7" s="65" t="e">
        <v>#N/A</v>
      </c>
      <c r="E7" s="65" t="e">
        <v>#N/A</v>
      </c>
      <c r="F7" s="52" t="e">
        <v>#N/A</v>
      </c>
      <c r="G7" s="52" t="e">
        <v>#N/A</v>
      </c>
      <c r="H7" s="52" t="e">
        <v>#N/A</v>
      </c>
      <c r="I7" s="65" t="e">
        <v>#N/A</v>
      </c>
      <c r="J7" s="52" t="e">
        <v>#N/A</v>
      </c>
      <c r="K7" s="67" t="e">
        <v>#N/A</v>
      </c>
      <c r="L7" s="70" t="e">
        <v>#N/A</v>
      </c>
      <c r="M7" s="70" t="e">
        <v>#N/A</v>
      </c>
      <c r="N7" s="70" t="e">
        <v>#N/A</v>
      </c>
      <c r="O7" s="70" t="e">
        <v>#N/A</v>
      </c>
      <c r="P7" s="70" t="e">
        <v>#N/A</v>
      </c>
      <c r="Q7" s="70" t="e">
        <v>#N/A</v>
      </c>
      <c r="R7" s="52" t="e">
        <v>#N/A</v>
      </c>
      <c r="S7" s="52" t="e">
        <v>#N/A</v>
      </c>
      <c r="T7" s="52" t="e">
        <v>#N/A</v>
      </c>
      <c r="V7" s="65">
        <v>51749</v>
      </c>
      <c r="W7" s="67">
        <v>-1.4108435555415522E-4</v>
      </c>
      <c r="X7" s="67">
        <v>1</v>
      </c>
      <c r="Y7" s="65">
        <v>51657</v>
      </c>
      <c r="Z7" s="65">
        <v>51749</v>
      </c>
      <c r="AA7" s="52">
        <v>92</v>
      </c>
      <c r="AB7" s="52" t="str">
        <v>3M Actual/360</v>
      </c>
      <c r="AC7" s="52">
        <v>2</v>
      </c>
      <c r="AD7" s="65">
        <v>51655</v>
      </c>
      <c r="AE7" s="52" t="str">
        <v>Actual/360</v>
      </c>
      <c r="AF7" s="67">
        <v>0.25555555555555554</v>
      </c>
      <c r="AG7" s="70">
        <v>-5.5206921738582481E-4</v>
      </c>
      <c r="AH7" s="70" t="str">
        <v>#N/A</v>
      </c>
      <c r="AI7" s="70">
        <v>1</v>
      </c>
      <c r="AJ7" s="70">
        <v>-5.5206921738582481E-4</v>
      </c>
      <c r="AK7" s="70">
        <v>0</v>
      </c>
      <c r="AL7" s="70">
        <v>0</v>
      </c>
      <c r="AM7" s="52" t="str">
        <v>#N/A</v>
      </c>
      <c r="AN7" s="52" t="str">
        <v>#N/A</v>
      </c>
      <c r="AO7" s="52" t="str">
        <v>#N/A</v>
      </c>
    </row>
    <row r="8" spans="1:41" ht="15" thickBot="1">
      <c r="A8" s="65" t="e">
        <v>#N/A</v>
      </c>
      <c r="B8" s="67" t="e">
        <v>#N/A</v>
      </c>
      <c r="C8" s="67" t="e">
        <v>#N/A</v>
      </c>
      <c r="D8" s="65" t="e">
        <v>#N/A</v>
      </c>
      <c r="E8" s="65" t="e">
        <v>#N/A</v>
      </c>
      <c r="F8" s="52" t="e">
        <v>#N/A</v>
      </c>
      <c r="G8" s="52" t="e">
        <v>#N/A</v>
      </c>
      <c r="H8" s="52" t="e">
        <v>#N/A</v>
      </c>
      <c r="I8" s="65" t="e">
        <v>#N/A</v>
      </c>
      <c r="J8" s="52" t="e">
        <v>#N/A</v>
      </c>
      <c r="K8" s="67" t="e">
        <v>#N/A</v>
      </c>
      <c r="L8" s="70" t="e">
        <v>#N/A</v>
      </c>
      <c r="M8" s="70" t="e">
        <v>#N/A</v>
      </c>
      <c r="N8" s="70" t="e">
        <v>#N/A</v>
      </c>
      <c r="O8" s="70" t="e">
        <v>#N/A</v>
      </c>
      <c r="P8" s="70" t="e">
        <v>#N/A</v>
      </c>
      <c r="Q8" s="70" t="e">
        <v>#N/A</v>
      </c>
      <c r="R8" s="52" t="e">
        <v>#N/A</v>
      </c>
      <c r="S8" s="52" t="e">
        <v>#N/A</v>
      </c>
      <c r="T8" s="52" t="e">
        <v>#N/A</v>
      </c>
      <c r="V8" s="65">
        <v>51840</v>
      </c>
      <c r="W8" s="67">
        <v>-1.3955093695783294E-4</v>
      </c>
      <c r="X8" s="67">
        <v>1</v>
      </c>
      <c r="Y8" s="65">
        <v>51749</v>
      </c>
      <c r="Z8" s="65">
        <v>51840</v>
      </c>
      <c r="AA8" s="52">
        <v>91</v>
      </c>
      <c r="AB8" s="52" t="str">
        <v>3M Actual/360</v>
      </c>
      <c r="AC8" s="52">
        <v>2</v>
      </c>
      <c r="AD8" s="65">
        <v>51747</v>
      </c>
      <c r="AE8" s="52" t="str">
        <v>Actual/360</v>
      </c>
      <c r="AF8" s="67">
        <v>0.25277777777777777</v>
      </c>
      <c r="AG8" s="70">
        <v>-5.520696407123061E-4</v>
      </c>
      <c r="AH8" s="70" t="str">
        <v>#N/A</v>
      </c>
      <c r="AI8" s="70">
        <v>1</v>
      </c>
      <c r="AJ8" s="70">
        <v>-5.520696407123061E-4</v>
      </c>
      <c r="AK8" s="70">
        <v>0</v>
      </c>
      <c r="AL8" s="70">
        <v>0</v>
      </c>
      <c r="AM8" s="52" t="str">
        <v>#N/A</v>
      </c>
      <c r="AN8" s="52" t="str">
        <v>#N/A</v>
      </c>
      <c r="AO8" s="52" t="str">
        <v>#N/A</v>
      </c>
    </row>
    <row r="9" spans="1:41" ht="15" thickBot="1">
      <c r="A9" s="65" t="e">
        <v>#N/A</v>
      </c>
      <c r="B9" s="67" t="e">
        <v>#N/A</v>
      </c>
      <c r="C9" s="67" t="e">
        <v>#N/A</v>
      </c>
      <c r="D9" s="65" t="e">
        <v>#N/A</v>
      </c>
      <c r="E9" s="65" t="e">
        <v>#N/A</v>
      </c>
      <c r="F9" s="52" t="e">
        <v>#N/A</v>
      </c>
      <c r="G9" s="52" t="e">
        <v>#N/A</v>
      </c>
      <c r="H9" s="52" t="e">
        <v>#N/A</v>
      </c>
      <c r="I9" s="65" t="e">
        <v>#N/A</v>
      </c>
      <c r="J9" s="52" t="e">
        <v>#N/A</v>
      </c>
      <c r="K9" s="67" t="e">
        <v>#N/A</v>
      </c>
      <c r="L9" s="70" t="e">
        <v>#N/A</v>
      </c>
      <c r="M9" s="70" t="e">
        <v>#N/A</v>
      </c>
      <c r="N9" s="70" t="e">
        <v>#N/A</v>
      </c>
      <c r="O9" s="70" t="e">
        <v>#N/A</v>
      </c>
      <c r="P9" s="70" t="e">
        <v>#N/A</v>
      </c>
      <c r="Q9" s="70" t="e">
        <v>#N/A</v>
      </c>
      <c r="R9" s="52" t="e">
        <v>#N/A</v>
      </c>
      <c r="S9" s="52" t="e">
        <v>#N/A</v>
      </c>
      <c r="T9" s="52" t="e">
        <v>#N/A</v>
      </c>
      <c r="V9" s="65">
        <v>51930</v>
      </c>
      <c r="W9" s="67">
        <v>-1.3801751600961421E-4</v>
      </c>
      <c r="X9" s="67">
        <v>1</v>
      </c>
      <c r="Y9" s="65">
        <v>51840</v>
      </c>
      <c r="Z9" s="65">
        <v>51930</v>
      </c>
      <c r="AA9" s="52">
        <v>90</v>
      </c>
      <c r="AB9" s="52" t="str">
        <v>3M Actual/360</v>
      </c>
      <c r="AC9" s="52">
        <v>2</v>
      </c>
      <c r="AD9" s="65">
        <v>51838</v>
      </c>
      <c r="AE9" s="52" t="str">
        <v>Actual/360</v>
      </c>
      <c r="AF9" s="67">
        <v>0.25</v>
      </c>
      <c r="AG9" s="70">
        <v>-5.5207006403845682E-4</v>
      </c>
      <c r="AH9" s="70" t="str">
        <v>#N/A</v>
      </c>
      <c r="AI9" s="70">
        <v>1</v>
      </c>
      <c r="AJ9" s="70">
        <v>-5.5207006403845682E-4</v>
      </c>
      <c r="AK9" s="70">
        <v>0</v>
      </c>
      <c r="AL9" s="70">
        <v>0</v>
      </c>
      <c r="AM9" s="52" t="str">
        <v>#N/A</v>
      </c>
      <c r="AN9" s="52" t="str">
        <v>#N/A</v>
      </c>
      <c r="AO9" s="52" t="str">
        <v>#N/A</v>
      </c>
    </row>
    <row r="10" spans="1:41" ht="15" thickBot="1">
      <c r="A10" s="65" t="e">
        <v>#N/A</v>
      </c>
      <c r="B10" s="67" t="e">
        <v>#N/A</v>
      </c>
      <c r="C10" s="67" t="e">
        <v>#N/A</v>
      </c>
      <c r="D10" s="65" t="e">
        <v>#N/A</v>
      </c>
      <c r="E10" s="65" t="e">
        <v>#N/A</v>
      </c>
      <c r="F10" s="52" t="e">
        <v>#N/A</v>
      </c>
      <c r="G10" s="52" t="e">
        <v>#N/A</v>
      </c>
      <c r="H10" s="52" t="e">
        <v>#N/A</v>
      </c>
      <c r="I10" s="65" t="e">
        <v>#N/A</v>
      </c>
      <c r="J10" s="52" t="e">
        <v>#N/A</v>
      </c>
      <c r="K10" s="67" t="e">
        <v>#N/A</v>
      </c>
      <c r="L10" s="70" t="e">
        <v>#N/A</v>
      </c>
      <c r="M10" s="70" t="e">
        <v>#N/A</v>
      </c>
      <c r="N10" s="70" t="e">
        <v>#N/A</v>
      </c>
      <c r="O10" s="70" t="e">
        <v>#N/A</v>
      </c>
      <c r="P10" s="70" t="e">
        <v>#N/A</v>
      </c>
      <c r="Q10" s="70" t="e">
        <v>#N/A</v>
      </c>
      <c r="R10" s="52" t="e">
        <v>#N/A</v>
      </c>
      <c r="S10" s="52" t="e">
        <v>#N/A</v>
      </c>
      <c r="T10" s="52" t="e">
        <v>#N/A</v>
      </c>
      <c r="V10" s="65">
        <v>52022</v>
      </c>
      <c r="W10" s="67">
        <v>-1.4108435555393317E-4</v>
      </c>
      <c r="X10" s="67">
        <v>1</v>
      </c>
      <c r="Y10" s="65">
        <v>51930</v>
      </c>
      <c r="Z10" s="65">
        <v>52022</v>
      </c>
      <c r="AA10" s="52">
        <v>92</v>
      </c>
      <c r="AB10" s="52" t="str">
        <v>3M Actual/360</v>
      </c>
      <c r="AC10" s="52">
        <v>2</v>
      </c>
      <c r="AD10" s="65">
        <v>51928</v>
      </c>
      <c r="AE10" s="52" t="str">
        <v>Actual/360</v>
      </c>
      <c r="AF10" s="67">
        <v>0.25555555555555554</v>
      </c>
      <c r="AG10" s="70">
        <v>-5.5206921738495593E-4</v>
      </c>
      <c r="AH10" s="70" t="str">
        <v>#N/A</v>
      </c>
      <c r="AI10" s="70">
        <v>1</v>
      </c>
      <c r="AJ10" s="70">
        <v>-5.5206921738495593E-4</v>
      </c>
      <c r="AK10" s="70">
        <v>0</v>
      </c>
      <c r="AL10" s="70">
        <v>0</v>
      </c>
      <c r="AM10" s="52" t="str">
        <v>#N/A</v>
      </c>
      <c r="AN10" s="52" t="str">
        <v>#N/A</v>
      </c>
      <c r="AO10" s="52" t="str">
        <v>#N/A</v>
      </c>
    </row>
    <row r="11" spans="1:41" ht="15" thickBot="1">
      <c r="A11" s="65" t="e">
        <v>#N/A</v>
      </c>
      <c r="B11" s="67" t="e">
        <v>#N/A</v>
      </c>
      <c r="C11" s="67" t="e">
        <v>#N/A</v>
      </c>
      <c r="D11" s="65" t="e">
        <v>#N/A</v>
      </c>
      <c r="E11" s="65" t="e">
        <v>#N/A</v>
      </c>
      <c r="F11" s="52" t="e">
        <v>#N/A</v>
      </c>
      <c r="G11" s="52" t="e">
        <v>#N/A</v>
      </c>
      <c r="H11" s="52" t="e">
        <v>#N/A</v>
      </c>
      <c r="I11" s="65" t="e">
        <v>#N/A</v>
      </c>
      <c r="J11" s="52" t="e">
        <v>#N/A</v>
      </c>
      <c r="K11" s="67" t="e">
        <v>#N/A</v>
      </c>
      <c r="L11" s="70" t="e">
        <v>#N/A</v>
      </c>
      <c r="M11" s="70" t="e">
        <v>#N/A</v>
      </c>
      <c r="N11" s="70" t="e">
        <v>#N/A</v>
      </c>
      <c r="O11" s="70" t="e">
        <v>#N/A</v>
      </c>
      <c r="P11" s="70" t="e">
        <v>#N/A</v>
      </c>
      <c r="Q11" s="70" t="e">
        <v>#N/A</v>
      </c>
      <c r="R11" s="52" t="e">
        <v>#N/A</v>
      </c>
      <c r="S11" s="52" t="e">
        <v>#N/A</v>
      </c>
      <c r="T11" s="52" t="e">
        <v>#N/A</v>
      </c>
      <c r="V11" s="65">
        <v>52114</v>
      </c>
      <c r="W11" s="67">
        <v>-1.4108435555426624E-4</v>
      </c>
      <c r="X11" s="67">
        <v>1</v>
      </c>
      <c r="Y11" s="65">
        <v>52022</v>
      </c>
      <c r="Z11" s="65">
        <v>52114</v>
      </c>
      <c r="AA11" s="52">
        <v>92</v>
      </c>
      <c r="AB11" s="52" t="str">
        <v>3M Actual/360</v>
      </c>
      <c r="AC11" s="52">
        <v>2</v>
      </c>
      <c r="AD11" s="65">
        <v>52020</v>
      </c>
      <c r="AE11" s="52" t="str">
        <v>Actual/360</v>
      </c>
      <c r="AF11" s="67">
        <v>0.25555555555555554</v>
      </c>
      <c r="AG11" s="70">
        <v>-5.5206921738625925E-4</v>
      </c>
      <c r="AH11" s="70" t="str">
        <v>#N/A</v>
      </c>
      <c r="AI11" s="70">
        <v>1</v>
      </c>
      <c r="AJ11" s="70">
        <v>-5.5206921738625925E-4</v>
      </c>
      <c r="AK11" s="70">
        <v>0</v>
      </c>
      <c r="AL11" s="70">
        <v>0</v>
      </c>
      <c r="AM11" s="52" t="str">
        <v>#N/A</v>
      </c>
      <c r="AN11" s="52" t="str">
        <v>#N/A</v>
      </c>
      <c r="AO11" s="52" t="str">
        <v>#N/A</v>
      </c>
    </row>
    <row r="12" spans="1:41" ht="15" thickBot="1">
      <c r="A12" s="65" t="e">
        <v>#N/A</v>
      </c>
      <c r="B12" s="67" t="e">
        <v>#N/A</v>
      </c>
      <c r="C12" s="67" t="e">
        <v>#N/A</v>
      </c>
      <c r="D12" s="65" t="e">
        <v>#N/A</v>
      </c>
      <c r="E12" s="65" t="e">
        <v>#N/A</v>
      </c>
      <c r="F12" s="52" t="e">
        <v>#N/A</v>
      </c>
      <c r="G12" s="52" t="e">
        <v>#N/A</v>
      </c>
      <c r="H12" s="52" t="e">
        <v>#N/A</v>
      </c>
      <c r="I12" s="65" t="e">
        <v>#N/A</v>
      </c>
      <c r="J12" s="52" t="e">
        <v>#N/A</v>
      </c>
      <c r="K12" s="67" t="e">
        <v>#N/A</v>
      </c>
      <c r="L12" s="70" t="e">
        <v>#N/A</v>
      </c>
      <c r="M12" s="70" t="e">
        <v>#N/A</v>
      </c>
      <c r="N12" s="70" t="e">
        <v>#N/A</v>
      </c>
      <c r="O12" s="70" t="e">
        <v>#N/A</v>
      </c>
      <c r="P12" s="70" t="e">
        <v>#N/A</v>
      </c>
      <c r="Q12" s="70" t="e">
        <v>#N/A</v>
      </c>
      <c r="R12" s="52" t="e">
        <v>#N/A</v>
      </c>
      <c r="S12" s="52" t="e">
        <v>#N/A</v>
      </c>
      <c r="T12" s="52" t="e">
        <v>#N/A</v>
      </c>
      <c r="V12" s="65">
        <v>52205</v>
      </c>
      <c r="W12" s="67">
        <v>-1.3955093695772192E-4</v>
      </c>
      <c r="X12" s="67">
        <v>1</v>
      </c>
      <c r="Y12" s="65">
        <v>52114</v>
      </c>
      <c r="Z12" s="65">
        <v>52205</v>
      </c>
      <c r="AA12" s="52">
        <v>91</v>
      </c>
      <c r="AB12" s="52" t="str">
        <v>3M Actual/360</v>
      </c>
      <c r="AC12" s="52">
        <v>2</v>
      </c>
      <c r="AD12" s="65">
        <v>52112</v>
      </c>
      <c r="AE12" s="52" t="str">
        <v>Actual/360</v>
      </c>
      <c r="AF12" s="67">
        <v>0.25277777777777777</v>
      </c>
      <c r="AG12" s="70">
        <v>-5.5206964071186689E-4</v>
      </c>
      <c r="AH12" s="70" t="str">
        <v>#N/A</v>
      </c>
      <c r="AI12" s="70">
        <v>1</v>
      </c>
      <c r="AJ12" s="70">
        <v>-5.5206964071186689E-4</v>
      </c>
      <c r="AK12" s="70">
        <v>0</v>
      </c>
      <c r="AL12" s="70">
        <v>0</v>
      </c>
      <c r="AM12" s="52" t="str">
        <v>#N/A</v>
      </c>
      <c r="AN12" s="52" t="str">
        <v>#N/A</v>
      </c>
      <c r="AO12" s="52" t="str">
        <v>#N/A</v>
      </c>
    </row>
    <row r="13" spans="1:41" ht="15" thickBot="1">
      <c r="A13" s="65" t="e">
        <v>#N/A</v>
      </c>
      <c r="B13" s="67" t="e">
        <v>#N/A</v>
      </c>
      <c r="C13" s="67" t="e">
        <v>#N/A</v>
      </c>
      <c r="D13" s="65" t="e">
        <v>#N/A</v>
      </c>
      <c r="E13" s="65" t="e">
        <v>#N/A</v>
      </c>
      <c r="F13" s="52" t="e">
        <v>#N/A</v>
      </c>
      <c r="G13" s="52" t="e">
        <v>#N/A</v>
      </c>
      <c r="H13" s="52" t="e">
        <v>#N/A</v>
      </c>
      <c r="I13" s="65" t="e">
        <v>#N/A</v>
      </c>
      <c r="J13" s="52" t="e">
        <v>#N/A</v>
      </c>
      <c r="K13" s="67" t="e">
        <v>#N/A</v>
      </c>
      <c r="L13" s="70" t="e">
        <v>#N/A</v>
      </c>
      <c r="M13" s="70" t="e">
        <v>#N/A</v>
      </c>
      <c r="N13" s="70" t="e">
        <v>#N/A</v>
      </c>
      <c r="O13" s="70" t="e">
        <v>#N/A</v>
      </c>
      <c r="P13" s="70" t="e">
        <v>#N/A</v>
      </c>
      <c r="Q13" s="70" t="e">
        <v>#N/A</v>
      </c>
      <c r="R13" s="52" t="e">
        <v>#N/A</v>
      </c>
      <c r="S13" s="52" t="e">
        <v>#N/A</v>
      </c>
      <c r="T13" s="52" t="e">
        <v>#N/A</v>
      </c>
      <c r="V13" s="65">
        <v>52295</v>
      </c>
      <c r="W13" s="67">
        <v>-1.3801751600950318E-4</v>
      </c>
      <c r="X13" s="67">
        <v>1</v>
      </c>
      <c r="Y13" s="65">
        <v>52205</v>
      </c>
      <c r="Z13" s="65">
        <v>52295</v>
      </c>
      <c r="AA13" s="52">
        <v>90</v>
      </c>
      <c r="AB13" s="52" t="str">
        <v>3M Actual/360</v>
      </c>
      <c r="AC13" s="52">
        <v>2</v>
      </c>
      <c r="AD13" s="65">
        <v>52203</v>
      </c>
      <c r="AE13" s="52" t="str">
        <v>Actual/360</v>
      </c>
      <c r="AF13" s="67">
        <v>0.25</v>
      </c>
      <c r="AG13" s="70">
        <v>-5.5207006403801273E-4</v>
      </c>
      <c r="AH13" s="70" t="str">
        <v>#N/A</v>
      </c>
      <c r="AI13" s="70">
        <v>1</v>
      </c>
      <c r="AJ13" s="70">
        <v>-5.5207006403801273E-4</v>
      </c>
      <c r="AK13" s="70">
        <v>0</v>
      </c>
      <c r="AL13" s="70">
        <v>0</v>
      </c>
      <c r="AM13" s="52" t="str">
        <v>#N/A</v>
      </c>
      <c r="AN13" s="52" t="str">
        <v>#N/A</v>
      </c>
      <c r="AO13" s="52" t="str">
        <v>#N/A</v>
      </c>
    </row>
    <row r="14" spans="1:41" ht="15" thickBot="1">
      <c r="A14" s="65" t="e">
        <v>#N/A</v>
      </c>
      <c r="B14" s="67" t="e">
        <v>#N/A</v>
      </c>
      <c r="C14" s="67" t="e">
        <v>#N/A</v>
      </c>
      <c r="D14" s="65" t="e">
        <v>#N/A</v>
      </c>
      <c r="E14" s="65" t="e">
        <v>#N/A</v>
      </c>
      <c r="F14" s="52" t="e">
        <v>#N/A</v>
      </c>
      <c r="G14" s="52" t="e">
        <v>#N/A</v>
      </c>
      <c r="H14" s="52" t="e">
        <v>#N/A</v>
      </c>
      <c r="I14" s="65" t="e">
        <v>#N/A</v>
      </c>
      <c r="J14" s="52" t="e">
        <v>#N/A</v>
      </c>
      <c r="K14" s="67" t="e">
        <v>#N/A</v>
      </c>
      <c r="L14" s="70" t="e">
        <v>#N/A</v>
      </c>
      <c r="M14" s="70" t="e">
        <v>#N/A</v>
      </c>
      <c r="N14" s="70" t="e">
        <v>#N/A</v>
      </c>
      <c r="O14" s="70" t="e">
        <v>#N/A</v>
      </c>
      <c r="P14" s="70" t="e">
        <v>#N/A</v>
      </c>
      <c r="Q14" s="70" t="e">
        <v>#N/A</v>
      </c>
      <c r="R14" s="52" t="e">
        <v>#N/A</v>
      </c>
      <c r="S14" s="52" t="e">
        <v>#N/A</v>
      </c>
      <c r="T14" s="52" t="e">
        <v>#N/A</v>
      </c>
      <c r="V14" s="65">
        <v>52387</v>
      </c>
      <c r="W14" s="67">
        <v>-1.4108435555415522E-4</v>
      </c>
      <c r="X14" s="67">
        <v>1</v>
      </c>
      <c r="Y14" s="65">
        <v>52295</v>
      </c>
      <c r="Z14" s="65">
        <v>52387</v>
      </c>
      <c r="AA14" s="52">
        <v>92</v>
      </c>
      <c r="AB14" s="52" t="str">
        <v>3M Actual/360</v>
      </c>
      <c r="AC14" s="52">
        <v>2</v>
      </c>
      <c r="AD14" s="65">
        <v>52293</v>
      </c>
      <c r="AE14" s="52" t="str">
        <v>Actual/360</v>
      </c>
      <c r="AF14" s="67">
        <v>0.25555555555555554</v>
      </c>
      <c r="AG14" s="70">
        <v>-5.5206921738582481E-4</v>
      </c>
      <c r="AH14" s="70" t="str">
        <v>#N/A</v>
      </c>
      <c r="AI14" s="70">
        <v>1</v>
      </c>
      <c r="AJ14" s="70">
        <v>-5.5206921738582481E-4</v>
      </c>
      <c r="AK14" s="70">
        <v>0</v>
      </c>
      <c r="AL14" s="70">
        <v>0</v>
      </c>
      <c r="AM14" s="52" t="str">
        <v>#N/A</v>
      </c>
      <c r="AN14" s="52" t="str">
        <v>#N/A</v>
      </c>
      <c r="AO14" s="52" t="str">
        <v>#N/A</v>
      </c>
    </row>
    <row r="15" spans="1:41" ht="15" thickBot="1">
      <c r="A15" s="65" t="e">
        <v>#N/A</v>
      </c>
      <c r="B15" s="67" t="e">
        <v>#N/A</v>
      </c>
      <c r="C15" s="67" t="e">
        <v>#N/A</v>
      </c>
      <c r="D15" s="65" t="e">
        <v>#N/A</v>
      </c>
      <c r="E15" s="65" t="e">
        <v>#N/A</v>
      </c>
      <c r="F15" s="52" t="e">
        <v>#N/A</v>
      </c>
      <c r="G15" s="52" t="e">
        <v>#N/A</v>
      </c>
      <c r="H15" s="52" t="e">
        <v>#N/A</v>
      </c>
      <c r="I15" s="65" t="e">
        <v>#N/A</v>
      </c>
      <c r="J15" s="52" t="e">
        <v>#N/A</v>
      </c>
      <c r="K15" s="67" t="e">
        <v>#N/A</v>
      </c>
      <c r="L15" s="70" t="e">
        <v>#N/A</v>
      </c>
      <c r="M15" s="70" t="e">
        <v>#N/A</v>
      </c>
      <c r="N15" s="70" t="e">
        <v>#N/A</v>
      </c>
      <c r="O15" s="70" t="e">
        <v>#N/A</v>
      </c>
      <c r="P15" s="70" t="e">
        <v>#N/A</v>
      </c>
      <c r="Q15" s="70" t="e">
        <v>#N/A</v>
      </c>
      <c r="R15" s="52" t="e">
        <v>#N/A</v>
      </c>
      <c r="S15" s="52" t="e">
        <v>#N/A</v>
      </c>
      <c r="T15" s="52" t="e">
        <v>#N/A</v>
      </c>
      <c r="V15" s="65">
        <v>52481</v>
      </c>
      <c r="W15" s="67">
        <v>-1.4415118569177654E-4</v>
      </c>
      <c r="X15" s="67">
        <v>1</v>
      </c>
      <c r="Y15" s="65">
        <v>52387</v>
      </c>
      <c r="Z15" s="65">
        <v>52481</v>
      </c>
      <c r="AA15" s="52">
        <v>94</v>
      </c>
      <c r="AB15" s="52" t="str">
        <v>3M Actual/360</v>
      </c>
      <c r="AC15" s="52">
        <v>2</v>
      </c>
      <c r="AD15" s="65">
        <v>52385</v>
      </c>
      <c r="AE15" s="52" t="str">
        <v>Actual/360</v>
      </c>
      <c r="AF15" s="67">
        <v>0.26111111111111113</v>
      </c>
      <c r="AG15" s="70">
        <v>-5.5206837073446327E-4</v>
      </c>
      <c r="AH15" s="70" t="str">
        <v>#N/A</v>
      </c>
      <c r="AI15" s="70">
        <v>1</v>
      </c>
      <c r="AJ15" s="70">
        <v>-5.5206837073446327E-4</v>
      </c>
      <c r="AK15" s="70">
        <v>0</v>
      </c>
      <c r="AL15" s="70">
        <v>0</v>
      </c>
      <c r="AM15" s="52" t="str">
        <v>#N/A</v>
      </c>
      <c r="AN15" s="52" t="str">
        <v>#N/A</v>
      </c>
      <c r="AO15" s="52" t="str">
        <v>#N/A</v>
      </c>
    </row>
    <row r="16" spans="1:41" ht="15" thickBot="1">
      <c r="A16" s="65" t="e">
        <v>#N/A</v>
      </c>
      <c r="B16" s="67" t="e">
        <v>#N/A</v>
      </c>
      <c r="C16" s="67" t="e">
        <v>#N/A</v>
      </c>
      <c r="D16" s="65" t="e">
        <v>#N/A</v>
      </c>
      <c r="E16" s="65" t="e">
        <v>#N/A</v>
      </c>
      <c r="F16" s="52" t="e">
        <v>#N/A</v>
      </c>
      <c r="G16" s="52" t="e">
        <v>#N/A</v>
      </c>
      <c r="H16" s="52" t="e">
        <v>#N/A</v>
      </c>
      <c r="I16" s="65" t="e">
        <v>#N/A</v>
      </c>
      <c r="J16" s="52" t="e">
        <v>#N/A</v>
      </c>
      <c r="K16" s="67" t="e">
        <v>#N/A</v>
      </c>
      <c r="L16" s="70" t="e">
        <v>#N/A</v>
      </c>
      <c r="M16" s="70" t="e">
        <v>#N/A</v>
      </c>
      <c r="N16" s="70" t="e">
        <v>#N/A</v>
      </c>
      <c r="O16" s="70" t="e">
        <v>#N/A</v>
      </c>
      <c r="P16" s="70" t="e">
        <v>#N/A</v>
      </c>
      <c r="Q16" s="70" t="e">
        <v>#N/A</v>
      </c>
      <c r="R16" s="52" t="e">
        <v>#N/A</v>
      </c>
      <c r="S16" s="52" t="e">
        <v>#N/A</v>
      </c>
      <c r="T16" s="52" t="e">
        <v>#N/A</v>
      </c>
      <c r="V16" s="65">
        <v>52572</v>
      </c>
      <c r="W16" s="67">
        <v>-1.3955093695772192E-4</v>
      </c>
      <c r="X16" s="67">
        <v>1</v>
      </c>
      <c r="Y16" s="65">
        <v>52481</v>
      </c>
      <c r="Z16" s="65">
        <v>52572</v>
      </c>
      <c r="AA16" s="52">
        <v>91</v>
      </c>
      <c r="AB16" s="52" t="str">
        <v>3M Actual/360</v>
      </c>
      <c r="AC16" s="52">
        <v>2</v>
      </c>
      <c r="AD16" s="65">
        <v>52477</v>
      </c>
      <c r="AE16" s="52" t="str">
        <v>Actual/360</v>
      </c>
      <c r="AF16" s="67">
        <v>0.25277777777777777</v>
      </c>
      <c r="AG16" s="70">
        <v>-5.5206964071186689E-4</v>
      </c>
      <c r="AH16" s="70" t="str">
        <v>#N/A</v>
      </c>
      <c r="AI16" s="70">
        <v>1</v>
      </c>
      <c r="AJ16" s="70">
        <v>-5.5206964071186689E-4</v>
      </c>
      <c r="AK16" s="70">
        <v>0</v>
      </c>
      <c r="AL16" s="70">
        <v>0</v>
      </c>
      <c r="AM16" s="52" t="str">
        <v>#N/A</v>
      </c>
      <c r="AN16" s="52" t="str">
        <v>#N/A</v>
      </c>
      <c r="AO16" s="52" t="str">
        <v>#N/A</v>
      </c>
    </row>
    <row r="17" spans="1:41" ht="15" thickBot="1">
      <c r="A17" s="65" t="e">
        <v>#N/A</v>
      </c>
      <c r="B17" s="67" t="e">
        <v>#N/A</v>
      </c>
      <c r="C17" s="67" t="e">
        <v>#N/A</v>
      </c>
      <c r="D17" s="65" t="e">
        <v>#N/A</v>
      </c>
      <c r="E17" s="65" t="e">
        <v>#N/A</v>
      </c>
      <c r="F17" s="52" t="e">
        <v>#N/A</v>
      </c>
      <c r="G17" s="52" t="e">
        <v>#N/A</v>
      </c>
      <c r="H17" s="52" t="e">
        <v>#N/A</v>
      </c>
      <c r="I17" s="65" t="e">
        <v>#N/A</v>
      </c>
      <c r="J17" s="52" t="e">
        <v>#N/A</v>
      </c>
      <c r="K17" s="67" t="e">
        <v>#N/A</v>
      </c>
      <c r="L17" s="70" t="e">
        <v>#N/A</v>
      </c>
      <c r="M17" s="70" t="e">
        <v>#N/A</v>
      </c>
      <c r="N17" s="70" t="e">
        <v>#N/A</v>
      </c>
      <c r="O17" s="70" t="e">
        <v>#N/A</v>
      </c>
      <c r="P17" s="70" t="e">
        <v>#N/A</v>
      </c>
      <c r="Q17" s="70" t="e">
        <v>#N/A</v>
      </c>
      <c r="R17" s="52" t="e">
        <v>#N/A</v>
      </c>
      <c r="S17" s="52" t="e">
        <v>#N/A</v>
      </c>
      <c r="T17" s="52" t="e">
        <v>#N/A</v>
      </c>
      <c r="V17" s="65">
        <v>52663</v>
      </c>
      <c r="W17" s="67">
        <v>-1.3955093695761089E-4</v>
      </c>
      <c r="X17" s="67">
        <v>1</v>
      </c>
      <c r="Y17" s="65">
        <v>52572</v>
      </c>
      <c r="Z17" s="65">
        <v>52663</v>
      </c>
      <c r="AA17" s="52">
        <v>91</v>
      </c>
      <c r="AB17" s="52" t="str">
        <v>3M Actual/360</v>
      </c>
      <c r="AC17" s="52">
        <v>2</v>
      </c>
      <c r="AD17" s="65">
        <v>52568</v>
      </c>
      <c r="AE17" s="52" t="str">
        <v>Actual/360</v>
      </c>
      <c r="AF17" s="67">
        <v>0.25277777777777777</v>
      </c>
      <c r="AG17" s="70">
        <v>-5.5206964071142768E-4</v>
      </c>
      <c r="AH17" s="70" t="str">
        <v>#N/A</v>
      </c>
      <c r="AI17" s="70">
        <v>1</v>
      </c>
      <c r="AJ17" s="70">
        <v>-5.5206964071142768E-4</v>
      </c>
      <c r="AK17" s="70">
        <v>0</v>
      </c>
      <c r="AL17" s="70">
        <v>0</v>
      </c>
      <c r="AM17" s="52" t="str">
        <v>#N/A</v>
      </c>
      <c r="AN17" s="52" t="str">
        <v>#N/A</v>
      </c>
      <c r="AO17" s="52" t="str">
        <v>#N/A</v>
      </c>
    </row>
    <row r="18" spans="1:41" ht="15" thickBot="1">
      <c r="A18" s="65" t="e">
        <v>#N/A</v>
      </c>
      <c r="B18" s="67" t="e">
        <v>#N/A</v>
      </c>
      <c r="C18" s="67" t="e">
        <v>#N/A</v>
      </c>
      <c r="D18" s="65" t="e">
        <v>#N/A</v>
      </c>
      <c r="E18" s="65" t="e">
        <v>#N/A</v>
      </c>
      <c r="F18" s="52" t="e">
        <v>#N/A</v>
      </c>
      <c r="G18" s="52" t="e">
        <v>#N/A</v>
      </c>
      <c r="H18" s="52" t="e">
        <v>#N/A</v>
      </c>
      <c r="I18" s="65" t="e">
        <v>#N/A</v>
      </c>
      <c r="J18" s="52" t="e">
        <v>#N/A</v>
      </c>
      <c r="K18" s="67" t="e">
        <v>#N/A</v>
      </c>
      <c r="L18" s="70" t="e">
        <v>#N/A</v>
      </c>
      <c r="M18" s="70" t="e">
        <v>#N/A</v>
      </c>
      <c r="N18" s="70" t="e">
        <v>#N/A</v>
      </c>
      <c r="O18" s="70" t="e">
        <v>#N/A</v>
      </c>
      <c r="P18" s="70" t="e">
        <v>#N/A</v>
      </c>
      <c r="Q18" s="70" t="e">
        <v>#N/A</v>
      </c>
      <c r="R18" s="52" t="e">
        <v>#N/A</v>
      </c>
      <c r="S18" s="52" t="e">
        <v>#N/A</v>
      </c>
      <c r="T18" s="52" t="e">
        <v>#N/A</v>
      </c>
      <c r="V18" s="65">
        <v>52754</v>
      </c>
      <c r="W18" s="67">
        <v>-1.3955093695761089E-4</v>
      </c>
      <c r="X18" s="67">
        <v>1</v>
      </c>
      <c r="Y18" s="65">
        <v>52663</v>
      </c>
      <c r="Z18" s="65">
        <v>52754</v>
      </c>
      <c r="AA18" s="52">
        <v>91</v>
      </c>
      <c r="AB18" s="52" t="str">
        <v>3M Actual/360</v>
      </c>
      <c r="AC18" s="52">
        <v>2</v>
      </c>
      <c r="AD18" s="65">
        <v>52659</v>
      </c>
      <c r="AE18" s="52" t="str">
        <v>Actual/360</v>
      </c>
      <c r="AF18" s="67">
        <v>0.25277777777777777</v>
      </c>
      <c r="AG18" s="70">
        <v>-5.5206964071142768E-4</v>
      </c>
      <c r="AH18" s="70" t="str">
        <v>#N/A</v>
      </c>
      <c r="AI18" s="70">
        <v>1</v>
      </c>
      <c r="AJ18" s="70">
        <v>-5.5206964071142768E-4</v>
      </c>
      <c r="AK18" s="70">
        <v>0</v>
      </c>
      <c r="AL18" s="70">
        <v>0</v>
      </c>
      <c r="AM18" s="52" t="str">
        <v>#N/A</v>
      </c>
      <c r="AN18" s="52" t="str">
        <v>#N/A</v>
      </c>
      <c r="AO18" s="52" t="str">
        <v>#N/A</v>
      </c>
    </row>
    <row r="19" spans="1:41" ht="15" thickBot="1">
      <c r="A19" s="65" t="e">
        <v>#N/A</v>
      </c>
      <c r="B19" s="67" t="e">
        <v>#N/A</v>
      </c>
      <c r="C19" s="67" t="e">
        <v>#N/A</v>
      </c>
      <c r="D19" s="65" t="e">
        <v>#N/A</v>
      </c>
      <c r="E19" s="65" t="e">
        <v>#N/A</v>
      </c>
      <c r="F19" s="52" t="e">
        <v>#N/A</v>
      </c>
      <c r="G19" s="52" t="e">
        <v>#N/A</v>
      </c>
      <c r="H19" s="52" t="e">
        <v>#N/A</v>
      </c>
      <c r="I19" s="65" t="e">
        <v>#N/A</v>
      </c>
      <c r="J19" s="52" t="e">
        <v>#N/A</v>
      </c>
      <c r="K19" s="67" t="e">
        <v>#N/A</v>
      </c>
      <c r="L19" s="70" t="e">
        <v>#N/A</v>
      </c>
      <c r="M19" s="70" t="e">
        <v>#N/A</v>
      </c>
      <c r="N19" s="70" t="e">
        <v>#N/A</v>
      </c>
      <c r="O19" s="70" t="e">
        <v>#N/A</v>
      </c>
      <c r="P19" s="70" t="e">
        <v>#N/A</v>
      </c>
      <c r="Q19" s="70" t="e">
        <v>#N/A</v>
      </c>
      <c r="R19" s="52" t="e">
        <v>#N/A</v>
      </c>
      <c r="S19" s="52" t="e">
        <v>#N/A</v>
      </c>
      <c r="T19" s="52" t="e">
        <v>#N/A</v>
      </c>
      <c r="V19" s="65">
        <v>52845</v>
      </c>
      <c r="W19" s="67">
        <v>-1.3955093695772192E-4</v>
      </c>
      <c r="X19" s="67">
        <v>1</v>
      </c>
      <c r="Y19" s="65">
        <v>52754</v>
      </c>
      <c r="Z19" s="65">
        <v>52845</v>
      </c>
      <c r="AA19" s="52">
        <v>91</v>
      </c>
      <c r="AB19" s="52" t="str">
        <v>3M Actual/360</v>
      </c>
      <c r="AC19" s="52">
        <v>2</v>
      </c>
      <c r="AD19" s="65">
        <v>52750</v>
      </c>
      <c r="AE19" s="52" t="str">
        <v>Actual/360</v>
      </c>
      <c r="AF19" s="67">
        <v>0.25277777777777777</v>
      </c>
      <c r="AG19" s="70">
        <v>-5.5206964071186689E-4</v>
      </c>
      <c r="AH19" s="70" t="str">
        <v>#N/A</v>
      </c>
      <c r="AI19" s="70">
        <v>1</v>
      </c>
      <c r="AJ19" s="70">
        <v>-5.5206964071186689E-4</v>
      </c>
      <c r="AK19" s="70">
        <v>0</v>
      </c>
      <c r="AL19" s="70">
        <v>0</v>
      </c>
      <c r="AM19" s="52" t="str">
        <v>#N/A</v>
      </c>
      <c r="AN19" s="52" t="str">
        <v>#N/A</v>
      </c>
      <c r="AO19" s="52" t="str">
        <v>#N/A</v>
      </c>
    </row>
    <row r="20" spans="1:41" ht="15" thickBot="1">
      <c r="A20" s="65" t="e">
        <v>#N/A</v>
      </c>
      <c r="B20" s="67" t="e">
        <v>#N/A</v>
      </c>
      <c r="C20" s="67" t="e">
        <v>#N/A</v>
      </c>
      <c r="D20" s="65" t="e">
        <v>#N/A</v>
      </c>
      <c r="E20" s="65" t="e">
        <v>#N/A</v>
      </c>
      <c r="F20" s="52" t="e">
        <v>#N/A</v>
      </c>
      <c r="G20" s="52" t="e">
        <v>#N/A</v>
      </c>
      <c r="H20" s="52" t="e">
        <v>#N/A</v>
      </c>
      <c r="I20" s="65" t="e">
        <v>#N/A</v>
      </c>
      <c r="J20" s="52" t="e">
        <v>#N/A</v>
      </c>
      <c r="K20" s="67" t="e">
        <v>#N/A</v>
      </c>
      <c r="L20" s="70" t="e">
        <v>#N/A</v>
      </c>
      <c r="M20" s="70" t="e">
        <v>#N/A</v>
      </c>
      <c r="N20" s="70" t="e">
        <v>#N/A</v>
      </c>
      <c r="O20" s="70" t="e">
        <v>#N/A</v>
      </c>
      <c r="P20" s="70" t="e">
        <v>#N/A</v>
      </c>
      <c r="Q20" s="70" t="e">
        <v>#N/A</v>
      </c>
      <c r="R20" s="52" t="e">
        <v>#N/A</v>
      </c>
      <c r="S20" s="52" t="e">
        <v>#N/A</v>
      </c>
      <c r="T20" s="52" t="e">
        <v>#N/A</v>
      </c>
      <c r="V20" s="65">
        <v>52936</v>
      </c>
      <c r="W20" s="67">
        <v>-1.3955093695772192E-4</v>
      </c>
      <c r="X20" s="67">
        <v>1</v>
      </c>
      <c r="Y20" s="65">
        <v>52845</v>
      </c>
      <c r="Z20" s="65">
        <v>52936</v>
      </c>
      <c r="AA20" s="52">
        <v>91</v>
      </c>
      <c r="AB20" s="52" t="str">
        <v>3M Actual/360</v>
      </c>
      <c r="AC20" s="52">
        <v>2</v>
      </c>
      <c r="AD20" s="65">
        <v>52841</v>
      </c>
      <c r="AE20" s="52" t="str">
        <v>Actual/360</v>
      </c>
      <c r="AF20" s="67">
        <v>0.25277777777777777</v>
      </c>
      <c r="AG20" s="70">
        <v>-5.5206964071186689E-4</v>
      </c>
      <c r="AH20" s="70" t="str">
        <v>#N/A</v>
      </c>
      <c r="AI20" s="70">
        <v>1</v>
      </c>
      <c r="AJ20" s="70">
        <v>-5.5206964071186689E-4</v>
      </c>
      <c r="AK20" s="70">
        <v>0</v>
      </c>
      <c r="AL20" s="70">
        <v>0</v>
      </c>
      <c r="AM20" s="52" t="str">
        <v>#N/A</v>
      </c>
      <c r="AN20" s="52" t="str">
        <v>#N/A</v>
      </c>
      <c r="AO20" s="52" t="str">
        <v>#N/A</v>
      </c>
    </row>
    <row r="21" spans="1:41" ht="15" thickBot="1">
      <c r="A21" s="65" t="e">
        <v>#N/A</v>
      </c>
      <c r="B21" s="67" t="e">
        <v>#N/A</v>
      </c>
      <c r="C21" s="67" t="e">
        <v>#N/A</v>
      </c>
      <c r="D21" s="65" t="e">
        <v>#N/A</v>
      </c>
      <c r="E21" s="65" t="e">
        <v>#N/A</v>
      </c>
      <c r="F21" s="52" t="e">
        <v>#N/A</v>
      </c>
      <c r="G21" s="52" t="e">
        <v>#N/A</v>
      </c>
      <c r="H21" s="52" t="e">
        <v>#N/A</v>
      </c>
      <c r="I21" s="65" t="e">
        <v>#N/A</v>
      </c>
      <c r="J21" s="52" t="e">
        <v>#N/A</v>
      </c>
      <c r="K21" s="67" t="e">
        <v>#N/A</v>
      </c>
      <c r="L21" s="70" t="e">
        <v>#N/A</v>
      </c>
      <c r="M21" s="70" t="e">
        <v>#N/A</v>
      </c>
      <c r="N21" s="70" t="e">
        <v>#N/A</v>
      </c>
      <c r="O21" s="70" t="e">
        <v>#N/A</v>
      </c>
      <c r="P21" s="70" t="e">
        <v>#N/A</v>
      </c>
      <c r="Q21" s="70" t="e">
        <v>#N/A</v>
      </c>
      <c r="R21" s="52" t="e">
        <v>#N/A</v>
      </c>
      <c r="S21" s="52" t="e">
        <v>#N/A</v>
      </c>
      <c r="T21" s="52" t="e">
        <v>#N/A</v>
      </c>
      <c r="V21" s="65">
        <v>53027</v>
      </c>
      <c r="W21" s="67">
        <v>-1.3955093695783294E-4</v>
      </c>
      <c r="X21" s="67">
        <v>1</v>
      </c>
      <c r="Y21" s="65">
        <v>52936</v>
      </c>
      <c r="Z21" s="65">
        <v>53027</v>
      </c>
      <c r="AA21" s="52">
        <v>91</v>
      </c>
      <c r="AB21" s="52" t="str">
        <v>3M Actual/360</v>
      </c>
      <c r="AC21" s="52">
        <v>2</v>
      </c>
      <c r="AD21" s="65">
        <v>52932</v>
      </c>
      <c r="AE21" s="52" t="str">
        <v>Actual/360</v>
      </c>
      <c r="AF21" s="67">
        <v>0.25277777777777777</v>
      </c>
      <c r="AG21" s="70">
        <v>-5.520696407123061E-4</v>
      </c>
      <c r="AH21" s="70" t="str">
        <v>#N/A</v>
      </c>
      <c r="AI21" s="70">
        <v>1</v>
      </c>
      <c r="AJ21" s="70">
        <v>-5.520696407123061E-4</v>
      </c>
      <c r="AK21" s="70">
        <v>0</v>
      </c>
      <c r="AL21" s="70">
        <v>0</v>
      </c>
      <c r="AM21" s="52" t="str">
        <v>#N/A</v>
      </c>
      <c r="AN21" s="52" t="str">
        <v>#N/A</v>
      </c>
      <c r="AO21" s="52" t="str">
        <v>#N/A</v>
      </c>
    </row>
    <row r="22" spans="1:41" ht="15" thickBot="1">
      <c r="A22" s="65" t="e">
        <v>#N/A</v>
      </c>
      <c r="B22" s="67" t="e">
        <v>#N/A</v>
      </c>
      <c r="C22" s="67" t="e">
        <v>#N/A</v>
      </c>
      <c r="D22" s="65" t="e">
        <v>#N/A</v>
      </c>
      <c r="E22" s="65" t="e">
        <v>#N/A</v>
      </c>
      <c r="F22" s="52" t="e">
        <v>#N/A</v>
      </c>
      <c r="G22" s="52" t="e">
        <v>#N/A</v>
      </c>
      <c r="H22" s="52" t="e">
        <v>#N/A</v>
      </c>
      <c r="I22" s="65" t="e">
        <v>#N/A</v>
      </c>
      <c r="J22" s="52" t="e">
        <v>#N/A</v>
      </c>
      <c r="K22" s="67" t="e">
        <v>#N/A</v>
      </c>
      <c r="L22" s="70" t="e">
        <v>#N/A</v>
      </c>
      <c r="M22" s="70" t="e">
        <v>#N/A</v>
      </c>
      <c r="N22" s="70" t="e">
        <v>#N/A</v>
      </c>
      <c r="O22" s="70" t="e">
        <v>#N/A</v>
      </c>
      <c r="P22" s="70" t="e">
        <v>#N/A</v>
      </c>
      <c r="Q22" s="70" t="e">
        <v>#N/A</v>
      </c>
      <c r="R22" s="52" t="e">
        <v>#N/A</v>
      </c>
      <c r="S22" s="52" t="e">
        <v>#N/A</v>
      </c>
      <c r="T22" s="52" t="e">
        <v>#N/A</v>
      </c>
      <c r="V22" s="65" t="e">
        <v>#N/A</v>
      </c>
      <c r="W22" s="67" t="e">
        <v>#N/A</v>
      </c>
      <c r="X22" s="67" t="e">
        <v>#N/A</v>
      </c>
      <c r="Y22" s="65" t="e">
        <v>#N/A</v>
      </c>
      <c r="Z22" s="65" t="e">
        <v>#N/A</v>
      </c>
      <c r="AA22" s="52" t="e">
        <v>#N/A</v>
      </c>
      <c r="AB22" s="52" t="e">
        <v>#N/A</v>
      </c>
      <c r="AC22" s="52" t="e">
        <v>#N/A</v>
      </c>
      <c r="AD22" s="65" t="e">
        <v>#N/A</v>
      </c>
      <c r="AE22" s="52" t="e">
        <v>#N/A</v>
      </c>
      <c r="AF22" s="67" t="e">
        <v>#N/A</v>
      </c>
      <c r="AG22" s="70" t="e">
        <v>#N/A</v>
      </c>
      <c r="AH22" s="70" t="e">
        <v>#N/A</v>
      </c>
      <c r="AI22" s="70" t="e">
        <v>#N/A</v>
      </c>
      <c r="AJ22" s="70" t="e">
        <v>#N/A</v>
      </c>
      <c r="AK22" s="70" t="e">
        <v>#N/A</v>
      </c>
      <c r="AL22" s="70" t="e">
        <v>#N/A</v>
      </c>
      <c r="AM22" s="52" t="e">
        <v>#N/A</v>
      </c>
      <c r="AN22" s="52" t="e">
        <v>#N/A</v>
      </c>
      <c r="AO22" s="52" t="e">
        <v>#N/A</v>
      </c>
    </row>
    <row r="23" spans="1:41" ht="15" thickBot="1">
      <c r="A23" s="65" t="e">
        <v>#N/A</v>
      </c>
      <c r="B23" s="67" t="e">
        <v>#N/A</v>
      </c>
      <c r="C23" s="67" t="e">
        <v>#N/A</v>
      </c>
      <c r="D23" s="65" t="e">
        <v>#N/A</v>
      </c>
      <c r="E23" s="65" t="e">
        <v>#N/A</v>
      </c>
      <c r="F23" s="52" t="e">
        <v>#N/A</v>
      </c>
      <c r="G23" s="52" t="e">
        <v>#N/A</v>
      </c>
      <c r="H23" s="52" t="e">
        <v>#N/A</v>
      </c>
      <c r="I23" s="65" t="e">
        <v>#N/A</v>
      </c>
      <c r="J23" s="52" t="e">
        <v>#N/A</v>
      </c>
      <c r="K23" s="67" t="e">
        <v>#N/A</v>
      </c>
      <c r="L23" s="70" t="e">
        <v>#N/A</v>
      </c>
      <c r="M23" s="70" t="e">
        <v>#N/A</v>
      </c>
      <c r="N23" s="70" t="e">
        <v>#N/A</v>
      </c>
      <c r="O23" s="70" t="e">
        <v>#N/A</v>
      </c>
      <c r="P23" s="70" t="e">
        <v>#N/A</v>
      </c>
      <c r="Q23" s="70" t="e">
        <v>#N/A</v>
      </c>
      <c r="R23" s="52" t="e">
        <v>#N/A</v>
      </c>
      <c r="S23" s="52" t="e">
        <v>#N/A</v>
      </c>
      <c r="T23" s="52" t="e">
        <v>#N/A</v>
      </c>
      <c r="V23" s="65" t="e">
        <v>#N/A</v>
      </c>
      <c r="W23" s="67" t="e">
        <v>#N/A</v>
      </c>
      <c r="X23" s="67" t="e">
        <v>#N/A</v>
      </c>
      <c r="Y23" s="65" t="e">
        <v>#N/A</v>
      </c>
      <c r="Z23" s="65" t="e">
        <v>#N/A</v>
      </c>
      <c r="AA23" s="52" t="e">
        <v>#N/A</v>
      </c>
      <c r="AB23" s="52" t="e">
        <v>#N/A</v>
      </c>
      <c r="AC23" s="52" t="e">
        <v>#N/A</v>
      </c>
      <c r="AD23" s="65" t="e">
        <v>#N/A</v>
      </c>
      <c r="AE23" s="52" t="e">
        <v>#N/A</v>
      </c>
      <c r="AF23" s="67" t="e">
        <v>#N/A</v>
      </c>
      <c r="AG23" s="70" t="e">
        <v>#N/A</v>
      </c>
      <c r="AH23" s="70" t="e">
        <v>#N/A</v>
      </c>
      <c r="AI23" s="70" t="e">
        <v>#N/A</v>
      </c>
      <c r="AJ23" s="70" t="e">
        <v>#N/A</v>
      </c>
      <c r="AK23" s="70" t="e">
        <v>#N/A</v>
      </c>
      <c r="AL23" s="70" t="e">
        <v>#N/A</v>
      </c>
      <c r="AM23" s="52" t="e">
        <v>#N/A</v>
      </c>
      <c r="AN23" s="52" t="e">
        <v>#N/A</v>
      </c>
      <c r="AO23" s="52" t="e">
        <v>#N/A</v>
      </c>
    </row>
    <row r="24" spans="1:41" ht="15" thickBot="1">
      <c r="A24" s="65" t="e">
        <v>#N/A</v>
      </c>
      <c r="B24" s="67" t="e">
        <v>#N/A</v>
      </c>
      <c r="C24" s="67" t="e">
        <v>#N/A</v>
      </c>
      <c r="D24" s="65" t="e">
        <v>#N/A</v>
      </c>
      <c r="E24" s="65" t="e">
        <v>#N/A</v>
      </c>
      <c r="F24" s="52" t="e">
        <v>#N/A</v>
      </c>
      <c r="G24" s="52" t="e">
        <v>#N/A</v>
      </c>
      <c r="H24" s="52" t="e">
        <v>#N/A</v>
      </c>
      <c r="I24" s="65" t="e">
        <v>#N/A</v>
      </c>
      <c r="J24" s="52" t="e">
        <v>#N/A</v>
      </c>
      <c r="K24" s="67" t="e">
        <v>#N/A</v>
      </c>
      <c r="L24" s="70" t="e">
        <v>#N/A</v>
      </c>
      <c r="M24" s="70" t="e">
        <v>#N/A</v>
      </c>
      <c r="N24" s="70" t="e">
        <v>#N/A</v>
      </c>
      <c r="O24" s="70" t="e">
        <v>#N/A</v>
      </c>
      <c r="P24" s="70" t="e">
        <v>#N/A</v>
      </c>
      <c r="Q24" s="70" t="e">
        <v>#N/A</v>
      </c>
      <c r="R24" s="52" t="e">
        <v>#N/A</v>
      </c>
      <c r="S24" s="52" t="e">
        <v>#N/A</v>
      </c>
      <c r="T24" s="52" t="e">
        <v>#N/A</v>
      </c>
      <c r="V24" s="65" t="e">
        <v>#N/A</v>
      </c>
      <c r="W24" s="67" t="e">
        <v>#N/A</v>
      </c>
      <c r="X24" s="67" t="e">
        <v>#N/A</v>
      </c>
      <c r="Y24" s="65" t="e">
        <v>#N/A</v>
      </c>
      <c r="Z24" s="65" t="e">
        <v>#N/A</v>
      </c>
      <c r="AA24" s="52" t="e">
        <v>#N/A</v>
      </c>
      <c r="AB24" s="52" t="e">
        <v>#N/A</v>
      </c>
      <c r="AC24" s="52" t="e">
        <v>#N/A</v>
      </c>
      <c r="AD24" s="65" t="e">
        <v>#N/A</v>
      </c>
      <c r="AE24" s="52" t="e">
        <v>#N/A</v>
      </c>
      <c r="AF24" s="67" t="e">
        <v>#N/A</v>
      </c>
      <c r="AG24" s="70" t="e">
        <v>#N/A</v>
      </c>
      <c r="AH24" s="70" t="e">
        <v>#N/A</v>
      </c>
      <c r="AI24" s="70" t="e">
        <v>#N/A</v>
      </c>
      <c r="AJ24" s="70" t="e">
        <v>#N/A</v>
      </c>
      <c r="AK24" s="70" t="e">
        <v>#N/A</v>
      </c>
      <c r="AL24" s="70" t="e">
        <v>#N/A</v>
      </c>
      <c r="AM24" s="52" t="e">
        <v>#N/A</v>
      </c>
      <c r="AN24" s="52" t="e">
        <v>#N/A</v>
      </c>
      <c r="AO24" s="52" t="e">
        <v>#N/A</v>
      </c>
    </row>
    <row r="25" spans="1:41" ht="15" thickBot="1">
      <c r="A25" s="65" t="e">
        <v>#N/A</v>
      </c>
      <c r="B25" s="67" t="e">
        <v>#N/A</v>
      </c>
      <c r="C25" s="67" t="e">
        <v>#N/A</v>
      </c>
      <c r="D25" s="65" t="e">
        <v>#N/A</v>
      </c>
      <c r="E25" s="65" t="e">
        <v>#N/A</v>
      </c>
      <c r="F25" s="52" t="e">
        <v>#N/A</v>
      </c>
      <c r="G25" s="52" t="e">
        <v>#N/A</v>
      </c>
      <c r="H25" s="52" t="e">
        <v>#N/A</v>
      </c>
      <c r="I25" s="65" t="e">
        <v>#N/A</v>
      </c>
      <c r="J25" s="52" t="e">
        <v>#N/A</v>
      </c>
      <c r="K25" s="67" t="e">
        <v>#N/A</v>
      </c>
      <c r="L25" s="70" t="e">
        <v>#N/A</v>
      </c>
      <c r="M25" s="70" t="e">
        <v>#N/A</v>
      </c>
      <c r="N25" s="70" t="e">
        <v>#N/A</v>
      </c>
      <c r="O25" s="70" t="e">
        <v>#N/A</v>
      </c>
      <c r="P25" s="70" t="e">
        <v>#N/A</v>
      </c>
      <c r="Q25" s="70" t="e">
        <v>#N/A</v>
      </c>
      <c r="R25" s="52" t="e">
        <v>#N/A</v>
      </c>
      <c r="S25" s="52" t="e">
        <v>#N/A</v>
      </c>
      <c r="T25" s="52" t="e">
        <v>#N/A</v>
      </c>
      <c r="V25" s="65" t="e">
        <v>#N/A</v>
      </c>
      <c r="W25" s="67" t="e">
        <v>#N/A</v>
      </c>
      <c r="X25" s="67" t="e">
        <v>#N/A</v>
      </c>
      <c r="Y25" s="65" t="e">
        <v>#N/A</v>
      </c>
      <c r="Z25" s="65" t="e">
        <v>#N/A</v>
      </c>
      <c r="AA25" s="52" t="e">
        <v>#N/A</v>
      </c>
      <c r="AB25" s="52" t="e">
        <v>#N/A</v>
      </c>
      <c r="AC25" s="52" t="e">
        <v>#N/A</v>
      </c>
      <c r="AD25" s="65" t="e">
        <v>#N/A</v>
      </c>
      <c r="AE25" s="52" t="e">
        <v>#N/A</v>
      </c>
      <c r="AF25" s="67" t="e">
        <v>#N/A</v>
      </c>
      <c r="AG25" s="70" t="e">
        <v>#N/A</v>
      </c>
      <c r="AH25" s="70" t="e">
        <v>#N/A</v>
      </c>
      <c r="AI25" s="70" t="e">
        <v>#N/A</v>
      </c>
      <c r="AJ25" s="70" t="e">
        <v>#N/A</v>
      </c>
      <c r="AK25" s="70" t="e">
        <v>#N/A</v>
      </c>
      <c r="AL25" s="70" t="e">
        <v>#N/A</v>
      </c>
      <c r="AM25" s="52" t="e">
        <v>#N/A</v>
      </c>
      <c r="AN25" s="52" t="e">
        <v>#N/A</v>
      </c>
      <c r="AO25" s="52" t="e">
        <v>#N/A</v>
      </c>
    </row>
    <row r="26" spans="1:41" ht="15" thickBot="1">
      <c r="A26" s="65" t="e">
        <v>#N/A</v>
      </c>
      <c r="B26" s="67" t="e">
        <v>#N/A</v>
      </c>
      <c r="C26" s="67" t="e">
        <v>#N/A</v>
      </c>
      <c r="D26" s="65" t="e">
        <v>#N/A</v>
      </c>
      <c r="E26" s="65" t="e">
        <v>#N/A</v>
      </c>
      <c r="F26" s="52" t="e">
        <v>#N/A</v>
      </c>
      <c r="G26" s="52" t="e">
        <v>#N/A</v>
      </c>
      <c r="H26" s="52" t="e">
        <v>#N/A</v>
      </c>
      <c r="I26" s="65" t="e">
        <v>#N/A</v>
      </c>
      <c r="J26" s="52" t="e">
        <v>#N/A</v>
      </c>
      <c r="K26" s="67" t="e">
        <v>#N/A</v>
      </c>
      <c r="L26" s="70" t="e">
        <v>#N/A</v>
      </c>
      <c r="M26" s="70" t="e">
        <v>#N/A</v>
      </c>
      <c r="N26" s="70" t="e">
        <v>#N/A</v>
      </c>
      <c r="O26" s="70" t="e">
        <v>#N/A</v>
      </c>
      <c r="P26" s="70" t="e">
        <v>#N/A</v>
      </c>
      <c r="Q26" s="70" t="e">
        <v>#N/A</v>
      </c>
      <c r="R26" s="52" t="e">
        <v>#N/A</v>
      </c>
      <c r="S26" s="52" t="e">
        <v>#N/A</v>
      </c>
      <c r="T26" s="52" t="e">
        <v>#N/A</v>
      </c>
      <c r="V26" s="65" t="e">
        <v>#N/A</v>
      </c>
      <c r="W26" s="67" t="e">
        <v>#N/A</v>
      </c>
      <c r="X26" s="67" t="e">
        <v>#N/A</v>
      </c>
      <c r="Y26" s="65" t="e">
        <v>#N/A</v>
      </c>
      <c r="Z26" s="65" t="e">
        <v>#N/A</v>
      </c>
      <c r="AA26" s="52" t="e">
        <v>#N/A</v>
      </c>
      <c r="AB26" s="52" t="e">
        <v>#N/A</v>
      </c>
      <c r="AC26" s="52" t="e">
        <v>#N/A</v>
      </c>
      <c r="AD26" s="65" t="e">
        <v>#N/A</v>
      </c>
      <c r="AE26" s="52" t="e">
        <v>#N/A</v>
      </c>
      <c r="AF26" s="67" t="e">
        <v>#N/A</v>
      </c>
      <c r="AG26" s="70" t="e">
        <v>#N/A</v>
      </c>
      <c r="AH26" s="70" t="e">
        <v>#N/A</v>
      </c>
      <c r="AI26" s="70" t="e">
        <v>#N/A</v>
      </c>
      <c r="AJ26" s="70" t="e">
        <v>#N/A</v>
      </c>
      <c r="AK26" s="70" t="e">
        <v>#N/A</v>
      </c>
      <c r="AL26" s="70" t="e">
        <v>#N/A</v>
      </c>
      <c r="AM26" s="52" t="e">
        <v>#N/A</v>
      </c>
      <c r="AN26" s="52" t="e">
        <v>#N/A</v>
      </c>
      <c r="AO26" s="52" t="e">
        <v>#N/A</v>
      </c>
    </row>
    <row r="27" spans="1:41" ht="15" thickBot="1">
      <c r="A27" s="65" t="e">
        <v>#N/A</v>
      </c>
      <c r="B27" s="67" t="e">
        <v>#N/A</v>
      </c>
      <c r="C27" s="67" t="e">
        <v>#N/A</v>
      </c>
      <c r="D27" s="65" t="e">
        <v>#N/A</v>
      </c>
      <c r="E27" s="65" t="e">
        <v>#N/A</v>
      </c>
      <c r="F27" s="52" t="e">
        <v>#N/A</v>
      </c>
      <c r="G27" s="52" t="e">
        <v>#N/A</v>
      </c>
      <c r="H27" s="52" t="e">
        <v>#N/A</v>
      </c>
      <c r="I27" s="65" t="e">
        <v>#N/A</v>
      </c>
      <c r="J27" s="52" t="e">
        <v>#N/A</v>
      </c>
      <c r="K27" s="67" t="e">
        <v>#N/A</v>
      </c>
      <c r="L27" s="70" t="e">
        <v>#N/A</v>
      </c>
      <c r="M27" s="70" t="e">
        <v>#N/A</v>
      </c>
      <c r="N27" s="70" t="e">
        <v>#N/A</v>
      </c>
      <c r="O27" s="70" t="e">
        <v>#N/A</v>
      </c>
      <c r="P27" s="70" t="e">
        <v>#N/A</v>
      </c>
      <c r="Q27" s="70" t="e">
        <v>#N/A</v>
      </c>
      <c r="R27" s="52" t="e">
        <v>#N/A</v>
      </c>
      <c r="S27" s="52" t="e">
        <v>#N/A</v>
      </c>
      <c r="T27" s="52" t="e">
        <v>#N/A</v>
      </c>
      <c r="V27" s="65" t="e">
        <v>#N/A</v>
      </c>
      <c r="W27" s="67" t="e">
        <v>#N/A</v>
      </c>
      <c r="X27" s="67" t="e">
        <v>#N/A</v>
      </c>
      <c r="Y27" s="65" t="e">
        <v>#N/A</v>
      </c>
      <c r="Z27" s="65" t="e">
        <v>#N/A</v>
      </c>
      <c r="AA27" s="52" t="e">
        <v>#N/A</v>
      </c>
      <c r="AB27" s="52" t="e">
        <v>#N/A</v>
      </c>
      <c r="AC27" s="52" t="e">
        <v>#N/A</v>
      </c>
      <c r="AD27" s="65" t="e">
        <v>#N/A</v>
      </c>
      <c r="AE27" s="52" t="e">
        <v>#N/A</v>
      </c>
      <c r="AF27" s="67" t="e">
        <v>#N/A</v>
      </c>
      <c r="AG27" s="70" t="e">
        <v>#N/A</v>
      </c>
      <c r="AH27" s="70" t="e">
        <v>#N/A</v>
      </c>
      <c r="AI27" s="70" t="e">
        <v>#N/A</v>
      </c>
      <c r="AJ27" s="70" t="e">
        <v>#N/A</v>
      </c>
      <c r="AK27" s="70" t="e">
        <v>#N/A</v>
      </c>
      <c r="AL27" s="70" t="e">
        <v>#N/A</v>
      </c>
      <c r="AM27" s="52" t="e">
        <v>#N/A</v>
      </c>
      <c r="AN27" s="52" t="e">
        <v>#N/A</v>
      </c>
      <c r="AO27" s="52" t="e">
        <v>#N/A</v>
      </c>
    </row>
    <row r="28" spans="1:41" ht="15" thickBot="1">
      <c r="A28" s="65" t="e">
        <v>#N/A</v>
      </c>
      <c r="B28" s="67" t="e">
        <v>#N/A</v>
      </c>
      <c r="C28" s="67" t="e">
        <v>#N/A</v>
      </c>
      <c r="D28" s="65" t="e">
        <v>#N/A</v>
      </c>
      <c r="E28" s="65" t="e">
        <v>#N/A</v>
      </c>
      <c r="F28" s="52" t="e">
        <v>#N/A</v>
      </c>
      <c r="G28" s="52" t="e">
        <v>#N/A</v>
      </c>
      <c r="H28" s="52" t="e">
        <v>#N/A</v>
      </c>
      <c r="I28" s="65" t="e">
        <v>#N/A</v>
      </c>
      <c r="J28" s="52" t="e">
        <v>#N/A</v>
      </c>
      <c r="K28" s="67" t="e">
        <v>#N/A</v>
      </c>
      <c r="L28" s="70" t="e">
        <v>#N/A</v>
      </c>
      <c r="M28" s="70" t="e">
        <v>#N/A</v>
      </c>
      <c r="N28" s="70" t="e">
        <v>#N/A</v>
      </c>
      <c r="O28" s="70" t="e">
        <v>#N/A</v>
      </c>
      <c r="P28" s="70" t="e">
        <v>#N/A</v>
      </c>
      <c r="Q28" s="70" t="e">
        <v>#N/A</v>
      </c>
      <c r="R28" s="52" t="e">
        <v>#N/A</v>
      </c>
      <c r="S28" s="52" t="e">
        <v>#N/A</v>
      </c>
      <c r="T28" s="52" t="e">
        <v>#N/A</v>
      </c>
      <c r="V28" s="65" t="e">
        <v>#N/A</v>
      </c>
      <c r="W28" s="67" t="e">
        <v>#N/A</v>
      </c>
      <c r="X28" s="67" t="e">
        <v>#N/A</v>
      </c>
      <c r="Y28" s="65" t="e">
        <v>#N/A</v>
      </c>
      <c r="Z28" s="65" t="e">
        <v>#N/A</v>
      </c>
      <c r="AA28" s="52" t="e">
        <v>#N/A</v>
      </c>
      <c r="AB28" s="52" t="e">
        <v>#N/A</v>
      </c>
      <c r="AC28" s="52" t="e">
        <v>#N/A</v>
      </c>
      <c r="AD28" s="65" t="e">
        <v>#N/A</v>
      </c>
      <c r="AE28" s="52" t="e">
        <v>#N/A</v>
      </c>
      <c r="AF28" s="67" t="e">
        <v>#N/A</v>
      </c>
      <c r="AG28" s="70" t="e">
        <v>#N/A</v>
      </c>
      <c r="AH28" s="70" t="e">
        <v>#N/A</v>
      </c>
      <c r="AI28" s="70" t="e">
        <v>#N/A</v>
      </c>
      <c r="AJ28" s="70" t="e">
        <v>#N/A</v>
      </c>
      <c r="AK28" s="70" t="e">
        <v>#N/A</v>
      </c>
      <c r="AL28" s="70" t="e">
        <v>#N/A</v>
      </c>
      <c r="AM28" s="52" t="e">
        <v>#N/A</v>
      </c>
      <c r="AN28" s="52" t="e">
        <v>#N/A</v>
      </c>
      <c r="AO28" s="52" t="e">
        <v>#N/A</v>
      </c>
    </row>
    <row r="29" spans="1:41" ht="15" thickBot="1">
      <c r="A29" s="65" t="e">
        <v>#N/A</v>
      </c>
      <c r="B29" s="67" t="e">
        <v>#N/A</v>
      </c>
      <c r="C29" s="67" t="e">
        <v>#N/A</v>
      </c>
      <c r="D29" s="65" t="e">
        <v>#N/A</v>
      </c>
      <c r="E29" s="65" t="e">
        <v>#N/A</v>
      </c>
      <c r="F29" s="52" t="e">
        <v>#N/A</v>
      </c>
      <c r="G29" s="52" t="e">
        <v>#N/A</v>
      </c>
      <c r="H29" s="52" t="e">
        <v>#N/A</v>
      </c>
      <c r="I29" s="65" t="e">
        <v>#N/A</v>
      </c>
      <c r="J29" s="52" t="e">
        <v>#N/A</v>
      </c>
      <c r="K29" s="67" t="e">
        <v>#N/A</v>
      </c>
      <c r="L29" s="70" t="e">
        <v>#N/A</v>
      </c>
      <c r="M29" s="70" t="e">
        <v>#N/A</v>
      </c>
      <c r="N29" s="70" t="e">
        <v>#N/A</v>
      </c>
      <c r="O29" s="70" t="e">
        <v>#N/A</v>
      </c>
      <c r="P29" s="70" t="e">
        <v>#N/A</v>
      </c>
      <c r="Q29" s="70" t="e">
        <v>#N/A</v>
      </c>
      <c r="R29" s="52" t="e">
        <v>#N/A</v>
      </c>
      <c r="S29" s="52" t="e">
        <v>#N/A</v>
      </c>
      <c r="T29" s="52" t="e">
        <v>#N/A</v>
      </c>
      <c r="V29" s="65" t="e">
        <v>#N/A</v>
      </c>
      <c r="W29" s="67" t="e">
        <v>#N/A</v>
      </c>
      <c r="X29" s="67" t="e">
        <v>#N/A</v>
      </c>
      <c r="Y29" s="65" t="e">
        <v>#N/A</v>
      </c>
      <c r="Z29" s="65" t="e">
        <v>#N/A</v>
      </c>
      <c r="AA29" s="52" t="e">
        <v>#N/A</v>
      </c>
      <c r="AB29" s="52" t="e">
        <v>#N/A</v>
      </c>
      <c r="AC29" s="52" t="e">
        <v>#N/A</v>
      </c>
      <c r="AD29" s="65" t="e">
        <v>#N/A</v>
      </c>
      <c r="AE29" s="52" t="e">
        <v>#N/A</v>
      </c>
      <c r="AF29" s="67" t="e">
        <v>#N/A</v>
      </c>
      <c r="AG29" s="70" t="e">
        <v>#N/A</v>
      </c>
      <c r="AH29" s="70" t="e">
        <v>#N/A</v>
      </c>
      <c r="AI29" s="70" t="e">
        <v>#N/A</v>
      </c>
      <c r="AJ29" s="70" t="e">
        <v>#N/A</v>
      </c>
      <c r="AK29" s="70" t="e">
        <v>#N/A</v>
      </c>
      <c r="AL29" s="70" t="e">
        <v>#N/A</v>
      </c>
      <c r="AM29" s="52" t="e">
        <v>#N/A</v>
      </c>
      <c r="AN29" s="52" t="e">
        <v>#N/A</v>
      </c>
      <c r="AO29" s="52" t="e">
        <v>#N/A</v>
      </c>
    </row>
    <row r="30" spans="1:41" ht="15" thickBot="1">
      <c r="A30" s="65" t="e">
        <v>#N/A</v>
      </c>
      <c r="B30" s="67" t="e">
        <v>#N/A</v>
      </c>
      <c r="C30" s="67" t="e">
        <v>#N/A</v>
      </c>
      <c r="D30" s="65" t="e">
        <v>#N/A</v>
      </c>
      <c r="E30" s="65" t="e">
        <v>#N/A</v>
      </c>
      <c r="F30" s="52" t="e">
        <v>#N/A</v>
      </c>
      <c r="G30" s="52" t="e">
        <v>#N/A</v>
      </c>
      <c r="H30" s="52" t="e">
        <v>#N/A</v>
      </c>
      <c r="I30" s="65" t="e">
        <v>#N/A</v>
      </c>
      <c r="J30" s="52" t="e">
        <v>#N/A</v>
      </c>
      <c r="K30" s="67" t="e">
        <v>#N/A</v>
      </c>
      <c r="L30" s="70" t="e">
        <v>#N/A</v>
      </c>
      <c r="M30" s="70" t="e">
        <v>#N/A</v>
      </c>
      <c r="N30" s="70" t="e">
        <v>#N/A</v>
      </c>
      <c r="O30" s="70" t="e">
        <v>#N/A</v>
      </c>
      <c r="P30" s="70" t="e">
        <v>#N/A</v>
      </c>
      <c r="Q30" s="70" t="e">
        <v>#N/A</v>
      </c>
      <c r="R30" s="52" t="e">
        <v>#N/A</v>
      </c>
      <c r="S30" s="52" t="e">
        <v>#N/A</v>
      </c>
      <c r="T30" s="52" t="e">
        <v>#N/A</v>
      </c>
      <c r="V30" s="65" t="e">
        <v>#N/A</v>
      </c>
      <c r="W30" s="67" t="e">
        <v>#N/A</v>
      </c>
      <c r="X30" s="67" t="e">
        <v>#N/A</v>
      </c>
      <c r="Y30" s="65" t="e">
        <v>#N/A</v>
      </c>
      <c r="Z30" s="65" t="e">
        <v>#N/A</v>
      </c>
      <c r="AA30" s="52" t="e">
        <v>#N/A</v>
      </c>
      <c r="AB30" s="52" t="e">
        <v>#N/A</v>
      </c>
      <c r="AC30" s="52" t="e">
        <v>#N/A</v>
      </c>
      <c r="AD30" s="65" t="e">
        <v>#N/A</v>
      </c>
      <c r="AE30" s="52" t="e">
        <v>#N/A</v>
      </c>
      <c r="AF30" s="67" t="e">
        <v>#N/A</v>
      </c>
      <c r="AG30" s="70" t="e">
        <v>#N/A</v>
      </c>
      <c r="AH30" s="70" t="e">
        <v>#N/A</v>
      </c>
      <c r="AI30" s="70" t="e">
        <v>#N/A</v>
      </c>
      <c r="AJ30" s="70" t="e">
        <v>#N/A</v>
      </c>
      <c r="AK30" s="70" t="e">
        <v>#N/A</v>
      </c>
      <c r="AL30" s="70" t="e">
        <v>#N/A</v>
      </c>
      <c r="AM30" s="52" t="e">
        <v>#N/A</v>
      </c>
      <c r="AN30" s="52" t="e">
        <v>#N/A</v>
      </c>
      <c r="AO30" s="52" t="e">
        <v>#N/A</v>
      </c>
    </row>
    <row r="31" spans="1:41" ht="15" thickBot="1">
      <c r="A31" s="65" t="e">
        <v>#N/A</v>
      </c>
      <c r="B31" s="67" t="e">
        <v>#N/A</v>
      </c>
      <c r="C31" s="67" t="e">
        <v>#N/A</v>
      </c>
      <c r="D31" s="65" t="e">
        <v>#N/A</v>
      </c>
      <c r="E31" s="65" t="e">
        <v>#N/A</v>
      </c>
      <c r="F31" s="52" t="e">
        <v>#N/A</v>
      </c>
      <c r="G31" s="52" t="e">
        <v>#N/A</v>
      </c>
      <c r="H31" s="52" t="e">
        <v>#N/A</v>
      </c>
      <c r="I31" s="65" t="e">
        <v>#N/A</v>
      </c>
      <c r="J31" s="52" t="e">
        <v>#N/A</v>
      </c>
      <c r="K31" s="67" t="e">
        <v>#N/A</v>
      </c>
      <c r="L31" s="70" t="e">
        <v>#N/A</v>
      </c>
      <c r="M31" s="70" t="e">
        <v>#N/A</v>
      </c>
      <c r="N31" s="70" t="e">
        <v>#N/A</v>
      </c>
      <c r="O31" s="70" t="e">
        <v>#N/A</v>
      </c>
      <c r="P31" s="70" t="e">
        <v>#N/A</v>
      </c>
      <c r="Q31" s="70" t="e">
        <v>#N/A</v>
      </c>
      <c r="R31" s="52" t="e">
        <v>#N/A</v>
      </c>
      <c r="S31" s="52" t="e">
        <v>#N/A</v>
      </c>
      <c r="T31" s="52" t="e">
        <v>#N/A</v>
      </c>
      <c r="V31" s="65" t="e">
        <v>#N/A</v>
      </c>
      <c r="W31" s="67" t="e">
        <v>#N/A</v>
      </c>
      <c r="X31" s="67" t="e">
        <v>#N/A</v>
      </c>
      <c r="Y31" s="65" t="e">
        <v>#N/A</v>
      </c>
      <c r="Z31" s="65" t="e">
        <v>#N/A</v>
      </c>
      <c r="AA31" s="52" t="e">
        <v>#N/A</v>
      </c>
      <c r="AB31" s="52" t="e">
        <v>#N/A</v>
      </c>
      <c r="AC31" s="52" t="e">
        <v>#N/A</v>
      </c>
      <c r="AD31" s="65" t="e">
        <v>#N/A</v>
      </c>
      <c r="AE31" s="52" t="e">
        <v>#N/A</v>
      </c>
      <c r="AF31" s="67" t="e">
        <v>#N/A</v>
      </c>
      <c r="AG31" s="70" t="e">
        <v>#N/A</v>
      </c>
      <c r="AH31" s="70" t="e">
        <v>#N/A</v>
      </c>
      <c r="AI31" s="70" t="e">
        <v>#N/A</v>
      </c>
      <c r="AJ31" s="70" t="e">
        <v>#N/A</v>
      </c>
      <c r="AK31" s="70" t="e">
        <v>#N/A</v>
      </c>
      <c r="AL31" s="70" t="e">
        <v>#N/A</v>
      </c>
      <c r="AM31" s="52" t="e">
        <v>#N/A</v>
      </c>
      <c r="AN31" s="52" t="e">
        <v>#N/A</v>
      </c>
      <c r="AO31" s="52" t="e">
        <v>#N/A</v>
      </c>
    </row>
    <row r="32" spans="1:41" ht="15" thickBot="1">
      <c r="A32" s="65" t="e">
        <v>#N/A</v>
      </c>
      <c r="B32" s="67" t="e">
        <v>#N/A</v>
      </c>
      <c r="C32" s="67" t="e">
        <v>#N/A</v>
      </c>
      <c r="D32" s="65" t="e">
        <v>#N/A</v>
      </c>
      <c r="E32" s="65" t="e">
        <v>#N/A</v>
      </c>
      <c r="F32" s="52" t="e">
        <v>#N/A</v>
      </c>
      <c r="G32" s="52" t="e">
        <v>#N/A</v>
      </c>
      <c r="H32" s="52" t="e">
        <v>#N/A</v>
      </c>
      <c r="I32" s="65" t="e">
        <v>#N/A</v>
      </c>
      <c r="J32" s="52" t="e">
        <v>#N/A</v>
      </c>
      <c r="K32" s="67" t="e">
        <v>#N/A</v>
      </c>
      <c r="L32" s="70" t="e">
        <v>#N/A</v>
      </c>
      <c r="M32" s="70" t="e">
        <v>#N/A</v>
      </c>
      <c r="N32" s="70" t="e">
        <v>#N/A</v>
      </c>
      <c r="O32" s="70" t="e">
        <v>#N/A</v>
      </c>
      <c r="P32" s="70" t="e">
        <v>#N/A</v>
      </c>
      <c r="Q32" s="70" t="e">
        <v>#N/A</v>
      </c>
      <c r="R32" s="52" t="e">
        <v>#N/A</v>
      </c>
      <c r="S32" s="52" t="e">
        <v>#N/A</v>
      </c>
      <c r="T32" s="52" t="e">
        <v>#N/A</v>
      </c>
      <c r="V32" s="65" t="e">
        <v>#N/A</v>
      </c>
      <c r="W32" s="67" t="e">
        <v>#N/A</v>
      </c>
      <c r="X32" s="67" t="e">
        <v>#N/A</v>
      </c>
      <c r="Y32" s="65" t="e">
        <v>#N/A</v>
      </c>
      <c r="Z32" s="65" t="e">
        <v>#N/A</v>
      </c>
      <c r="AA32" s="52" t="e">
        <v>#N/A</v>
      </c>
      <c r="AB32" s="52" t="e">
        <v>#N/A</v>
      </c>
      <c r="AC32" s="52" t="e">
        <v>#N/A</v>
      </c>
      <c r="AD32" s="65" t="e">
        <v>#N/A</v>
      </c>
      <c r="AE32" s="52" t="e">
        <v>#N/A</v>
      </c>
      <c r="AF32" s="67" t="e">
        <v>#N/A</v>
      </c>
      <c r="AG32" s="70" t="e">
        <v>#N/A</v>
      </c>
      <c r="AH32" s="70" t="e">
        <v>#N/A</v>
      </c>
      <c r="AI32" s="70" t="e">
        <v>#N/A</v>
      </c>
      <c r="AJ32" s="70" t="e">
        <v>#N/A</v>
      </c>
      <c r="AK32" s="70" t="e">
        <v>#N/A</v>
      </c>
      <c r="AL32" s="70" t="e">
        <v>#N/A</v>
      </c>
      <c r="AM32" s="52" t="e">
        <v>#N/A</v>
      </c>
      <c r="AN32" s="52" t="e">
        <v>#N/A</v>
      </c>
      <c r="AO32" s="52" t="e">
        <v>#N/A</v>
      </c>
    </row>
    <row r="33" spans="1:41" ht="15" thickBot="1">
      <c r="A33" s="65" t="e">
        <v>#N/A</v>
      </c>
      <c r="B33" s="67" t="e">
        <v>#N/A</v>
      </c>
      <c r="C33" s="67" t="e">
        <v>#N/A</v>
      </c>
      <c r="D33" s="65" t="e">
        <v>#N/A</v>
      </c>
      <c r="E33" s="65" t="e">
        <v>#N/A</v>
      </c>
      <c r="F33" s="52" t="e">
        <v>#N/A</v>
      </c>
      <c r="G33" s="52" t="e">
        <v>#N/A</v>
      </c>
      <c r="H33" s="52" t="e">
        <v>#N/A</v>
      </c>
      <c r="I33" s="65" t="e">
        <v>#N/A</v>
      </c>
      <c r="J33" s="52" t="e">
        <v>#N/A</v>
      </c>
      <c r="K33" s="67" t="e">
        <v>#N/A</v>
      </c>
      <c r="L33" s="70" t="e">
        <v>#N/A</v>
      </c>
      <c r="M33" s="70" t="e">
        <v>#N/A</v>
      </c>
      <c r="N33" s="70" t="e">
        <v>#N/A</v>
      </c>
      <c r="O33" s="70" t="e">
        <v>#N/A</v>
      </c>
      <c r="P33" s="70" t="e">
        <v>#N/A</v>
      </c>
      <c r="Q33" s="70" t="e">
        <v>#N/A</v>
      </c>
      <c r="R33" s="52" t="e">
        <v>#N/A</v>
      </c>
      <c r="S33" s="52" t="e">
        <v>#N/A</v>
      </c>
      <c r="T33" s="52" t="e">
        <v>#N/A</v>
      </c>
      <c r="V33" s="65" t="e">
        <v>#N/A</v>
      </c>
      <c r="W33" s="67" t="e">
        <v>#N/A</v>
      </c>
      <c r="X33" s="67" t="e">
        <v>#N/A</v>
      </c>
      <c r="Y33" s="65" t="e">
        <v>#N/A</v>
      </c>
      <c r="Z33" s="65" t="e">
        <v>#N/A</v>
      </c>
      <c r="AA33" s="52" t="e">
        <v>#N/A</v>
      </c>
      <c r="AB33" s="52" t="e">
        <v>#N/A</v>
      </c>
      <c r="AC33" s="52" t="e">
        <v>#N/A</v>
      </c>
      <c r="AD33" s="65" t="e">
        <v>#N/A</v>
      </c>
      <c r="AE33" s="52" t="e">
        <v>#N/A</v>
      </c>
      <c r="AF33" s="67" t="e">
        <v>#N/A</v>
      </c>
      <c r="AG33" s="70" t="e">
        <v>#N/A</v>
      </c>
      <c r="AH33" s="70" t="e">
        <v>#N/A</v>
      </c>
      <c r="AI33" s="70" t="e">
        <v>#N/A</v>
      </c>
      <c r="AJ33" s="70" t="e">
        <v>#N/A</v>
      </c>
      <c r="AK33" s="70" t="e">
        <v>#N/A</v>
      </c>
      <c r="AL33" s="70" t="e">
        <v>#N/A</v>
      </c>
      <c r="AM33" s="52" t="e">
        <v>#N/A</v>
      </c>
      <c r="AN33" s="52" t="e">
        <v>#N/A</v>
      </c>
      <c r="AO33" s="52" t="e">
        <v>#N/A</v>
      </c>
    </row>
    <row r="34" spans="1:41" ht="15" thickBot="1">
      <c r="A34" s="65" t="e">
        <v>#N/A</v>
      </c>
      <c r="B34" s="67" t="e">
        <v>#N/A</v>
      </c>
      <c r="C34" s="67" t="e">
        <v>#N/A</v>
      </c>
      <c r="D34" s="65" t="e">
        <v>#N/A</v>
      </c>
      <c r="E34" s="65" t="e">
        <v>#N/A</v>
      </c>
      <c r="F34" s="52" t="e">
        <v>#N/A</v>
      </c>
      <c r="G34" s="52" t="e">
        <v>#N/A</v>
      </c>
      <c r="H34" s="52" t="e">
        <v>#N/A</v>
      </c>
      <c r="I34" s="65" t="e">
        <v>#N/A</v>
      </c>
      <c r="J34" s="52" t="e">
        <v>#N/A</v>
      </c>
      <c r="K34" s="67" t="e">
        <v>#N/A</v>
      </c>
      <c r="L34" s="70" t="e">
        <v>#N/A</v>
      </c>
      <c r="M34" s="70" t="e">
        <v>#N/A</v>
      </c>
      <c r="N34" s="70" t="e">
        <v>#N/A</v>
      </c>
      <c r="O34" s="70" t="e">
        <v>#N/A</v>
      </c>
      <c r="P34" s="70" t="e">
        <v>#N/A</v>
      </c>
      <c r="Q34" s="70" t="e">
        <v>#N/A</v>
      </c>
      <c r="R34" s="52" t="e">
        <v>#N/A</v>
      </c>
      <c r="S34" s="52" t="e">
        <v>#N/A</v>
      </c>
      <c r="T34" s="52" t="e">
        <v>#N/A</v>
      </c>
      <c r="V34" s="65" t="e">
        <v>#N/A</v>
      </c>
      <c r="W34" s="67" t="e">
        <v>#N/A</v>
      </c>
      <c r="X34" s="67" t="e">
        <v>#N/A</v>
      </c>
      <c r="Y34" s="65" t="e">
        <v>#N/A</v>
      </c>
      <c r="Z34" s="65" t="e">
        <v>#N/A</v>
      </c>
      <c r="AA34" s="52" t="e">
        <v>#N/A</v>
      </c>
      <c r="AB34" s="52" t="e">
        <v>#N/A</v>
      </c>
      <c r="AC34" s="52" t="e">
        <v>#N/A</v>
      </c>
      <c r="AD34" s="65" t="e">
        <v>#N/A</v>
      </c>
      <c r="AE34" s="52" t="e">
        <v>#N/A</v>
      </c>
      <c r="AF34" s="67" t="e">
        <v>#N/A</v>
      </c>
      <c r="AG34" s="70" t="e">
        <v>#N/A</v>
      </c>
      <c r="AH34" s="70" t="e">
        <v>#N/A</v>
      </c>
      <c r="AI34" s="70" t="e">
        <v>#N/A</v>
      </c>
      <c r="AJ34" s="70" t="e">
        <v>#N/A</v>
      </c>
      <c r="AK34" s="70" t="e">
        <v>#N/A</v>
      </c>
      <c r="AL34" s="70" t="e">
        <v>#N/A</v>
      </c>
      <c r="AM34" s="52" t="e">
        <v>#N/A</v>
      </c>
      <c r="AN34" s="52" t="e">
        <v>#N/A</v>
      </c>
      <c r="AO34" s="52" t="e">
        <v>#N/A</v>
      </c>
    </row>
    <row r="35" spans="1:41" ht="15" thickBot="1">
      <c r="A35" s="65" t="e">
        <v>#N/A</v>
      </c>
      <c r="B35" s="67" t="e">
        <v>#N/A</v>
      </c>
      <c r="C35" s="67" t="e">
        <v>#N/A</v>
      </c>
      <c r="D35" s="65" t="e">
        <v>#N/A</v>
      </c>
      <c r="E35" s="65" t="e">
        <v>#N/A</v>
      </c>
      <c r="F35" s="52" t="e">
        <v>#N/A</v>
      </c>
      <c r="G35" s="52" t="e">
        <v>#N/A</v>
      </c>
      <c r="H35" s="52" t="e">
        <v>#N/A</v>
      </c>
      <c r="I35" s="65" t="e">
        <v>#N/A</v>
      </c>
      <c r="J35" s="52" t="e">
        <v>#N/A</v>
      </c>
      <c r="K35" s="67" t="e">
        <v>#N/A</v>
      </c>
      <c r="L35" s="70" t="e">
        <v>#N/A</v>
      </c>
      <c r="M35" s="70" t="e">
        <v>#N/A</v>
      </c>
      <c r="N35" s="70" t="e">
        <v>#N/A</v>
      </c>
      <c r="O35" s="70" t="e">
        <v>#N/A</v>
      </c>
      <c r="P35" s="70" t="e">
        <v>#N/A</v>
      </c>
      <c r="Q35" s="70" t="e">
        <v>#N/A</v>
      </c>
      <c r="R35" s="52" t="e">
        <v>#N/A</v>
      </c>
      <c r="S35" s="52" t="e">
        <v>#N/A</v>
      </c>
      <c r="T35" s="52" t="e">
        <v>#N/A</v>
      </c>
      <c r="V35" s="65" t="e">
        <v>#N/A</v>
      </c>
      <c r="W35" s="67" t="e">
        <v>#N/A</v>
      </c>
      <c r="X35" s="67" t="e">
        <v>#N/A</v>
      </c>
      <c r="Y35" s="65" t="e">
        <v>#N/A</v>
      </c>
      <c r="Z35" s="65" t="e">
        <v>#N/A</v>
      </c>
      <c r="AA35" s="52" t="e">
        <v>#N/A</v>
      </c>
      <c r="AB35" s="52" t="e">
        <v>#N/A</v>
      </c>
      <c r="AC35" s="52" t="e">
        <v>#N/A</v>
      </c>
      <c r="AD35" s="65" t="e">
        <v>#N/A</v>
      </c>
      <c r="AE35" s="52" t="e">
        <v>#N/A</v>
      </c>
      <c r="AF35" s="67" t="e">
        <v>#N/A</v>
      </c>
      <c r="AG35" s="70" t="e">
        <v>#N/A</v>
      </c>
      <c r="AH35" s="70" t="e">
        <v>#N/A</v>
      </c>
      <c r="AI35" s="70" t="e">
        <v>#N/A</v>
      </c>
      <c r="AJ35" s="70" t="e">
        <v>#N/A</v>
      </c>
      <c r="AK35" s="70" t="e">
        <v>#N/A</v>
      </c>
      <c r="AL35" s="70" t="e">
        <v>#N/A</v>
      </c>
      <c r="AM35" s="52" t="e">
        <v>#N/A</v>
      </c>
      <c r="AN35" s="52" t="e">
        <v>#N/A</v>
      </c>
      <c r="AO35" s="52" t="e">
        <v>#N/A</v>
      </c>
    </row>
    <row r="36" spans="1:41" ht="15" thickBot="1">
      <c r="A36" s="65" t="e">
        <v>#N/A</v>
      </c>
      <c r="B36" s="67" t="e">
        <v>#N/A</v>
      </c>
      <c r="C36" s="67" t="e">
        <v>#N/A</v>
      </c>
      <c r="D36" s="65" t="e">
        <v>#N/A</v>
      </c>
      <c r="E36" s="65" t="e">
        <v>#N/A</v>
      </c>
      <c r="F36" s="52" t="e">
        <v>#N/A</v>
      </c>
      <c r="G36" s="52" t="e">
        <v>#N/A</v>
      </c>
      <c r="H36" s="52" t="e">
        <v>#N/A</v>
      </c>
      <c r="I36" s="65" t="e">
        <v>#N/A</v>
      </c>
      <c r="J36" s="52" t="e">
        <v>#N/A</v>
      </c>
      <c r="K36" s="67" t="e">
        <v>#N/A</v>
      </c>
      <c r="L36" s="70" t="e">
        <v>#N/A</v>
      </c>
      <c r="M36" s="70" t="e">
        <v>#N/A</v>
      </c>
      <c r="N36" s="70" t="e">
        <v>#N/A</v>
      </c>
      <c r="O36" s="70" t="e">
        <v>#N/A</v>
      </c>
      <c r="P36" s="70" t="e">
        <v>#N/A</v>
      </c>
      <c r="Q36" s="70" t="e">
        <v>#N/A</v>
      </c>
      <c r="R36" s="52" t="e">
        <v>#N/A</v>
      </c>
      <c r="S36" s="52" t="e">
        <v>#N/A</v>
      </c>
      <c r="T36" s="52" t="e">
        <v>#N/A</v>
      </c>
      <c r="V36" s="65" t="e">
        <v>#N/A</v>
      </c>
      <c r="W36" s="67" t="e">
        <v>#N/A</v>
      </c>
      <c r="X36" s="67" t="e">
        <v>#N/A</v>
      </c>
      <c r="Y36" s="65" t="e">
        <v>#N/A</v>
      </c>
      <c r="Z36" s="65" t="e">
        <v>#N/A</v>
      </c>
      <c r="AA36" s="52" t="e">
        <v>#N/A</v>
      </c>
      <c r="AB36" s="52" t="e">
        <v>#N/A</v>
      </c>
      <c r="AC36" s="52" t="e">
        <v>#N/A</v>
      </c>
      <c r="AD36" s="65" t="e">
        <v>#N/A</v>
      </c>
      <c r="AE36" s="52" t="e">
        <v>#N/A</v>
      </c>
      <c r="AF36" s="67" t="e">
        <v>#N/A</v>
      </c>
      <c r="AG36" s="70" t="e">
        <v>#N/A</v>
      </c>
      <c r="AH36" s="70" t="e">
        <v>#N/A</v>
      </c>
      <c r="AI36" s="70" t="e">
        <v>#N/A</v>
      </c>
      <c r="AJ36" s="70" t="e">
        <v>#N/A</v>
      </c>
      <c r="AK36" s="70" t="e">
        <v>#N/A</v>
      </c>
      <c r="AL36" s="70" t="e">
        <v>#N/A</v>
      </c>
      <c r="AM36" s="52" t="e">
        <v>#N/A</v>
      </c>
      <c r="AN36" s="52" t="e">
        <v>#N/A</v>
      </c>
      <c r="AO36" s="52" t="e">
        <v>#N/A</v>
      </c>
    </row>
    <row r="37" spans="1:41" ht="15" thickBot="1">
      <c r="A37" s="65" t="e">
        <v>#N/A</v>
      </c>
      <c r="B37" s="67" t="e">
        <v>#N/A</v>
      </c>
      <c r="C37" s="67" t="e">
        <v>#N/A</v>
      </c>
      <c r="D37" s="65" t="e">
        <v>#N/A</v>
      </c>
      <c r="E37" s="65" t="e">
        <v>#N/A</v>
      </c>
      <c r="F37" s="52" t="e">
        <v>#N/A</v>
      </c>
      <c r="G37" s="52" t="e">
        <v>#N/A</v>
      </c>
      <c r="H37" s="52" t="e">
        <v>#N/A</v>
      </c>
      <c r="I37" s="65" t="e">
        <v>#N/A</v>
      </c>
      <c r="J37" s="52" t="e">
        <v>#N/A</v>
      </c>
      <c r="K37" s="67" t="e">
        <v>#N/A</v>
      </c>
      <c r="L37" s="70" t="e">
        <v>#N/A</v>
      </c>
      <c r="M37" s="70" t="e">
        <v>#N/A</v>
      </c>
      <c r="N37" s="70" t="e">
        <v>#N/A</v>
      </c>
      <c r="O37" s="70" t="e">
        <v>#N/A</v>
      </c>
      <c r="P37" s="70" t="e">
        <v>#N/A</v>
      </c>
      <c r="Q37" s="70" t="e">
        <v>#N/A</v>
      </c>
      <c r="R37" s="52" t="e">
        <v>#N/A</v>
      </c>
      <c r="S37" s="52" t="e">
        <v>#N/A</v>
      </c>
      <c r="T37" s="52" t="e">
        <v>#N/A</v>
      </c>
      <c r="V37" s="65" t="e">
        <v>#N/A</v>
      </c>
      <c r="W37" s="67" t="e">
        <v>#N/A</v>
      </c>
      <c r="X37" s="67" t="e">
        <v>#N/A</v>
      </c>
      <c r="Y37" s="65" t="e">
        <v>#N/A</v>
      </c>
      <c r="Z37" s="65" t="e">
        <v>#N/A</v>
      </c>
      <c r="AA37" s="52" t="e">
        <v>#N/A</v>
      </c>
      <c r="AB37" s="52" t="e">
        <v>#N/A</v>
      </c>
      <c r="AC37" s="52" t="e">
        <v>#N/A</v>
      </c>
      <c r="AD37" s="65" t="e">
        <v>#N/A</v>
      </c>
      <c r="AE37" s="52" t="e">
        <v>#N/A</v>
      </c>
      <c r="AF37" s="67" t="e">
        <v>#N/A</v>
      </c>
      <c r="AG37" s="70" t="e">
        <v>#N/A</v>
      </c>
      <c r="AH37" s="70" t="e">
        <v>#N/A</v>
      </c>
      <c r="AI37" s="70" t="e">
        <v>#N/A</v>
      </c>
      <c r="AJ37" s="70" t="e">
        <v>#N/A</v>
      </c>
      <c r="AK37" s="70" t="e">
        <v>#N/A</v>
      </c>
      <c r="AL37" s="70" t="e">
        <v>#N/A</v>
      </c>
      <c r="AM37" s="52" t="e">
        <v>#N/A</v>
      </c>
      <c r="AN37" s="52" t="e">
        <v>#N/A</v>
      </c>
      <c r="AO37" s="52" t="e">
        <v>#N/A</v>
      </c>
    </row>
    <row r="38" spans="1:41" ht="15" thickBot="1">
      <c r="A38" s="65" t="e">
        <v>#N/A</v>
      </c>
      <c r="B38" s="67" t="e">
        <v>#N/A</v>
      </c>
      <c r="C38" s="67" t="e">
        <v>#N/A</v>
      </c>
      <c r="D38" s="65" t="e">
        <v>#N/A</v>
      </c>
      <c r="E38" s="65" t="e">
        <v>#N/A</v>
      </c>
      <c r="F38" s="52" t="e">
        <v>#N/A</v>
      </c>
      <c r="G38" s="52" t="e">
        <v>#N/A</v>
      </c>
      <c r="H38" s="52" t="e">
        <v>#N/A</v>
      </c>
      <c r="I38" s="65" t="e">
        <v>#N/A</v>
      </c>
      <c r="J38" s="52" t="e">
        <v>#N/A</v>
      </c>
      <c r="K38" s="67" t="e">
        <v>#N/A</v>
      </c>
      <c r="L38" s="70" t="e">
        <v>#N/A</v>
      </c>
      <c r="M38" s="70" t="e">
        <v>#N/A</v>
      </c>
      <c r="N38" s="70" t="e">
        <v>#N/A</v>
      </c>
      <c r="O38" s="70" t="e">
        <v>#N/A</v>
      </c>
      <c r="P38" s="70" t="e">
        <v>#N/A</v>
      </c>
      <c r="Q38" s="70" t="e">
        <v>#N/A</v>
      </c>
      <c r="R38" s="52" t="e">
        <v>#N/A</v>
      </c>
      <c r="S38" s="52" t="e">
        <v>#N/A</v>
      </c>
      <c r="T38" s="52" t="e">
        <v>#N/A</v>
      </c>
      <c r="V38" s="65" t="e">
        <v>#N/A</v>
      </c>
      <c r="W38" s="67" t="e">
        <v>#N/A</v>
      </c>
      <c r="X38" s="67" t="e">
        <v>#N/A</v>
      </c>
      <c r="Y38" s="65" t="e">
        <v>#N/A</v>
      </c>
      <c r="Z38" s="65" t="e">
        <v>#N/A</v>
      </c>
      <c r="AA38" s="52" t="e">
        <v>#N/A</v>
      </c>
      <c r="AB38" s="52" t="e">
        <v>#N/A</v>
      </c>
      <c r="AC38" s="52" t="e">
        <v>#N/A</v>
      </c>
      <c r="AD38" s="65" t="e">
        <v>#N/A</v>
      </c>
      <c r="AE38" s="52" t="e">
        <v>#N/A</v>
      </c>
      <c r="AF38" s="67" t="e">
        <v>#N/A</v>
      </c>
      <c r="AG38" s="70" t="e">
        <v>#N/A</v>
      </c>
      <c r="AH38" s="70" t="e">
        <v>#N/A</v>
      </c>
      <c r="AI38" s="70" t="e">
        <v>#N/A</v>
      </c>
      <c r="AJ38" s="70" t="e">
        <v>#N/A</v>
      </c>
      <c r="AK38" s="70" t="e">
        <v>#N/A</v>
      </c>
      <c r="AL38" s="70" t="e">
        <v>#N/A</v>
      </c>
      <c r="AM38" s="52" t="e">
        <v>#N/A</v>
      </c>
      <c r="AN38" s="52" t="e">
        <v>#N/A</v>
      </c>
      <c r="AO38" s="52" t="e">
        <v>#N/A</v>
      </c>
    </row>
    <row r="39" spans="1:41" ht="15" thickBot="1">
      <c r="A39" s="65" t="e">
        <v>#N/A</v>
      </c>
      <c r="B39" s="67" t="e">
        <v>#N/A</v>
      </c>
      <c r="C39" s="67" t="e">
        <v>#N/A</v>
      </c>
      <c r="D39" s="65" t="e">
        <v>#N/A</v>
      </c>
      <c r="E39" s="65" t="e">
        <v>#N/A</v>
      </c>
      <c r="F39" s="52" t="e">
        <v>#N/A</v>
      </c>
      <c r="G39" s="52" t="e">
        <v>#N/A</v>
      </c>
      <c r="H39" s="52" t="e">
        <v>#N/A</v>
      </c>
      <c r="I39" s="65" t="e">
        <v>#N/A</v>
      </c>
      <c r="J39" s="52" t="e">
        <v>#N/A</v>
      </c>
      <c r="K39" s="67" t="e">
        <v>#N/A</v>
      </c>
      <c r="L39" s="70" t="e">
        <v>#N/A</v>
      </c>
      <c r="M39" s="70" t="e">
        <v>#N/A</v>
      </c>
      <c r="N39" s="70" t="e">
        <v>#N/A</v>
      </c>
      <c r="O39" s="70" t="e">
        <v>#N/A</v>
      </c>
      <c r="P39" s="70" t="e">
        <v>#N/A</v>
      </c>
      <c r="Q39" s="70" t="e">
        <v>#N/A</v>
      </c>
      <c r="R39" s="52" t="e">
        <v>#N/A</v>
      </c>
      <c r="S39" s="52" t="e">
        <v>#N/A</v>
      </c>
      <c r="T39" s="52" t="e">
        <v>#N/A</v>
      </c>
      <c r="V39" s="65" t="e">
        <v>#N/A</v>
      </c>
      <c r="W39" s="67" t="e">
        <v>#N/A</v>
      </c>
      <c r="X39" s="67" t="e">
        <v>#N/A</v>
      </c>
      <c r="Y39" s="65" t="e">
        <v>#N/A</v>
      </c>
      <c r="Z39" s="65" t="e">
        <v>#N/A</v>
      </c>
      <c r="AA39" s="52" t="e">
        <v>#N/A</v>
      </c>
      <c r="AB39" s="52" t="e">
        <v>#N/A</v>
      </c>
      <c r="AC39" s="52" t="e">
        <v>#N/A</v>
      </c>
      <c r="AD39" s="65" t="e">
        <v>#N/A</v>
      </c>
      <c r="AE39" s="52" t="e">
        <v>#N/A</v>
      </c>
      <c r="AF39" s="67" t="e">
        <v>#N/A</v>
      </c>
      <c r="AG39" s="70" t="e">
        <v>#N/A</v>
      </c>
      <c r="AH39" s="70" t="e">
        <v>#N/A</v>
      </c>
      <c r="AI39" s="70" t="e">
        <v>#N/A</v>
      </c>
      <c r="AJ39" s="70" t="e">
        <v>#N/A</v>
      </c>
      <c r="AK39" s="70" t="e">
        <v>#N/A</v>
      </c>
      <c r="AL39" s="70" t="e">
        <v>#N/A</v>
      </c>
      <c r="AM39" s="52" t="e">
        <v>#N/A</v>
      </c>
      <c r="AN39" s="52" t="e">
        <v>#N/A</v>
      </c>
      <c r="AO39" s="52" t="e">
        <v>#N/A</v>
      </c>
    </row>
    <row r="40" spans="1:41" ht="15" thickBot="1">
      <c r="A40" s="65" t="e">
        <v>#N/A</v>
      </c>
      <c r="B40" s="67" t="e">
        <v>#N/A</v>
      </c>
      <c r="C40" s="67" t="e">
        <v>#N/A</v>
      </c>
      <c r="D40" s="65" t="e">
        <v>#N/A</v>
      </c>
      <c r="E40" s="65" t="e">
        <v>#N/A</v>
      </c>
      <c r="F40" s="52" t="e">
        <v>#N/A</v>
      </c>
      <c r="G40" s="52" t="e">
        <v>#N/A</v>
      </c>
      <c r="H40" s="52" t="e">
        <v>#N/A</v>
      </c>
      <c r="I40" s="65" t="e">
        <v>#N/A</v>
      </c>
      <c r="J40" s="52" t="e">
        <v>#N/A</v>
      </c>
      <c r="K40" s="67" t="e">
        <v>#N/A</v>
      </c>
      <c r="L40" s="70" t="e">
        <v>#N/A</v>
      </c>
      <c r="M40" s="70" t="e">
        <v>#N/A</v>
      </c>
      <c r="N40" s="70" t="e">
        <v>#N/A</v>
      </c>
      <c r="O40" s="70" t="e">
        <v>#N/A</v>
      </c>
      <c r="P40" s="70" t="e">
        <v>#N/A</v>
      </c>
      <c r="Q40" s="70" t="e">
        <v>#N/A</v>
      </c>
      <c r="R40" s="52" t="e">
        <v>#N/A</v>
      </c>
      <c r="S40" s="52" t="e">
        <v>#N/A</v>
      </c>
      <c r="T40" s="52" t="e">
        <v>#N/A</v>
      </c>
      <c r="V40" s="65" t="e">
        <v>#N/A</v>
      </c>
      <c r="W40" s="67" t="e">
        <v>#N/A</v>
      </c>
      <c r="X40" s="67" t="e">
        <v>#N/A</v>
      </c>
      <c r="Y40" s="65" t="e">
        <v>#N/A</v>
      </c>
      <c r="Z40" s="65" t="e">
        <v>#N/A</v>
      </c>
      <c r="AA40" s="52" t="e">
        <v>#N/A</v>
      </c>
      <c r="AB40" s="52" t="e">
        <v>#N/A</v>
      </c>
      <c r="AC40" s="52" t="e">
        <v>#N/A</v>
      </c>
      <c r="AD40" s="65" t="e">
        <v>#N/A</v>
      </c>
      <c r="AE40" s="52" t="e">
        <v>#N/A</v>
      </c>
      <c r="AF40" s="67" t="e">
        <v>#N/A</v>
      </c>
      <c r="AG40" s="70" t="e">
        <v>#N/A</v>
      </c>
      <c r="AH40" s="70" t="e">
        <v>#N/A</v>
      </c>
      <c r="AI40" s="70" t="e">
        <v>#N/A</v>
      </c>
      <c r="AJ40" s="70" t="e">
        <v>#N/A</v>
      </c>
      <c r="AK40" s="70" t="e">
        <v>#N/A</v>
      </c>
      <c r="AL40" s="70" t="e">
        <v>#N/A</v>
      </c>
      <c r="AM40" s="52" t="e">
        <v>#N/A</v>
      </c>
      <c r="AN40" s="52" t="e">
        <v>#N/A</v>
      </c>
      <c r="AO40" s="52" t="e">
        <v>#N/A</v>
      </c>
    </row>
    <row r="41" spans="1:41" ht="15" thickBot="1">
      <c r="A41" s="65" t="e">
        <v>#N/A</v>
      </c>
      <c r="B41" s="67" t="e">
        <v>#N/A</v>
      </c>
      <c r="C41" s="67" t="e">
        <v>#N/A</v>
      </c>
      <c r="D41" s="65" t="e">
        <v>#N/A</v>
      </c>
      <c r="E41" s="65" t="e">
        <v>#N/A</v>
      </c>
      <c r="F41" s="52" t="e">
        <v>#N/A</v>
      </c>
      <c r="G41" s="52" t="e">
        <v>#N/A</v>
      </c>
      <c r="H41" s="52" t="e">
        <v>#N/A</v>
      </c>
      <c r="I41" s="65" t="e">
        <v>#N/A</v>
      </c>
      <c r="J41" s="52" t="e">
        <v>#N/A</v>
      </c>
      <c r="K41" s="67" t="e">
        <v>#N/A</v>
      </c>
      <c r="L41" s="70" t="e">
        <v>#N/A</v>
      </c>
      <c r="M41" s="70" t="e">
        <v>#N/A</v>
      </c>
      <c r="N41" s="70" t="e">
        <v>#N/A</v>
      </c>
      <c r="O41" s="70" t="e">
        <v>#N/A</v>
      </c>
      <c r="P41" s="70" t="e">
        <v>#N/A</v>
      </c>
      <c r="Q41" s="70" t="e">
        <v>#N/A</v>
      </c>
      <c r="R41" s="52" t="e">
        <v>#N/A</v>
      </c>
      <c r="S41" s="52" t="e">
        <v>#N/A</v>
      </c>
      <c r="T41" s="52" t="e">
        <v>#N/A</v>
      </c>
      <c r="V41" s="65" t="e">
        <v>#N/A</v>
      </c>
      <c r="W41" s="67" t="e">
        <v>#N/A</v>
      </c>
      <c r="X41" s="67" t="e">
        <v>#N/A</v>
      </c>
      <c r="Y41" s="65" t="e">
        <v>#N/A</v>
      </c>
      <c r="Z41" s="65" t="e">
        <v>#N/A</v>
      </c>
      <c r="AA41" s="52" t="e">
        <v>#N/A</v>
      </c>
      <c r="AB41" s="52" t="e">
        <v>#N/A</v>
      </c>
      <c r="AC41" s="52" t="e">
        <v>#N/A</v>
      </c>
      <c r="AD41" s="65" t="e">
        <v>#N/A</v>
      </c>
      <c r="AE41" s="52" t="e">
        <v>#N/A</v>
      </c>
      <c r="AF41" s="67" t="e">
        <v>#N/A</v>
      </c>
      <c r="AG41" s="70" t="e">
        <v>#N/A</v>
      </c>
      <c r="AH41" s="70" t="e">
        <v>#N/A</v>
      </c>
      <c r="AI41" s="70" t="e">
        <v>#N/A</v>
      </c>
      <c r="AJ41" s="70" t="e">
        <v>#N/A</v>
      </c>
      <c r="AK41" s="70" t="e">
        <v>#N/A</v>
      </c>
      <c r="AL41" s="70" t="e">
        <v>#N/A</v>
      </c>
      <c r="AM41" s="52" t="e">
        <v>#N/A</v>
      </c>
      <c r="AN41" s="52" t="e">
        <v>#N/A</v>
      </c>
      <c r="AO41" s="52" t="e">
        <v>#N/A</v>
      </c>
    </row>
    <row r="42" spans="1:41" ht="15" thickBot="1">
      <c r="A42" s="65" t="e">
        <v>#N/A</v>
      </c>
      <c r="B42" s="67" t="e">
        <v>#N/A</v>
      </c>
      <c r="C42" s="67" t="e">
        <v>#N/A</v>
      </c>
      <c r="D42" s="65" t="e">
        <v>#N/A</v>
      </c>
      <c r="E42" s="65" t="e">
        <v>#N/A</v>
      </c>
      <c r="F42" s="52" t="e">
        <v>#N/A</v>
      </c>
      <c r="G42" s="52" t="e">
        <v>#N/A</v>
      </c>
      <c r="H42" s="52" t="e">
        <v>#N/A</v>
      </c>
      <c r="I42" s="65" t="e">
        <v>#N/A</v>
      </c>
      <c r="J42" s="52" t="e">
        <v>#N/A</v>
      </c>
      <c r="K42" s="67" t="e">
        <v>#N/A</v>
      </c>
      <c r="L42" s="70" t="e">
        <v>#N/A</v>
      </c>
      <c r="M42" s="70" t="e">
        <v>#N/A</v>
      </c>
      <c r="N42" s="70" t="e">
        <v>#N/A</v>
      </c>
      <c r="O42" s="70" t="e">
        <v>#N/A</v>
      </c>
      <c r="P42" s="70" t="e">
        <v>#N/A</v>
      </c>
      <c r="Q42" s="70" t="e">
        <v>#N/A</v>
      </c>
      <c r="R42" s="52" t="e">
        <v>#N/A</v>
      </c>
      <c r="S42" s="52" t="e">
        <v>#N/A</v>
      </c>
      <c r="T42" s="52" t="e">
        <v>#N/A</v>
      </c>
      <c r="V42" s="65" t="e">
        <v>#N/A</v>
      </c>
      <c r="W42" s="67" t="e">
        <v>#N/A</v>
      </c>
      <c r="X42" s="67" t="e">
        <v>#N/A</v>
      </c>
      <c r="Y42" s="65" t="e">
        <v>#N/A</v>
      </c>
      <c r="Z42" s="65" t="e">
        <v>#N/A</v>
      </c>
      <c r="AA42" s="52" t="e">
        <v>#N/A</v>
      </c>
      <c r="AB42" s="52" t="e">
        <v>#N/A</v>
      </c>
      <c r="AC42" s="52" t="e">
        <v>#N/A</v>
      </c>
      <c r="AD42" s="65" t="e">
        <v>#N/A</v>
      </c>
      <c r="AE42" s="52" t="e">
        <v>#N/A</v>
      </c>
      <c r="AF42" s="67" t="e">
        <v>#N/A</v>
      </c>
      <c r="AG42" s="70" t="e">
        <v>#N/A</v>
      </c>
      <c r="AH42" s="70" t="e">
        <v>#N/A</v>
      </c>
      <c r="AI42" s="70" t="e">
        <v>#N/A</v>
      </c>
      <c r="AJ42" s="70" t="e">
        <v>#N/A</v>
      </c>
      <c r="AK42" s="70" t="e">
        <v>#N/A</v>
      </c>
      <c r="AL42" s="70" t="e">
        <v>#N/A</v>
      </c>
      <c r="AM42" s="52" t="e">
        <v>#N/A</v>
      </c>
      <c r="AN42" s="52" t="e">
        <v>#N/A</v>
      </c>
      <c r="AO42" s="52" t="e">
        <v>#N/A</v>
      </c>
    </row>
    <row r="43" spans="1:41" ht="15" thickBot="1">
      <c r="A43" s="65" t="e">
        <v>#N/A</v>
      </c>
      <c r="B43" s="67" t="e">
        <v>#N/A</v>
      </c>
      <c r="C43" s="67" t="e">
        <v>#N/A</v>
      </c>
      <c r="D43" s="65" t="e">
        <v>#N/A</v>
      </c>
      <c r="E43" s="65" t="e">
        <v>#N/A</v>
      </c>
      <c r="F43" s="52" t="e">
        <v>#N/A</v>
      </c>
      <c r="G43" s="52" t="e">
        <v>#N/A</v>
      </c>
      <c r="H43" s="52" t="e">
        <v>#N/A</v>
      </c>
      <c r="I43" s="65" t="e">
        <v>#N/A</v>
      </c>
      <c r="J43" s="52" t="e">
        <v>#N/A</v>
      </c>
      <c r="K43" s="67" t="e">
        <v>#N/A</v>
      </c>
      <c r="L43" s="70" t="e">
        <v>#N/A</v>
      </c>
      <c r="M43" s="70" t="e">
        <v>#N/A</v>
      </c>
      <c r="N43" s="70" t="e">
        <v>#N/A</v>
      </c>
      <c r="O43" s="70" t="e">
        <v>#N/A</v>
      </c>
      <c r="P43" s="70" t="e">
        <v>#N/A</v>
      </c>
      <c r="Q43" s="70" t="e">
        <v>#N/A</v>
      </c>
      <c r="R43" s="52" t="e">
        <v>#N/A</v>
      </c>
      <c r="S43" s="52" t="e">
        <v>#N/A</v>
      </c>
      <c r="T43" s="52" t="e">
        <v>#N/A</v>
      </c>
      <c r="V43" s="65" t="e">
        <v>#N/A</v>
      </c>
      <c r="W43" s="67" t="e">
        <v>#N/A</v>
      </c>
      <c r="X43" s="67" t="e">
        <v>#N/A</v>
      </c>
      <c r="Y43" s="65" t="e">
        <v>#N/A</v>
      </c>
      <c r="Z43" s="65" t="e">
        <v>#N/A</v>
      </c>
      <c r="AA43" s="52" t="e">
        <v>#N/A</v>
      </c>
      <c r="AB43" s="52" t="e">
        <v>#N/A</v>
      </c>
      <c r="AC43" s="52" t="e">
        <v>#N/A</v>
      </c>
      <c r="AD43" s="65" t="e">
        <v>#N/A</v>
      </c>
      <c r="AE43" s="52" t="e">
        <v>#N/A</v>
      </c>
      <c r="AF43" s="67" t="e">
        <v>#N/A</v>
      </c>
      <c r="AG43" s="70" t="e">
        <v>#N/A</v>
      </c>
      <c r="AH43" s="70" t="e">
        <v>#N/A</v>
      </c>
      <c r="AI43" s="70" t="e">
        <v>#N/A</v>
      </c>
      <c r="AJ43" s="70" t="e">
        <v>#N/A</v>
      </c>
      <c r="AK43" s="70" t="e">
        <v>#N/A</v>
      </c>
      <c r="AL43" s="70" t="e">
        <v>#N/A</v>
      </c>
      <c r="AM43" s="52" t="e">
        <v>#N/A</v>
      </c>
      <c r="AN43" s="52" t="e">
        <v>#N/A</v>
      </c>
      <c r="AO43" s="52" t="e">
        <v>#N/A</v>
      </c>
    </row>
    <row r="44" spans="1:41" ht="15" thickBot="1">
      <c r="A44" s="65" t="e">
        <v>#N/A</v>
      </c>
      <c r="B44" s="67" t="e">
        <v>#N/A</v>
      </c>
      <c r="C44" s="67" t="e">
        <v>#N/A</v>
      </c>
      <c r="D44" s="65" t="e">
        <v>#N/A</v>
      </c>
      <c r="E44" s="65" t="e">
        <v>#N/A</v>
      </c>
      <c r="F44" s="52" t="e">
        <v>#N/A</v>
      </c>
      <c r="G44" s="52" t="e">
        <v>#N/A</v>
      </c>
      <c r="H44" s="52" t="e">
        <v>#N/A</v>
      </c>
      <c r="I44" s="65" t="e">
        <v>#N/A</v>
      </c>
      <c r="J44" s="52" t="e">
        <v>#N/A</v>
      </c>
      <c r="K44" s="67" t="e">
        <v>#N/A</v>
      </c>
      <c r="L44" s="70" t="e">
        <v>#N/A</v>
      </c>
      <c r="M44" s="70" t="e">
        <v>#N/A</v>
      </c>
      <c r="N44" s="70" t="e">
        <v>#N/A</v>
      </c>
      <c r="O44" s="70" t="e">
        <v>#N/A</v>
      </c>
      <c r="P44" s="70" t="e">
        <v>#N/A</v>
      </c>
      <c r="Q44" s="70" t="e">
        <v>#N/A</v>
      </c>
      <c r="R44" s="52" t="e">
        <v>#N/A</v>
      </c>
      <c r="S44" s="52" t="e">
        <v>#N/A</v>
      </c>
      <c r="T44" s="52" t="e">
        <v>#N/A</v>
      </c>
      <c r="V44" s="65" t="e">
        <v>#N/A</v>
      </c>
      <c r="W44" s="67" t="e">
        <v>#N/A</v>
      </c>
      <c r="X44" s="67" t="e">
        <v>#N/A</v>
      </c>
      <c r="Y44" s="65" t="e">
        <v>#N/A</v>
      </c>
      <c r="Z44" s="65" t="e">
        <v>#N/A</v>
      </c>
      <c r="AA44" s="52" t="e">
        <v>#N/A</v>
      </c>
      <c r="AB44" s="52" t="e">
        <v>#N/A</v>
      </c>
      <c r="AC44" s="52" t="e">
        <v>#N/A</v>
      </c>
      <c r="AD44" s="65" t="e">
        <v>#N/A</v>
      </c>
      <c r="AE44" s="52" t="e">
        <v>#N/A</v>
      </c>
      <c r="AF44" s="67" t="e">
        <v>#N/A</v>
      </c>
      <c r="AG44" s="70" t="e">
        <v>#N/A</v>
      </c>
      <c r="AH44" s="70" t="e">
        <v>#N/A</v>
      </c>
      <c r="AI44" s="70" t="e">
        <v>#N/A</v>
      </c>
      <c r="AJ44" s="70" t="e">
        <v>#N/A</v>
      </c>
      <c r="AK44" s="70" t="e">
        <v>#N/A</v>
      </c>
      <c r="AL44" s="70" t="e">
        <v>#N/A</v>
      </c>
      <c r="AM44" s="52" t="e">
        <v>#N/A</v>
      </c>
      <c r="AN44" s="52" t="e">
        <v>#N/A</v>
      </c>
      <c r="AO44" s="52" t="e">
        <v>#N/A</v>
      </c>
    </row>
    <row r="45" spans="1:41" ht="15" thickBot="1">
      <c r="A45" s="65" t="e">
        <v>#N/A</v>
      </c>
      <c r="B45" s="67" t="e">
        <v>#N/A</v>
      </c>
      <c r="C45" s="67" t="e">
        <v>#N/A</v>
      </c>
      <c r="D45" s="65" t="e">
        <v>#N/A</v>
      </c>
      <c r="E45" s="65" t="e">
        <v>#N/A</v>
      </c>
      <c r="F45" s="52" t="e">
        <v>#N/A</v>
      </c>
      <c r="G45" s="52" t="e">
        <v>#N/A</v>
      </c>
      <c r="H45" s="52" t="e">
        <v>#N/A</v>
      </c>
      <c r="I45" s="65" t="e">
        <v>#N/A</v>
      </c>
      <c r="J45" s="52" t="e">
        <v>#N/A</v>
      </c>
      <c r="K45" s="67" t="e">
        <v>#N/A</v>
      </c>
      <c r="L45" s="70" t="e">
        <v>#N/A</v>
      </c>
      <c r="M45" s="70" t="e">
        <v>#N/A</v>
      </c>
      <c r="N45" s="70" t="e">
        <v>#N/A</v>
      </c>
      <c r="O45" s="70" t="e">
        <v>#N/A</v>
      </c>
      <c r="P45" s="70" t="e">
        <v>#N/A</v>
      </c>
      <c r="Q45" s="70" t="e">
        <v>#N/A</v>
      </c>
      <c r="R45" s="52" t="e">
        <v>#N/A</v>
      </c>
      <c r="S45" s="52" t="e">
        <v>#N/A</v>
      </c>
      <c r="T45" s="52" t="e">
        <v>#N/A</v>
      </c>
      <c r="V45" s="65" t="e">
        <v>#N/A</v>
      </c>
      <c r="W45" s="67" t="e">
        <v>#N/A</v>
      </c>
      <c r="X45" s="67" t="e">
        <v>#N/A</v>
      </c>
      <c r="Y45" s="65" t="e">
        <v>#N/A</v>
      </c>
      <c r="Z45" s="65" t="e">
        <v>#N/A</v>
      </c>
      <c r="AA45" s="52" t="e">
        <v>#N/A</v>
      </c>
      <c r="AB45" s="52" t="e">
        <v>#N/A</v>
      </c>
      <c r="AC45" s="52" t="e">
        <v>#N/A</v>
      </c>
      <c r="AD45" s="65" t="e">
        <v>#N/A</v>
      </c>
      <c r="AE45" s="52" t="e">
        <v>#N/A</v>
      </c>
      <c r="AF45" s="67" t="e">
        <v>#N/A</v>
      </c>
      <c r="AG45" s="70" t="e">
        <v>#N/A</v>
      </c>
      <c r="AH45" s="70" t="e">
        <v>#N/A</v>
      </c>
      <c r="AI45" s="70" t="e">
        <v>#N/A</v>
      </c>
      <c r="AJ45" s="70" t="e">
        <v>#N/A</v>
      </c>
      <c r="AK45" s="70" t="e">
        <v>#N/A</v>
      </c>
      <c r="AL45" s="70" t="e">
        <v>#N/A</v>
      </c>
      <c r="AM45" s="52" t="e">
        <v>#N/A</v>
      </c>
      <c r="AN45" s="52" t="e">
        <v>#N/A</v>
      </c>
      <c r="AO45" s="52" t="e">
        <v>#N/A</v>
      </c>
    </row>
    <row r="46" spans="1:41" ht="15" thickBot="1">
      <c r="A46" s="65" t="e">
        <v>#N/A</v>
      </c>
      <c r="B46" s="67" t="e">
        <v>#N/A</v>
      </c>
      <c r="C46" s="67" t="e">
        <v>#N/A</v>
      </c>
      <c r="D46" s="65" t="e">
        <v>#N/A</v>
      </c>
      <c r="E46" s="65" t="e">
        <v>#N/A</v>
      </c>
      <c r="F46" s="52" t="e">
        <v>#N/A</v>
      </c>
      <c r="G46" s="52" t="e">
        <v>#N/A</v>
      </c>
      <c r="H46" s="52" t="e">
        <v>#N/A</v>
      </c>
      <c r="I46" s="65" t="e">
        <v>#N/A</v>
      </c>
      <c r="J46" s="52" t="e">
        <v>#N/A</v>
      </c>
      <c r="K46" s="67" t="e">
        <v>#N/A</v>
      </c>
      <c r="L46" s="70" t="e">
        <v>#N/A</v>
      </c>
      <c r="M46" s="70" t="e">
        <v>#N/A</v>
      </c>
      <c r="N46" s="70" t="e">
        <v>#N/A</v>
      </c>
      <c r="O46" s="70" t="e">
        <v>#N/A</v>
      </c>
      <c r="P46" s="70" t="e">
        <v>#N/A</v>
      </c>
      <c r="Q46" s="70" t="e">
        <v>#N/A</v>
      </c>
      <c r="R46" s="52" t="e">
        <v>#N/A</v>
      </c>
      <c r="S46" s="52" t="e">
        <v>#N/A</v>
      </c>
      <c r="T46" s="52" t="e">
        <v>#N/A</v>
      </c>
      <c r="V46" s="65" t="e">
        <v>#N/A</v>
      </c>
      <c r="W46" s="67" t="e">
        <v>#N/A</v>
      </c>
      <c r="X46" s="67" t="e">
        <v>#N/A</v>
      </c>
      <c r="Y46" s="65" t="e">
        <v>#N/A</v>
      </c>
      <c r="Z46" s="65" t="e">
        <v>#N/A</v>
      </c>
      <c r="AA46" s="52" t="e">
        <v>#N/A</v>
      </c>
      <c r="AB46" s="52" t="e">
        <v>#N/A</v>
      </c>
      <c r="AC46" s="52" t="e">
        <v>#N/A</v>
      </c>
      <c r="AD46" s="65" t="e">
        <v>#N/A</v>
      </c>
      <c r="AE46" s="52" t="e">
        <v>#N/A</v>
      </c>
      <c r="AF46" s="67" t="e">
        <v>#N/A</v>
      </c>
      <c r="AG46" s="70" t="e">
        <v>#N/A</v>
      </c>
      <c r="AH46" s="70" t="e">
        <v>#N/A</v>
      </c>
      <c r="AI46" s="70" t="e">
        <v>#N/A</v>
      </c>
      <c r="AJ46" s="70" t="e">
        <v>#N/A</v>
      </c>
      <c r="AK46" s="70" t="e">
        <v>#N/A</v>
      </c>
      <c r="AL46" s="70" t="e">
        <v>#N/A</v>
      </c>
      <c r="AM46" s="52" t="e">
        <v>#N/A</v>
      </c>
      <c r="AN46" s="52" t="e">
        <v>#N/A</v>
      </c>
      <c r="AO46" s="52" t="e">
        <v>#N/A</v>
      </c>
    </row>
    <row r="47" spans="1:41" ht="15" thickBot="1">
      <c r="A47" s="65" t="e">
        <v>#N/A</v>
      </c>
      <c r="B47" s="67" t="e">
        <v>#N/A</v>
      </c>
      <c r="C47" s="67" t="e">
        <v>#N/A</v>
      </c>
      <c r="D47" s="65" t="e">
        <v>#N/A</v>
      </c>
      <c r="E47" s="65" t="e">
        <v>#N/A</v>
      </c>
      <c r="F47" s="52" t="e">
        <v>#N/A</v>
      </c>
      <c r="G47" s="52" t="e">
        <v>#N/A</v>
      </c>
      <c r="H47" s="52" t="e">
        <v>#N/A</v>
      </c>
      <c r="I47" s="65" t="e">
        <v>#N/A</v>
      </c>
      <c r="J47" s="52" t="e">
        <v>#N/A</v>
      </c>
      <c r="K47" s="67" t="e">
        <v>#N/A</v>
      </c>
      <c r="L47" s="70" t="e">
        <v>#N/A</v>
      </c>
      <c r="M47" s="70" t="e">
        <v>#N/A</v>
      </c>
      <c r="N47" s="70" t="e">
        <v>#N/A</v>
      </c>
      <c r="O47" s="70" t="e">
        <v>#N/A</v>
      </c>
      <c r="P47" s="70" t="e">
        <v>#N/A</v>
      </c>
      <c r="Q47" s="70" t="e">
        <v>#N/A</v>
      </c>
      <c r="R47" s="52" t="e">
        <v>#N/A</v>
      </c>
      <c r="S47" s="52" t="e">
        <v>#N/A</v>
      </c>
      <c r="T47" s="52" t="e">
        <v>#N/A</v>
      </c>
      <c r="V47" s="65" t="e">
        <v>#N/A</v>
      </c>
      <c r="W47" s="67" t="e">
        <v>#N/A</v>
      </c>
      <c r="X47" s="67" t="e">
        <v>#N/A</v>
      </c>
      <c r="Y47" s="65" t="e">
        <v>#N/A</v>
      </c>
      <c r="Z47" s="65" t="e">
        <v>#N/A</v>
      </c>
      <c r="AA47" s="52" t="e">
        <v>#N/A</v>
      </c>
      <c r="AB47" s="52" t="e">
        <v>#N/A</v>
      </c>
      <c r="AC47" s="52" t="e">
        <v>#N/A</v>
      </c>
      <c r="AD47" s="65" t="e">
        <v>#N/A</v>
      </c>
      <c r="AE47" s="52" t="e">
        <v>#N/A</v>
      </c>
      <c r="AF47" s="67" t="e">
        <v>#N/A</v>
      </c>
      <c r="AG47" s="70" t="e">
        <v>#N/A</v>
      </c>
      <c r="AH47" s="70" t="e">
        <v>#N/A</v>
      </c>
      <c r="AI47" s="70" t="e">
        <v>#N/A</v>
      </c>
      <c r="AJ47" s="70" t="e">
        <v>#N/A</v>
      </c>
      <c r="AK47" s="70" t="e">
        <v>#N/A</v>
      </c>
      <c r="AL47" s="70" t="e">
        <v>#N/A</v>
      </c>
      <c r="AM47" s="52" t="e">
        <v>#N/A</v>
      </c>
      <c r="AN47" s="52" t="e">
        <v>#N/A</v>
      </c>
      <c r="AO47" s="52" t="e">
        <v>#N/A</v>
      </c>
    </row>
    <row r="48" spans="1:41" ht="15" thickBot="1">
      <c r="A48" s="65" t="e">
        <v>#N/A</v>
      </c>
      <c r="B48" s="67" t="e">
        <v>#N/A</v>
      </c>
      <c r="C48" s="67" t="e">
        <v>#N/A</v>
      </c>
      <c r="D48" s="65" t="e">
        <v>#N/A</v>
      </c>
      <c r="E48" s="65" t="e">
        <v>#N/A</v>
      </c>
      <c r="F48" s="52" t="e">
        <v>#N/A</v>
      </c>
      <c r="G48" s="52" t="e">
        <v>#N/A</v>
      </c>
      <c r="H48" s="52" t="e">
        <v>#N/A</v>
      </c>
      <c r="I48" s="65" t="e">
        <v>#N/A</v>
      </c>
      <c r="J48" s="52" t="e">
        <v>#N/A</v>
      </c>
      <c r="K48" s="67" t="e">
        <v>#N/A</v>
      </c>
      <c r="L48" s="70" t="e">
        <v>#N/A</v>
      </c>
      <c r="M48" s="70" t="e">
        <v>#N/A</v>
      </c>
      <c r="N48" s="70" t="e">
        <v>#N/A</v>
      </c>
      <c r="O48" s="70" t="e">
        <v>#N/A</v>
      </c>
      <c r="P48" s="70" t="e">
        <v>#N/A</v>
      </c>
      <c r="Q48" s="70" t="e">
        <v>#N/A</v>
      </c>
      <c r="R48" s="52" t="e">
        <v>#N/A</v>
      </c>
      <c r="S48" s="52" t="e">
        <v>#N/A</v>
      </c>
      <c r="T48" s="52" t="e">
        <v>#N/A</v>
      </c>
      <c r="V48" s="65" t="e">
        <v>#N/A</v>
      </c>
      <c r="W48" s="67" t="e">
        <v>#N/A</v>
      </c>
      <c r="X48" s="67" t="e">
        <v>#N/A</v>
      </c>
      <c r="Y48" s="65" t="e">
        <v>#N/A</v>
      </c>
      <c r="Z48" s="65" t="e">
        <v>#N/A</v>
      </c>
      <c r="AA48" s="52" t="e">
        <v>#N/A</v>
      </c>
      <c r="AB48" s="52" t="e">
        <v>#N/A</v>
      </c>
      <c r="AC48" s="52" t="e">
        <v>#N/A</v>
      </c>
      <c r="AD48" s="65" t="e">
        <v>#N/A</v>
      </c>
      <c r="AE48" s="52" t="e">
        <v>#N/A</v>
      </c>
      <c r="AF48" s="67" t="e">
        <v>#N/A</v>
      </c>
      <c r="AG48" s="70" t="e">
        <v>#N/A</v>
      </c>
      <c r="AH48" s="70" t="e">
        <v>#N/A</v>
      </c>
      <c r="AI48" s="70" t="e">
        <v>#N/A</v>
      </c>
      <c r="AJ48" s="70" t="e">
        <v>#N/A</v>
      </c>
      <c r="AK48" s="70" t="e">
        <v>#N/A</v>
      </c>
      <c r="AL48" s="70" t="e">
        <v>#N/A</v>
      </c>
      <c r="AM48" s="52" t="e">
        <v>#N/A</v>
      </c>
      <c r="AN48" s="52" t="e">
        <v>#N/A</v>
      </c>
      <c r="AO48" s="52" t="e">
        <v>#N/A</v>
      </c>
    </row>
    <row r="49" spans="1:41" ht="15" thickBot="1">
      <c r="A49" s="65" t="e">
        <v>#N/A</v>
      </c>
      <c r="B49" s="67" t="e">
        <v>#N/A</v>
      </c>
      <c r="C49" s="67" t="e">
        <v>#N/A</v>
      </c>
      <c r="D49" s="65" t="e">
        <v>#N/A</v>
      </c>
      <c r="E49" s="65" t="e">
        <v>#N/A</v>
      </c>
      <c r="F49" s="52" t="e">
        <v>#N/A</v>
      </c>
      <c r="G49" s="52" t="e">
        <v>#N/A</v>
      </c>
      <c r="H49" s="52" t="e">
        <v>#N/A</v>
      </c>
      <c r="I49" s="65" t="e">
        <v>#N/A</v>
      </c>
      <c r="J49" s="52" t="e">
        <v>#N/A</v>
      </c>
      <c r="K49" s="67" t="e">
        <v>#N/A</v>
      </c>
      <c r="L49" s="70" t="e">
        <v>#N/A</v>
      </c>
      <c r="M49" s="70" t="e">
        <v>#N/A</v>
      </c>
      <c r="N49" s="70" t="e">
        <v>#N/A</v>
      </c>
      <c r="O49" s="70" t="e">
        <v>#N/A</v>
      </c>
      <c r="P49" s="70" t="e">
        <v>#N/A</v>
      </c>
      <c r="Q49" s="70" t="e">
        <v>#N/A</v>
      </c>
      <c r="R49" s="52" t="e">
        <v>#N/A</v>
      </c>
      <c r="S49" s="52" t="e">
        <v>#N/A</v>
      </c>
      <c r="T49" s="52" t="e">
        <v>#N/A</v>
      </c>
      <c r="V49" s="65" t="e">
        <v>#N/A</v>
      </c>
      <c r="W49" s="67" t="e">
        <v>#N/A</v>
      </c>
      <c r="X49" s="67" t="e">
        <v>#N/A</v>
      </c>
      <c r="Y49" s="65" t="e">
        <v>#N/A</v>
      </c>
      <c r="Z49" s="65" t="e">
        <v>#N/A</v>
      </c>
      <c r="AA49" s="52" t="e">
        <v>#N/A</v>
      </c>
      <c r="AB49" s="52" t="e">
        <v>#N/A</v>
      </c>
      <c r="AC49" s="52" t="e">
        <v>#N/A</v>
      </c>
      <c r="AD49" s="65" t="e">
        <v>#N/A</v>
      </c>
      <c r="AE49" s="52" t="e">
        <v>#N/A</v>
      </c>
      <c r="AF49" s="67" t="e">
        <v>#N/A</v>
      </c>
      <c r="AG49" s="70" t="e">
        <v>#N/A</v>
      </c>
      <c r="AH49" s="70" t="e">
        <v>#N/A</v>
      </c>
      <c r="AI49" s="70" t="e">
        <v>#N/A</v>
      </c>
      <c r="AJ49" s="70" t="e">
        <v>#N/A</v>
      </c>
      <c r="AK49" s="70" t="e">
        <v>#N/A</v>
      </c>
      <c r="AL49" s="70" t="e">
        <v>#N/A</v>
      </c>
      <c r="AM49" s="52" t="e">
        <v>#N/A</v>
      </c>
      <c r="AN49" s="52" t="e">
        <v>#N/A</v>
      </c>
      <c r="AO49" s="52" t="e">
        <v>#N/A</v>
      </c>
    </row>
    <row r="50" spans="1:41" ht="15" thickBot="1">
      <c r="A50" s="65" t="e">
        <v>#N/A</v>
      </c>
      <c r="B50" s="67" t="e">
        <v>#N/A</v>
      </c>
      <c r="C50" s="67" t="e">
        <v>#N/A</v>
      </c>
      <c r="D50" s="65" t="e">
        <v>#N/A</v>
      </c>
      <c r="E50" s="65" t="e">
        <v>#N/A</v>
      </c>
      <c r="F50" s="52" t="e">
        <v>#N/A</v>
      </c>
      <c r="G50" s="52" t="e">
        <v>#N/A</v>
      </c>
      <c r="H50" s="52" t="e">
        <v>#N/A</v>
      </c>
      <c r="I50" s="65" t="e">
        <v>#N/A</v>
      </c>
      <c r="J50" s="52" t="e">
        <v>#N/A</v>
      </c>
      <c r="K50" s="67" t="e">
        <v>#N/A</v>
      </c>
      <c r="L50" s="70" t="e">
        <v>#N/A</v>
      </c>
      <c r="M50" s="70" t="e">
        <v>#N/A</v>
      </c>
      <c r="N50" s="70" t="e">
        <v>#N/A</v>
      </c>
      <c r="O50" s="70" t="e">
        <v>#N/A</v>
      </c>
      <c r="P50" s="70" t="e">
        <v>#N/A</v>
      </c>
      <c r="Q50" s="70" t="e">
        <v>#N/A</v>
      </c>
      <c r="R50" s="52" t="e">
        <v>#N/A</v>
      </c>
      <c r="S50" s="52" t="e">
        <v>#N/A</v>
      </c>
      <c r="T50" s="52" t="e">
        <v>#N/A</v>
      </c>
      <c r="V50" s="65" t="e">
        <v>#N/A</v>
      </c>
      <c r="W50" s="67" t="e">
        <v>#N/A</v>
      </c>
      <c r="X50" s="67" t="e">
        <v>#N/A</v>
      </c>
      <c r="Y50" s="65" t="e">
        <v>#N/A</v>
      </c>
      <c r="Z50" s="65" t="e">
        <v>#N/A</v>
      </c>
      <c r="AA50" s="52" t="e">
        <v>#N/A</v>
      </c>
      <c r="AB50" s="52" t="e">
        <v>#N/A</v>
      </c>
      <c r="AC50" s="52" t="e">
        <v>#N/A</v>
      </c>
      <c r="AD50" s="65" t="e">
        <v>#N/A</v>
      </c>
      <c r="AE50" s="52" t="e">
        <v>#N/A</v>
      </c>
      <c r="AF50" s="67" t="e">
        <v>#N/A</v>
      </c>
      <c r="AG50" s="70" t="e">
        <v>#N/A</v>
      </c>
      <c r="AH50" s="70" t="e">
        <v>#N/A</v>
      </c>
      <c r="AI50" s="70" t="e">
        <v>#N/A</v>
      </c>
      <c r="AJ50" s="70" t="e">
        <v>#N/A</v>
      </c>
      <c r="AK50" s="70" t="e">
        <v>#N/A</v>
      </c>
      <c r="AL50" s="70" t="e">
        <v>#N/A</v>
      </c>
      <c r="AM50" s="52" t="e">
        <v>#N/A</v>
      </c>
      <c r="AN50" s="52" t="e">
        <v>#N/A</v>
      </c>
      <c r="AO50" s="52" t="e">
        <v>#N/A</v>
      </c>
    </row>
    <row r="51" spans="1:41" ht="15" thickBot="1">
      <c r="A51" s="65" t="e">
        <v>#N/A</v>
      </c>
      <c r="B51" s="67" t="e">
        <v>#N/A</v>
      </c>
      <c r="C51" s="67" t="e">
        <v>#N/A</v>
      </c>
      <c r="D51" s="65" t="e">
        <v>#N/A</v>
      </c>
      <c r="E51" s="65" t="e">
        <v>#N/A</v>
      </c>
      <c r="F51" s="52" t="e">
        <v>#N/A</v>
      </c>
      <c r="G51" s="52" t="e">
        <v>#N/A</v>
      </c>
      <c r="H51" s="52" t="e">
        <v>#N/A</v>
      </c>
      <c r="I51" s="65" t="e">
        <v>#N/A</v>
      </c>
      <c r="J51" s="52" t="e">
        <v>#N/A</v>
      </c>
      <c r="K51" s="67" t="e">
        <v>#N/A</v>
      </c>
      <c r="L51" s="70" t="e">
        <v>#N/A</v>
      </c>
      <c r="M51" s="70" t="e">
        <v>#N/A</v>
      </c>
      <c r="N51" s="70" t="e">
        <v>#N/A</v>
      </c>
      <c r="O51" s="70" t="e">
        <v>#N/A</v>
      </c>
      <c r="P51" s="70" t="e">
        <v>#N/A</v>
      </c>
      <c r="Q51" s="70" t="e">
        <v>#N/A</v>
      </c>
      <c r="R51" s="52" t="e">
        <v>#N/A</v>
      </c>
      <c r="S51" s="52" t="e">
        <v>#N/A</v>
      </c>
      <c r="T51" s="52" t="e">
        <v>#N/A</v>
      </c>
      <c r="V51" s="65" t="e">
        <v>#N/A</v>
      </c>
      <c r="W51" s="67" t="e">
        <v>#N/A</v>
      </c>
      <c r="X51" s="67" t="e">
        <v>#N/A</v>
      </c>
      <c r="Y51" s="65" t="e">
        <v>#N/A</v>
      </c>
      <c r="Z51" s="65" t="e">
        <v>#N/A</v>
      </c>
      <c r="AA51" s="52" t="e">
        <v>#N/A</v>
      </c>
      <c r="AB51" s="52" t="e">
        <v>#N/A</v>
      </c>
      <c r="AC51" s="52" t="e">
        <v>#N/A</v>
      </c>
      <c r="AD51" s="65" t="e">
        <v>#N/A</v>
      </c>
      <c r="AE51" s="52" t="e">
        <v>#N/A</v>
      </c>
      <c r="AF51" s="67" t="e">
        <v>#N/A</v>
      </c>
      <c r="AG51" s="70" t="e">
        <v>#N/A</v>
      </c>
      <c r="AH51" s="70" t="e">
        <v>#N/A</v>
      </c>
      <c r="AI51" s="70" t="e">
        <v>#N/A</v>
      </c>
      <c r="AJ51" s="70" t="e">
        <v>#N/A</v>
      </c>
      <c r="AK51" s="70" t="e">
        <v>#N/A</v>
      </c>
      <c r="AL51" s="70" t="e">
        <v>#N/A</v>
      </c>
      <c r="AM51" s="52" t="e">
        <v>#N/A</v>
      </c>
      <c r="AN51" s="52" t="e">
        <v>#N/A</v>
      </c>
      <c r="AO51" s="52" t="e">
        <v>#N/A</v>
      </c>
    </row>
    <row r="52" spans="1:41" ht="15" thickBot="1">
      <c r="A52" s="65" t="e">
        <v>#N/A</v>
      </c>
      <c r="B52" s="67" t="e">
        <v>#N/A</v>
      </c>
      <c r="C52" s="67" t="e">
        <v>#N/A</v>
      </c>
      <c r="D52" s="65" t="e">
        <v>#N/A</v>
      </c>
      <c r="E52" s="65" t="e">
        <v>#N/A</v>
      </c>
      <c r="F52" s="52" t="e">
        <v>#N/A</v>
      </c>
      <c r="G52" s="52" t="e">
        <v>#N/A</v>
      </c>
      <c r="H52" s="52" t="e">
        <v>#N/A</v>
      </c>
      <c r="I52" s="65" t="e">
        <v>#N/A</v>
      </c>
      <c r="J52" s="52" t="e">
        <v>#N/A</v>
      </c>
      <c r="K52" s="67" t="e">
        <v>#N/A</v>
      </c>
      <c r="L52" s="70" t="e">
        <v>#N/A</v>
      </c>
      <c r="M52" s="70" t="e">
        <v>#N/A</v>
      </c>
      <c r="N52" s="70" t="e">
        <v>#N/A</v>
      </c>
      <c r="O52" s="70" t="e">
        <v>#N/A</v>
      </c>
      <c r="P52" s="70" t="e">
        <v>#N/A</v>
      </c>
      <c r="Q52" s="70" t="e">
        <v>#N/A</v>
      </c>
      <c r="R52" s="52" t="e">
        <v>#N/A</v>
      </c>
      <c r="S52" s="52" t="e">
        <v>#N/A</v>
      </c>
      <c r="T52" s="52" t="e">
        <v>#N/A</v>
      </c>
      <c r="V52" s="65" t="e">
        <v>#N/A</v>
      </c>
      <c r="W52" s="67" t="e">
        <v>#N/A</v>
      </c>
      <c r="X52" s="67" t="e">
        <v>#N/A</v>
      </c>
      <c r="Y52" s="65" t="e">
        <v>#N/A</v>
      </c>
      <c r="Z52" s="65" t="e">
        <v>#N/A</v>
      </c>
      <c r="AA52" s="52" t="e">
        <v>#N/A</v>
      </c>
      <c r="AB52" s="52" t="e">
        <v>#N/A</v>
      </c>
      <c r="AC52" s="52" t="e">
        <v>#N/A</v>
      </c>
      <c r="AD52" s="65" t="e">
        <v>#N/A</v>
      </c>
      <c r="AE52" s="52" t="e">
        <v>#N/A</v>
      </c>
      <c r="AF52" s="67" t="e">
        <v>#N/A</v>
      </c>
      <c r="AG52" s="70" t="e">
        <v>#N/A</v>
      </c>
      <c r="AH52" s="70" t="e">
        <v>#N/A</v>
      </c>
      <c r="AI52" s="70" t="e">
        <v>#N/A</v>
      </c>
      <c r="AJ52" s="70" t="e">
        <v>#N/A</v>
      </c>
      <c r="AK52" s="70" t="e">
        <v>#N/A</v>
      </c>
      <c r="AL52" s="70" t="e">
        <v>#N/A</v>
      </c>
      <c r="AM52" s="52" t="e">
        <v>#N/A</v>
      </c>
      <c r="AN52" s="52" t="e">
        <v>#N/A</v>
      </c>
      <c r="AO52" s="52" t="e">
        <v>#N/A</v>
      </c>
    </row>
    <row r="53" spans="1:41" ht="15" thickBot="1">
      <c r="A53" s="65" t="e">
        <v>#N/A</v>
      </c>
      <c r="B53" s="67" t="e">
        <v>#N/A</v>
      </c>
      <c r="C53" s="67" t="e">
        <v>#N/A</v>
      </c>
      <c r="D53" s="65" t="e">
        <v>#N/A</v>
      </c>
      <c r="E53" s="65" t="e">
        <v>#N/A</v>
      </c>
      <c r="F53" s="52" t="e">
        <v>#N/A</v>
      </c>
      <c r="G53" s="52" t="e">
        <v>#N/A</v>
      </c>
      <c r="H53" s="52" t="e">
        <v>#N/A</v>
      </c>
      <c r="I53" s="65" t="e">
        <v>#N/A</v>
      </c>
      <c r="J53" s="52" t="e">
        <v>#N/A</v>
      </c>
      <c r="K53" s="67" t="e">
        <v>#N/A</v>
      </c>
      <c r="L53" s="70" t="e">
        <v>#N/A</v>
      </c>
      <c r="M53" s="70" t="e">
        <v>#N/A</v>
      </c>
      <c r="N53" s="70" t="e">
        <v>#N/A</v>
      </c>
      <c r="O53" s="70" t="e">
        <v>#N/A</v>
      </c>
      <c r="P53" s="70" t="e">
        <v>#N/A</v>
      </c>
      <c r="Q53" s="70" t="e">
        <v>#N/A</v>
      </c>
      <c r="R53" s="52" t="e">
        <v>#N/A</v>
      </c>
      <c r="S53" s="52" t="e">
        <v>#N/A</v>
      </c>
      <c r="T53" s="52" t="e">
        <v>#N/A</v>
      </c>
      <c r="V53" s="65" t="e">
        <v>#N/A</v>
      </c>
      <c r="W53" s="67" t="e">
        <v>#N/A</v>
      </c>
      <c r="X53" s="67" t="e">
        <v>#N/A</v>
      </c>
      <c r="Y53" s="65" t="e">
        <v>#N/A</v>
      </c>
      <c r="Z53" s="65" t="e">
        <v>#N/A</v>
      </c>
      <c r="AA53" s="52" t="e">
        <v>#N/A</v>
      </c>
      <c r="AB53" s="52" t="e">
        <v>#N/A</v>
      </c>
      <c r="AC53" s="52" t="e">
        <v>#N/A</v>
      </c>
      <c r="AD53" s="65" t="e">
        <v>#N/A</v>
      </c>
      <c r="AE53" s="52" t="e">
        <v>#N/A</v>
      </c>
      <c r="AF53" s="67" t="e">
        <v>#N/A</v>
      </c>
      <c r="AG53" s="70" t="e">
        <v>#N/A</v>
      </c>
      <c r="AH53" s="70" t="e">
        <v>#N/A</v>
      </c>
      <c r="AI53" s="70" t="e">
        <v>#N/A</v>
      </c>
      <c r="AJ53" s="70" t="e">
        <v>#N/A</v>
      </c>
      <c r="AK53" s="70" t="e">
        <v>#N/A</v>
      </c>
      <c r="AL53" s="70" t="e">
        <v>#N/A</v>
      </c>
      <c r="AM53" s="52" t="e">
        <v>#N/A</v>
      </c>
      <c r="AN53" s="52" t="e">
        <v>#N/A</v>
      </c>
      <c r="AO53" s="52" t="e">
        <v>#N/A</v>
      </c>
    </row>
    <row r="54" spans="1:41" ht="15" thickBot="1">
      <c r="A54" s="65" t="e">
        <v>#N/A</v>
      </c>
      <c r="B54" s="67" t="e">
        <v>#N/A</v>
      </c>
      <c r="C54" s="67" t="e">
        <v>#N/A</v>
      </c>
      <c r="D54" s="65" t="e">
        <v>#N/A</v>
      </c>
      <c r="E54" s="65" t="e">
        <v>#N/A</v>
      </c>
      <c r="F54" s="52" t="e">
        <v>#N/A</v>
      </c>
      <c r="G54" s="52" t="e">
        <v>#N/A</v>
      </c>
      <c r="H54" s="52" t="e">
        <v>#N/A</v>
      </c>
      <c r="I54" s="65" t="e">
        <v>#N/A</v>
      </c>
      <c r="J54" s="52" t="e">
        <v>#N/A</v>
      </c>
      <c r="K54" s="67" t="e">
        <v>#N/A</v>
      </c>
      <c r="L54" s="70" t="e">
        <v>#N/A</v>
      </c>
      <c r="M54" s="70" t="e">
        <v>#N/A</v>
      </c>
      <c r="N54" s="70" t="e">
        <v>#N/A</v>
      </c>
      <c r="O54" s="70" t="e">
        <v>#N/A</v>
      </c>
      <c r="P54" s="70" t="e">
        <v>#N/A</v>
      </c>
      <c r="Q54" s="70" t="e">
        <v>#N/A</v>
      </c>
      <c r="R54" s="52" t="e">
        <v>#N/A</v>
      </c>
      <c r="S54" s="52" t="e">
        <v>#N/A</v>
      </c>
      <c r="T54" s="52" t="e">
        <v>#N/A</v>
      </c>
      <c r="V54" s="65" t="e">
        <v>#N/A</v>
      </c>
      <c r="W54" s="67" t="e">
        <v>#N/A</v>
      </c>
      <c r="X54" s="67" t="e">
        <v>#N/A</v>
      </c>
      <c r="Y54" s="65" t="e">
        <v>#N/A</v>
      </c>
      <c r="Z54" s="65" t="e">
        <v>#N/A</v>
      </c>
      <c r="AA54" s="52" t="e">
        <v>#N/A</v>
      </c>
      <c r="AB54" s="52" t="e">
        <v>#N/A</v>
      </c>
      <c r="AC54" s="52" t="e">
        <v>#N/A</v>
      </c>
      <c r="AD54" s="65" t="e">
        <v>#N/A</v>
      </c>
      <c r="AE54" s="52" t="e">
        <v>#N/A</v>
      </c>
      <c r="AF54" s="67" t="e">
        <v>#N/A</v>
      </c>
      <c r="AG54" s="70" t="e">
        <v>#N/A</v>
      </c>
      <c r="AH54" s="70" t="e">
        <v>#N/A</v>
      </c>
      <c r="AI54" s="70" t="e">
        <v>#N/A</v>
      </c>
      <c r="AJ54" s="70" t="e">
        <v>#N/A</v>
      </c>
      <c r="AK54" s="70" t="e">
        <v>#N/A</v>
      </c>
      <c r="AL54" s="70" t="e">
        <v>#N/A</v>
      </c>
      <c r="AM54" s="52" t="e">
        <v>#N/A</v>
      </c>
      <c r="AN54" s="52" t="e">
        <v>#N/A</v>
      </c>
      <c r="AO54" s="52" t="e">
        <v>#N/A</v>
      </c>
    </row>
    <row r="55" spans="1:41" ht="15" thickBot="1">
      <c r="A55" s="65" t="e">
        <v>#N/A</v>
      </c>
      <c r="B55" s="67" t="e">
        <v>#N/A</v>
      </c>
      <c r="C55" s="67" t="e">
        <v>#N/A</v>
      </c>
      <c r="D55" s="65" t="e">
        <v>#N/A</v>
      </c>
      <c r="E55" s="65" t="e">
        <v>#N/A</v>
      </c>
      <c r="F55" s="52" t="e">
        <v>#N/A</v>
      </c>
      <c r="G55" s="52" t="e">
        <v>#N/A</v>
      </c>
      <c r="H55" s="52" t="e">
        <v>#N/A</v>
      </c>
      <c r="I55" s="65" t="e">
        <v>#N/A</v>
      </c>
      <c r="J55" s="52" t="e">
        <v>#N/A</v>
      </c>
      <c r="K55" s="67" t="e">
        <v>#N/A</v>
      </c>
      <c r="L55" s="70" t="e">
        <v>#N/A</v>
      </c>
      <c r="M55" s="70" t="e">
        <v>#N/A</v>
      </c>
      <c r="N55" s="70" t="e">
        <v>#N/A</v>
      </c>
      <c r="O55" s="70" t="e">
        <v>#N/A</v>
      </c>
      <c r="P55" s="70" t="e">
        <v>#N/A</v>
      </c>
      <c r="Q55" s="70" t="e">
        <v>#N/A</v>
      </c>
      <c r="R55" s="52" t="e">
        <v>#N/A</v>
      </c>
      <c r="S55" s="52" t="e">
        <v>#N/A</v>
      </c>
      <c r="T55" s="52" t="e">
        <v>#N/A</v>
      </c>
      <c r="V55" s="65" t="e">
        <v>#N/A</v>
      </c>
      <c r="W55" s="67" t="e">
        <v>#N/A</v>
      </c>
      <c r="X55" s="67" t="e">
        <v>#N/A</v>
      </c>
      <c r="Y55" s="65" t="e">
        <v>#N/A</v>
      </c>
      <c r="Z55" s="65" t="e">
        <v>#N/A</v>
      </c>
      <c r="AA55" s="52" t="e">
        <v>#N/A</v>
      </c>
      <c r="AB55" s="52" t="e">
        <v>#N/A</v>
      </c>
      <c r="AC55" s="52" t="e">
        <v>#N/A</v>
      </c>
      <c r="AD55" s="65" t="e">
        <v>#N/A</v>
      </c>
      <c r="AE55" s="52" t="e">
        <v>#N/A</v>
      </c>
      <c r="AF55" s="67" t="e">
        <v>#N/A</v>
      </c>
      <c r="AG55" s="70" t="e">
        <v>#N/A</v>
      </c>
      <c r="AH55" s="70" t="e">
        <v>#N/A</v>
      </c>
      <c r="AI55" s="70" t="e">
        <v>#N/A</v>
      </c>
      <c r="AJ55" s="70" t="e">
        <v>#N/A</v>
      </c>
      <c r="AK55" s="70" t="e">
        <v>#N/A</v>
      </c>
      <c r="AL55" s="70" t="e">
        <v>#N/A</v>
      </c>
      <c r="AM55" s="52" t="e">
        <v>#N/A</v>
      </c>
      <c r="AN55" s="52" t="e">
        <v>#N/A</v>
      </c>
      <c r="AO55" s="52" t="e">
        <v>#N/A</v>
      </c>
    </row>
    <row r="56" spans="1:41" ht="15" thickBot="1">
      <c r="A56" s="65" t="e">
        <v>#N/A</v>
      </c>
      <c r="B56" s="67" t="e">
        <v>#N/A</v>
      </c>
      <c r="C56" s="67" t="e">
        <v>#N/A</v>
      </c>
      <c r="D56" s="65" t="e">
        <v>#N/A</v>
      </c>
      <c r="E56" s="65" t="e">
        <v>#N/A</v>
      </c>
      <c r="F56" s="52" t="e">
        <v>#N/A</v>
      </c>
      <c r="G56" s="52" t="e">
        <v>#N/A</v>
      </c>
      <c r="H56" s="52" t="e">
        <v>#N/A</v>
      </c>
      <c r="I56" s="65" t="e">
        <v>#N/A</v>
      </c>
      <c r="J56" s="52" t="e">
        <v>#N/A</v>
      </c>
      <c r="K56" s="67" t="e">
        <v>#N/A</v>
      </c>
      <c r="L56" s="70" t="e">
        <v>#N/A</v>
      </c>
      <c r="M56" s="70" t="e">
        <v>#N/A</v>
      </c>
      <c r="N56" s="70" t="e">
        <v>#N/A</v>
      </c>
      <c r="O56" s="70" t="e">
        <v>#N/A</v>
      </c>
      <c r="P56" s="70" t="e">
        <v>#N/A</v>
      </c>
      <c r="Q56" s="70" t="e">
        <v>#N/A</v>
      </c>
      <c r="R56" s="52" t="e">
        <v>#N/A</v>
      </c>
      <c r="S56" s="52" t="e">
        <v>#N/A</v>
      </c>
      <c r="T56" s="52" t="e">
        <v>#N/A</v>
      </c>
      <c r="V56" s="65" t="e">
        <v>#N/A</v>
      </c>
      <c r="W56" s="67" t="e">
        <v>#N/A</v>
      </c>
      <c r="X56" s="67" t="e">
        <v>#N/A</v>
      </c>
      <c r="Y56" s="65" t="e">
        <v>#N/A</v>
      </c>
      <c r="Z56" s="65" t="e">
        <v>#N/A</v>
      </c>
      <c r="AA56" s="52" t="e">
        <v>#N/A</v>
      </c>
      <c r="AB56" s="52" t="e">
        <v>#N/A</v>
      </c>
      <c r="AC56" s="52" t="e">
        <v>#N/A</v>
      </c>
      <c r="AD56" s="65" t="e">
        <v>#N/A</v>
      </c>
      <c r="AE56" s="52" t="e">
        <v>#N/A</v>
      </c>
      <c r="AF56" s="67" t="e">
        <v>#N/A</v>
      </c>
      <c r="AG56" s="70" t="e">
        <v>#N/A</v>
      </c>
      <c r="AH56" s="70" t="e">
        <v>#N/A</v>
      </c>
      <c r="AI56" s="70" t="e">
        <v>#N/A</v>
      </c>
      <c r="AJ56" s="70" t="e">
        <v>#N/A</v>
      </c>
      <c r="AK56" s="70" t="e">
        <v>#N/A</v>
      </c>
      <c r="AL56" s="70" t="e">
        <v>#N/A</v>
      </c>
      <c r="AM56" s="52" t="e">
        <v>#N/A</v>
      </c>
      <c r="AN56" s="52" t="e">
        <v>#N/A</v>
      </c>
      <c r="AO56" s="52" t="e">
        <v>#N/A</v>
      </c>
    </row>
    <row r="57" spans="1:41" ht="15" thickBot="1">
      <c r="A57" s="65" t="e">
        <v>#N/A</v>
      </c>
      <c r="B57" s="67" t="e">
        <v>#N/A</v>
      </c>
      <c r="C57" s="67" t="e">
        <v>#N/A</v>
      </c>
      <c r="D57" s="65" t="e">
        <v>#N/A</v>
      </c>
      <c r="E57" s="65" t="e">
        <v>#N/A</v>
      </c>
      <c r="F57" s="52" t="e">
        <v>#N/A</v>
      </c>
      <c r="G57" s="52" t="e">
        <v>#N/A</v>
      </c>
      <c r="H57" s="52" t="e">
        <v>#N/A</v>
      </c>
      <c r="I57" s="65" t="e">
        <v>#N/A</v>
      </c>
      <c r="J57" s="52" t="e">
        <v>#N/A</v>
      </c>
      <c r="K57" s="67" t="e">
        <v>#N/A</v>
      </c>
      <c r="L57" s="70" t="e">
        <v>#N/A</v>
      </c>
      <c r="M57" s="70" t="e">
        <v>#N/A</v>
      </c>
      <c r="N57" s="70" t="e">
        <v>#N/A</v>
      </c>
      <c r="O57" s="70" t="e">
        <v>#N/A</v>
      </c>
      <c r="P57" s="70" t="e">
        <v>#N/A</v>
      </c>
      <c r="Q57" s="70" t="e">
        <v>#N/A</v>
      </c>
      <c r="R57" s="52" t="e">
        <v>#N/A</v>
      </c>
      <c r="S57" s="52" t="e">
        <v>#N/A</v>
      </c>
      <c r="T57" s="52" t="e">
        <v>#N/A</v>
      </c>
      <c r="V57" s="65" t="e">
        <v>#N/A</v>
      </c>
      <c r="W57" s="67" t="e">
        <v>#N/A</v>
      </c>
      <c r="X57" s="67" t="e">
        <v>#N/A</v>
      </c>
      <c r="Y57" s="65" t="e">
        <v>#N/A</v>
      </c>
      <c r="Z57" s="65" t="e">
        <v>#N/A</v>
      </c>
      <c r="AA57" s="52" t="e">
        <v>#N/A</v>
      </c>
      <c r="AB57" s="52" t="e">
        <v>#N/A</v>
      </c>
      <c r="AC57" s="52" t="e">
        <v>#N/A</v>
      </c>
      <c r="AD57" s="65" t="e">
        <v>#N/A</v>
      </c>
      <c r="AE57" s="52" t="e">
        <v>#N/A</v>
      </c>
      <c r="AF57" s="67" t="e">
        <v>#N/A</v>
      </c>
      <c r="AG57" s="70" t="e">
        <v>#N/A</v>
      </c>
      <c r="AH57" s="70" t="e">
        <v>#N/A</v>
      </c>
      <c r="AI57" s="70" t="e">
        <v>#N/A</v>
      </c>
      <c r="AJ57" s="70" t="e">
        <v>#N/A</v>
      </c>
      <c r="AK57" s="70" t="e">
        <v>#N/A</v>
      </c>
      <c r="AL57" s="70" t="e">
        <v>#N/A</v>
      </c>
      <c r="AM57" s="52" t="e">
        <v>#N/A</v>
      </c>
      <c r="AN57" s="52" t="e">
        <v>#N/A</v>
      </c>
      <c r="AO57" s="52" t="e">
        <v>#N/A</v>
      </c>
    </row>
    <row r="58" spans="1:41" ht="15" thickBot="1">
      <c r="A58" s="65" t="e">
        <v>#N/A</v>
      </c>
      <c r="B58" s="67" t="e">
        <v>#N/A</v>
      </c>
      <c r="C58" s="67" t="e">
        <v>#N/A</v>
      </c>
      <c r="D58" s="65" t="e">
        <v>#N/A</v>
      </c>
      <c r="E58" s="65" t="e">
        <v>#N/A</v>
      </c>
      <c r="F58" s="52" t="e">
        <v>#N/A</v>
      </c>
      <c r="G58" s="52" t="e">
        <v>#N/A</v>
      </c>
      <c r="H58" s="52" t="e">
        <v>#N/A</v>
      </c>
      <c r="I58" s="65" t="e">
        <v>#N/A</v>
      </c>
      <c r="J58" s="52" t="e">
        <v>#N/A</v>
      </c>
      <c r="K58" s="67" t="e">
        <v>#N/A</v>
      </c>
      <c r="L58" s="70" t="e">
        <v>#N/A</v>
      </c>
      <c r="M58" s="70" t="e">
        <v>#N/A</v>
      </c>
      <c r="N58" s="70" t="e">
        <v>#N/A</v>
      </c>
      <c r="O58" s="70" t="e">
        <v>#N/A</v>
      </c>
      <c r="P58" s="70" t="e">
        <v>#N/A</v>
      </c>
      <c r="Q58" s="70" t="e">
        <v>#N/A</v>
      </c>
      <c r="R58" s="52" t="e">
        <v>#N/A</v>
      </c>
      <c r="S58" s="52" t="e">
        <v>#N/A</v>
      </c>
      <c r="T58" s="52" t="e">
        <v>#N/A</v>
      </c>
      <c r="V58" s="65" t="e">
        <v>#N/A</v>
      </c>
      <c r="W58" s="67" t="e">
        <v>#N/A</v>
      </c>
      <c r="X58" s="67" t="e">
        <v>#N/A</v>
      </c>
      <c r="Y58" s="65" t="e">
        <v>#N/A</v>
      </c>
      <c r="Z58" s="65" t="e">
        <v>#N/A</v>
      </c>
      <c r="AA58" s="52" t="e">
        <v>#N/A</v>
      </c>
      <c r="AB58" s="52" t="e">
        <v>#N/A</v>
      </c>
      <c r="AC58" s="52" t="e">
        <v>#N/A</v>
      </c>
      <c r="AD58" s="65" t="e">
        <v>#N/A</v>
      </c>
      <c r="AE58" s="52" t="e">
        <v>#N/A</v>
      </c>
      <c r="AF58" s="67" t="e">
        <v>#N/A</v>
      </c>
      <c r="AG58" s="70" t="e">
        <v>#N/A</v>
      </c>
      <c r="AH58" s="70" t="e">
        <v>#N/A</v>
      </c>
      <c r="AI58" s="70" t="e">
        <v>#N/A</v>
      </c>
      <c r="AJ58" s="70" t="e">
        <v>#N/A</v>
      </c>
      <c r="AK58" s="70" t="e">
        <v>#N/A</v>
      </c>
      <c r="AL58" s="70" t="e">
        <v>#N/A</v>
      </c>
      <c r="AM58" s="52" t="e">
        <v>#N/A</v>
      </c>
      <c r="AN58" s="52" t="e">
        <v>#N/A</v>
      </c>
      <c r="AO58" s="52" t="e">
        <v>#N/A</v>
      </c>
    </row>
    <row r="59" spans="1:41" ht="15" thickBot="1">
      <c r="A59" s="65" t="e">
        <v>#N/A</v>
      </c>
      <c r="B59" s="67" t="e">
        <v>#N/A</v>
      </c>
      <c r="C59" s="67" t="e">
        <v>#N/A</v>
      </c>
      <c r="D59" s="65" t="e">
        <v>#N/A</v>
      </c>
      <c r="E59" s="65" t="e">
        <v>#N/A</v>
      </c>
      <c r="F59" s="52" t="e">
        <v>#N/A</v>
      </c>
      <c r="G59" s="52" t="e">
        <v>#N/A</v>
      </c>
      <c r="H59" s="52" t="e">
        <v>#N/A</v>
      </c>
      <c r="I59" s="65" t="e">
        <v>#N/A</v>
      </c>
      <c r="J59" s="52" t="e">
        <v>#N/A</v>
      </c>
      <c r="K59" s="67" t="e">
        <v>#N/A</v>
      </c>
      <c r="L59" s="70" t="e">
        <v>#N/A</v>
      </c>
      <c r="M59" s="70" t="e">
        <v>#N/A</v>
      </c>
      <c r="N59" s="70" t="e">
        <v>#N/A</v>
      </c>
      <c r="O59" s="70" t="e">
        <v>#N/A</v>
      </c>
      <c r="P59" s="70" t="e">
        <v>#N/A</v>
      </c>
      <c r="Q59" s="70" t="e">
        <v>#N/A</v>
      </c>
      <c r="R59" s="52" t="e">
        <v>#N/A</v>
      </c>
      <c r="S59" s="52" t="e">
        <v>#N/A</v>
      </c>
      <c r="T59" s="52" t="e">
        <v>#N/A</v>
      </c>
      <c r="V59" s="65" t="e">
        <v>#N/A</v>
      </c>
      <c r="W59" s="67" t="e">
        <v>#N/A</v>
      </c>
      <c r="X59" s="67" t="e">
        <v>#N/A</v>
      </c>
      <c r="Y59" s="65" t="e">
        <v>#N/A</v>
      </c>
      <c r="Z59" s="65" t="e">
        <v>#N/A</v>
      </c>
      <c r="AA59" s="52" t="e">
        <v>#N/A</v>
      </c>
      <c r="AB59" s="52" t="e">
        <v>#N/A</v>
      </c>
      <c r="AC59" s="52" t="e">
        <v>#N/A</v>
      </c>
      <c r="AD59" s="65" t="e">
        <v>#N/A</v>
      </c>
      <c r="AE59" s="52" t="e">
        <v>#N/A</v>
      </c>
      <c r="AF59" s="67" t="e">
        <v>#N/A</v>
      </c>
      <c r="AG59" s="70" t="e">
        <v>#N/A</v>
      </c>
      <c r="AH59" s="70" t="e">
        <v>#N/A</v>
      </c>
      <c r="AI59" s="70" t="e">
        <v>#N/A</v>
      </c>
      <c r="AJ59" s="70" t="e">
        <v>#N/A</v>
      </c>
      <c r="AK59" s="70" t="e">
        <v>#N/A</v>
      </c>
      <c r="AL59" s="70" t="e">
        <v>#N/A</v>
      </c>
      <c r="AM59" s="52" t="e">
        <v>#N/A</v>
      </c>
      <c r="AN59" s="52" t="e">
        <v>#N/A</v>
      </c>
      <c r="AO59" s="52" t="e">
        <v>#N/A</v>
      </c>
    </row>
    <row r="60" spans="1:41" ht="15" thickBot="1">
      <c r="A60" s="65" t="e">
        <v>#N/A</v>
      </c>
      <c r="B60" s="67" t="e">
        <v>#N/A</v>
      </c>
      <c r="C60" s="67" t="e">
        <v>#N/A</v>
      </c>
      <c r="D60" s="65" t="e">
        <v>#N/A</v>
      </c>
      <c r="E60" s="65" t="e">
        <v>#N/A</v>
      </c>
      <c r="F60" s="52" t="e">
        <v>#N/A</v>
      </c>
      <c r="G60" s="52" t="e">
        <v>#N/A</v>
      </c>
      <c r="H60" s="52" t="e">
        <v>#N/A</v>
      </c>
      <c r="I60" s="65" t="e">
        <v>#N/A</v>
      </c>
      <c r="J60" s="52" t="e">
        <v>#N/A</v>
      </c>
      <c r="K60" s="67" t="e">
        <v>#N/A</v>
      </c>
      <c r="L60" s="70" t="e">
        <v>#N/A</v>
      </c>
      <c r="M60" s="70" t="e">
        <v>#N/A</v>
      </c>
      <c r="N60" s="70" t="e">
        <v>#N/A</v>
      </c>
      <c r="O60" s="70" t="e">
        <v>#N/A</v>
      </c>
      <c r="P60" s="70" t="e">
        <v>#N/A</v>
      </c>
      <c r="Q60" s="70" t="e">
        <v>#N/A</v>
      </c>
      <c r="R60" s="52" t="e">
        <v>#N/A</v>
      </c>
      <c r="S60" s="52" t="e">
        <v>#N/A</v>
      </c>
      <c r="T60" s="52" t="e">
        <v>#N/A</v>
      </c>
      <c r="V60" s="65" t="e">
        <v>#N/A</v>
      </c>
      <c r="W60" s="67" t="e">
        <v>#N/A</v>
      </c>
      <c r="X60" s="67" t="e">
        <v>#N/A</v>
      </c>
      <c r="Y60" s="65" t="e">
        <v>#N/A</v>
      </c>
      <c r="Z60" s="65" t="e">
        <v>#N/A</v>
      </c>
      <c r="AA60" s="52" t="e">
        <v>#N/A</v>
      </c>
      <c r="AB60" s="52" t="e">
        <v>#N/A</v>
      </c>
      <c r="AC60" s="52" t="e">
        <v>#N/A</v>
      </c>
      <c r="AD60" s="65" t="e">
        <v>#N/A</v>
      </c>
      <c r="AE60" s="52" t="e">
        <v>#N/A</v>
      </c>
      <c r="AF60" s="67" t="e">
        <v>#N/A</v>
      </c>
      <c r="AG60" s="70" t="e">
        <v>#N/A</v>
      </c>
      <c r="AH60" s="70" t="e">
        <v>#N/A</v>
      </c>
      <c r="AI60" s="70" t="e">
        <v>#N/A</v>
      </c>
      <c r="AJ60" s="70" t="e">
        <v>#N/A</v>
      </c>
      <c r="AK60" s="70" t="e">
        <v>#N/A</v>
      </c>
      <c r="AL60" s="70" t="e">
        <v>#N/A</v>
      </c>
      <c r="AM60" s="52" t="e">
        <v>#N/A</v>
      </c>
      <c r="AN60" s="52" t="e">
        <v>#N/A</v>
      </c>
      <c r="AO60" s="52" t="e">
        <v>#N/A</v>
      </c>
    </row>
    <row r="61" spans="1:41" ht="15" thickBot="1">
      <c r="A61" s="65" t="e">
        <v>#N/A</v>
      </c>
      <c r="B61" s="67" t="e">
        <v>#N/A</v>
      </c>
      <c r="C61" s="67" t="e">
        <v>#N/A</v>
      </c>
      <c r="D61" s="65" t="e">
        <v>#N/A</v>
      </c>
      <c r="E61" s="65" t="e">
        <v>#N/A</v>
      </c>
      <c r="F61" s="52" t="e">
        <v>#N/A</v>
      </c>
      <c r="G61" s="52" t="e">
        <v>#N/A</v>
      </c>
      <c r="H61" s="52" t="e">
        <v>#N/A</v>
      </c>
      <c r="I61" s="65" t="e">
        <v>#N/A</v>
      </c>
      <c r="J61" s="52" t="e">
        <v>#N/A</v>
      </c>
      <c r="K61" s="67" t="e">
        <v>#N/A</v>
      </c>
      <c r="L61" s="70" t="e">
        <v>#N/A</v>
      </c>
      <c r="M61" s="70" t="e">
        <v>#N/A</v>
      </c>
      <c r="N61" s="70" t="e">
        <v>#N/A</v>
      </c>
      <c r="O61" s="70" t="e">
        <v>#N/A</v>
      </c>
      <c r="P61" s="70" t="e">
        <v>#N/A</v>
      </c>
      <c r="Q61" s="70" t="e">
        <v>#N/A</v>
      </c>
      <c r="R61" s="52" t="e">
        <v>#N/A</v>
      </c>
      <c r="S61" s="52" t="e">
        <v>#N/A</v>
      </c>
      <c r="T61" s="52" t="e">
        <v>#N/A</v>
      </c>
      <c r="V61" s="65" t="e">
        <v>#N/A</v>
      </c>
      <c r="W61" s="67" t="e">
        <v>#N/A</v>
      </c>
      <c r="X61" s="67" t="e">
        <v>#N/A</v>
      </c>
      <c r="Y61" s="65" t="e">
        <v>#N/A</v>
      </c>
      <c r="Z61" s="65" t="e">
        <v>#N/A</v>
      </c>
      <c r="AA61" s="52" t="e">
        <v>#N/A</v>
      </c>
      <c r="AB61" s="52" t="e">
        <v>#N/A</v>
      </c>
      <c r="AC61" s="52" t="e">
        <v>#N/A</v>
      </c>
      <c r="AD61" s="65" t="e">
        <v>#N/A</v>
      </c>
      <c r="AE61" s="52" t="e">
        <v>#N/A</v>
      </c>
      <c r="AF61" s="67" t="e">
        <v>#N/A</v>
      </c>
      <c r="AG61" s="70" t="e">
        <v>#N/A</v>
      </c>
      <c r="AH61" s="70" t="e">
        <v>#N/A</v>
      </c>
      <c r="AI61" s="70" t="e">
        <v>#N/A</v>
      </c>
      <c r="AJ61" s="70" t="e">
        <v>#N/A</v>
      </c>
      <c r="AK61" s="70" t="e">
        <v>#N/A</v>
      </c>
      <c r="AL61" s="70" t="e">
        <v>#N/A</v>
      </c>
      <c r="AM61" s="52" t="e">
        <v>#N/A</v>
      </c>
      <c r="AN61" s="52" t="e">
        <v>#N/A</v>
      </c>
      <c r="AO61" s="52" t="e">
        <v>#N/A</v>
      </c>
    </row>
    <row r="62" spans="1:41" ht="15" thickBot="1">
      <c r="A62" s="65" t="e">
        <v>#N/A</v>
      </c>
      <c r="B62" s="67" t="e">
        <v>#N/A</v>
      </c>
      <c r="C62" s="67" t="e">
        <v>#N/A</v>
      </c>
      <c r="D62" s="65" t="e">
        <v>#N/A</v>
      </c>
      <c r="E62" s="65" t="e">
        <v>#N/A</v>
      </c>
      <c r="F62" s="52" t="e">
        <v>#N/A</v>
      </c>
      <c r="G62" s="52" t="e">
        <v>#N/A</v>
      </c>
      <c r="H62" s="52" t="e">
        <v>#N/A</v>
      </c>
      <c r="I62" s="65" t="e">
        <v>#N/A</v>
      </c>
      <c r="J62" s="52" t="e">
        <v>#N/A</v>
      </c>
      <c r="K62" s="67" t="e">
        <v>#N/A</v>
      </c>
      <c r="L62" s="70" t="e">
        <v>#N/A</v>
      </c>
      <c r="M62" s="70" t="e">
        <v>#N/A</v>
      </c>
      <c r="N62" s="70" t="e">
        <v>#N/A</v>
      </c>
      <c r="O62" s="70" t="e">
        <v>#N/A</v>
      </c>
      <c r="P62" s="70" t="e">
        <v>#N/A</v>
      </c>
      <c r="Q62" s="70" t="e">
        <v>#N/A</v>
      </c>
      <c r="R62" s="52" t="e">
        <v>#N/A</v>
      </c>
      <c r="S62" s="52" t="e">
        <v>#N/A</v>
      </c>
      <c r="T62" s="52" t="e">
        <v>#N/A</v>
      </c>
      <c r="V62" s="65" t="e">
        <v>#N/A</v>
      </c>
      <c r="W62" s="67" t="e">
        <v>#N/A</v>
      </c>
      <c r="X62" s="67" t="e">
        <v>#N/A</v>
      </c>
      <c r="Y62" s="65" t="e">
        <v>#N/A</v>
      </c>
      <c r="Z62" s="65" t="e">
        <v>#N/A</v>
      </c>
      <c r="AA62" s="52" t="e">
        <v>#N/A</v>
      </c>
      <c r="AB62" s="52" t="e">
        <v>#N/A</v>
      </c>
      <c r="AC62" s="52" t="e">
        <v>#N/A</v>
      </c>
      <c r="AD62" s="65" t="e">
        <v>#N/A</v>
      </c>
      <c r="AE62" s="52" t="e">
        <v>#N/A</v>
      </c>
      <c r="AF62" s="67" t="e">
        <v>#N/A</v>
      </c>
      <c r="AG62" s="70" t="e">
        <v>#N/A</v>
      </c>
      <c r="AH62" s="70" t="e">
        <v>#N/A</v>
      </c>
      <c r="AI62" s="70" t="e">
        <v>#N/A</v>
      </c>
      <c r="AJ62" s="70" t="e">
        <v>#N/A</v>
      </c>
      <c r="AK62" s="70" t="e">
        <v>#N/A</v>
      </c>
      <c r="AL62" s="70" t="e">
        <v>#N/A</v>
      </c>
      <c r="AM62" s="52" t="e">
        <v>#N/A</v>
      </c>
      <c r="AN62" s="52" t="e">
        <v>#N/A</v>
      </c>
      <c r="AO62" s="52" t="e">
        <v>#N/A</v>
      </c>
    </row>
    <row r="63" spans="1:41" ht="15" thickBot="1">
      <c r="A63" s="65" t="e">
        <v>#N/A</v>
      </c>
      <c r="B63" s="67" t="e">
        <v>#N/A</v>
      </c>
      <c r="C63" s="67" t="e">
        <v>#N/A</v>
      </c>
      <c r="D63" s="65" t="e">
        <v>#N/A</v>
      </c>
      <c r="E63" s="65" t="e">
        <v>#N/A</v>
      </c>
      <c r="F63" s="52" t="e">
        <v>#N/A</v>
      </c>
      <c r="G63" s="52" t="e">
        <v>#N/A</v>
      </c>
      <c r="H63" s="52" t="e">
        <v>#N/A</v>
      </c>
      <c r="I63" s="65" t="e">
        <v>#N/A</v>
      </c>
      <c r="J63" s="52" t="e">
        <v>#N/A</v>
      </c>
      <c r="K63" s="67" t="e">
        <v>#N/A</v>
      </c>
      <c r="L63" s="70" t="e">
        <v>#N/A</v>
      </c>
      <c r="M63" s="70" t="e">
        <v>#N/A</v>
      </c>
      <c r="N63" s="70" t="e">
        <v>#N/A</v>
      </c>
      <c r="O63" s="70" t="e">
        <v>#N/A</v>
      </c>
      <c r="P63" s="70" t="e">
        <v>#N/A</v>
      </c>
      <c r="Q63" s="70" t="e">
        <v>#N/A</v>
      </c>
      <c r="R63" s="52" t="e">
        <v>#N/A</v>
      </c>
      <c r="S63" s="52" t="e">
        <v>#N/A</v>
      </c>
      <c r="T63" s="52" t="e">
        <v>#N/A</v>
      </c>
      <c r="V63" s="65" t="e">
        <v>#N/A</v>
      </c>
      <c r="W63" s="67" t="e">
        <v>#N/A</v>
      </c>
      <c r="X63" s="67" t="e">
        <v>#N/A</v>
      </c>
      <c r="Y63" s="65" t="e">
        <v>#N/A</v>
      </c>
      <c r="Z63" s="65" t="e">
        <v>#N/A</v>
      </c>
      <c r="AA63" s="52" t="e">
        <v>#N/A</v>
      </c>
      <c r="AB63" s="52" t="e">
        <v>#N/A</v>
      </c>
      <c r="AC63" s="52" t="e">
        <v>#N/A</v>
      </c>
      <c r="AD63" s="65" t="e">
        <v>#N/A</v>
      </c>
      <c r="AE63" s="52" t="e">
        <v>#N/A</v>
      </c>
      <c r="AF63" s="67" t="e">
        <v>#N/A</v>
      </c>
      <c r="AG63" s="70" t="e">
        <v>#N/A</v>
      </c>
      <c r="AH63" s="70" t="e">
        <v>#N/A</v>
      </c>
      <c r="AI63" s="70" t="e">
        <v>#N/A</v>
      </c>
      <c r="AJ63" s="70" t="e">
        <v>#N/A</v>
      </c>
      <c r="AK63" s="70" t="e">
        <v>#N/A</v>
      </c>
      <c r="AL63" s="70" t="e">
        <v>#N/A</v>
      </c>
      <c r="AM63" s="52" t="e">
        <v>#N/A</v>
      </c>
      <c r="AN63" s="52" t="e">
        <v>#N/A</v>
      </c>
      <c r="AO63" s="52" t="e">
        <v>#N/A</v>
      </c>
    </row>
    <row r="64" spans="1:41" ht="15" thickBot="1">
      <c r="A64" s="65" t="e">
        <v>#N/A</v>
      </c>
      <c r="B64" s="67" t="e">
        <v>#N/A</v>
      </c>
      <c r="C64" s="67" t="e">
        <v>#N/A</v>
      </c>
      <c r="D64" s="65" t="e">
        <v>#N/A</v>
      </c>
      <c r="E64" s="65" t="e">
        <v>#N/A</v>
      </c>
      <c r="F64" s="52" t="e">
        <v>#N/A</v>
      </c>
      <c r="G64" s="52" t="e">
        <v>#N/A</v>
      </c>
      <c r="H64" s="52" t="e">
        <v>#N/A</v>
      </c>
      <c r="I64" s="65" t="e">
        <v>#N/A</v>
      </c>
      <c r="J64" s="52" t="e">
        <v>#N/A</v>
      </c>
      <c r="K64" s="67" t="e">
        <v>#N/A</v>
      </c>
      <c r="L64" s="70" t="e">
        <v>#N/A</v>
      </c>
      <c r="M64" s="70" t="e">
        <v>#N/A</v>
      </c>
      <c r="N64" s="70" t="e">
        <v>#N/A</v>
      </c>
      <c r="O64" s="70" t="e">
        <v>#N/A</v>
      </c>
      <c r="P64" s="70" t="e">
        <v>#N/A</v>
      </c>
      <c r="Q64" s="70" t="e">
        <v>#N/A</v>
      </c>
      <c r="R64" s="52" t="e">
        <v>#N/A</v>
      </c>
      <c r="S64" s="52" t="e">
        <v>#N/A</v>
      </c>
      <c r="T64" s="52" t="e">
        <v>#N/A</v>
      </c>
      <c r="V64" s="65" t="e">
        <v>#N/A</v>
      </c>
      <c r="W64" s="67" t="e">
        <v>#N/A</v>
      </c>
      <c r="X64" s="67" t="e">
        <v>#N/A</v>
      </c>
      <c r="Y64" s="65" t="e">
        <v>#N/A</v>
      </c>
      <c r="Z64" s="65" t="e">
        <v>#N/A</v>
      </c>
      <c r="AA64" s="52" t="e">
        <v>#N/A</v>
      </c>
      <c r="AB64" s="52" t="e">
        <v>#N/A</v>
      </c>
      <c r="AC64" s="52" t="e">
        <v>#N/A</v>
      </c>
      <c r="AD64" s="65" t="e">
        <v>#N/A</v>
      </c>
      <c r="AE64" s="52" t="e">
        <v>#N/A</v>
      </c>
      <c r="AF64" s="67" t="e">
        <v>#N/A</v>
      </c>
      <c r="AG64" s="70" t="e">
        <v>#N/A</v>
      </c>
      <c r="AH64" s="70" t="e">
        <v>#N/A</v>
      </c>
      <c r="AI64" s="70" t="e">
        <v>#N/A</v>
      </c>
      <c r="AJ64" s="70" t="e">
        <v>#N/A</v>
      </c>
      <c r="AK64" s="70" t="e">
        <v>#N/A</v>
      </c>
      <c r="AL64" s="70" t="e">
        <v>#N/A</v>
      </c>
      <c r="AM64" s="52" t="e">
        <v>#N/A</v>
      </c>
      <c r="AN64" s="52" t="e">
        <v>#N/A</v>
      </c>
      <c r="AO64" s="52" t="e">
        <v>#N/A</v>
      </c>
    </row>
    <row r="65" spans="1:41" ht="15" thickBot="1">
      <c r="A65" s="65" t="e">
        <v>#N/A</v>
      </c>
      <c r="B65" s="67" t="e">
        <v>#N/A</v>
      </c>
      <c r="C65" s="67" t="e">
        <v>#N/A</v>
      </c>
      <c r="D65" s="65" t="e">
        <v>#N/A</v>
      </c>
      <c r="E65" s="65" t="e">
        <v>#N/A</v>
      </c>
      <c r="F65" s="52" t="e">
        <v>#N/A</v>
      </c>
      <c r="G65" s="52" t="e">
        <v>#N/A</v>
      </c>
      <c r="H65" s="52" t="e">
        <v>#N/A</v>
      </c>
      <c r="I65" s="65" t="e">
        <v>#N/A</v>
      </c>
      <c r="J65" s="52" t="e">
        <v>#N/A</v>
      </c>
      <c r="K65" s="67" t="e">
        <v>#N/A</v>
      </c>
      <c r="L65" s="70" t="e">
        <v>#N/A</v>
      </c>
      <c r="M65" s="70" t="e">
        <v>#N/A</v>
      </c>
      <c r="N65" s="70" t="e">
        <v>#N/A</v>
      </c>
      <c r="O65" s="70" t="e">
        <v>#N/A</v>
      </c>
      <c r="P65" s="70" t="e">
        <v>#N/A</v>
      </c>
      <c r="Q65" s="70" t="e">
        <v>#N/A</v>
      </c>
      <c r="R65" s="52" t="e">
        <v>#N/A</v>
      </c>
      <c r="S65" s="52" t="e">
        <v>#N/A</v>
      </c>
      <c r="T65" s="52" t="e">
        <v>#N/A</v>
      </c>
      <c r="V65" s="65" t="e">
        <v>#N/A</v>
      </c>
      <c r="W65" s="67" t="e">
        <v>#N/A</v>
      </c>
      <c r="X65" s="67" t="e">
        <v>#N/A</v>
      </c>
      <c r="Y65" s="65" t="e">
        <v>#N/A</v>
      </c>
      <c r="Z65" s="65" t="e">
        <v>#N/A</v>
      </c>
      <c r="AA65" s="52" t="e">
        <v>#N/A</v>
      </c>
      <c r="AB65" s="52" t="e">
        <v>#N/A</v>
      </c>
      <c r="AC65" s="52" t="e">
        <v>#N/A</v>
      </c>
      <c r="AD65" s="65" t="e">
        <v>#N/A</v>
      </c>
      <c r="AE65" s="52" t="e">
        <v>#N/A</v>
      </c>
      <c r="AF65" s="67" t="e">
        <v>#N/A</v>
      </c>
      <c r="AG65" s="70" t="e">
        <v>#N/A</v>
      </c>
      <c r="AH65" s="70" t="e">
        <v>#N/A</v>
      </c>
      <c r="AI65" s="70" t="e">
        <v>#N/A</v>
      </c>
      <c r="AJ65" s="70" t="e">
        <v>#N/A</v>
      </c>
      <c r="AK65" s="70" t="e">
        <v>#N/A</v>
      </c>
      <c r="AL65" s="70" t="e">
        <v>#N/A</v>
      </c>
      <c r="AM65" s="52" t="e">
        <v>#N/A</v>
      </c>
      <c r="AN65" s="52" t="e">
        <v>#N/A</v>
      </c>
      <c r="AO65" s="52" t="e">
        <v>#N/A</v>
      </c>
    </row>
    <row r="66" spans="1:41" ht="15" thickBot="1">
      <c r="A66" s="65" t="e">
        <v>#N/A</v>
      </c>
      <c r="B66" s="67" t="e">
        <v>#N/A</v>
      </c>
      <c r="C66" s="67" t="e">
        <v>#N/A</v>
      </c>
      <c r="D66" s="65" t="e">
        <v>#N/A</v>
      </c>
      <c r="E66" s="65" t="e">
        <v>#N/A</v>
      </c>
      <c r="F66" s="52" t="e">
        <v>#N/A</v>
      </c>
      <c r="G66" s="52" t="e">
        <v>#N/A</v>
      </c>
      <c r="H66" s="52" t="e">
        <v>#N/A</v>
      </c>
      <c r="I66" s="65" t="e">
        <v>#N/A</v>
      </c>
      <c r="J66" s="52" t="e">
        <v>#N/A</v>
      </c>
      <c r="K66" s="67" t="e">
        <v>#N/A</v>
      </c>
      <c r="L66" s="70" t="e">
        <v>#N/A</v>
      </c>
      <c r="M66" s="70" t="e">
        <v>#N/A</v>
      </c>
      <c r="N66" s="70" t="e">
        <v>#N/A</v>
      </c>
      <c r="O66" s="70" t="e">
        <v>#N/A</v>
      </c>
      <c r="P66" s="70" t="e">
        <v>#N/A</v>
      </c>
      <c r="Q66" s="70" t="e">
        <v>#N/A</v>
      </c>
      <c r="R66" s="52" t="e">
        <v>#N/A</v>
      </c>
      <c r="S66" s="52" t="e">
        <v>#N/A</v>
      </c>
      <c r="T66" s="52" t="e">
        <v>#N/A</v>
      </c>
      <c r="V66" s="65" t="e">
        <v>#N/A</v>
      </c>
      <c r="W66" s="67" t="e">
        <v>#N/A</v>
      </c>
      <c r="X66" s="67" t="e">
        <v>#N/A</v>
      </c>
      <c r="Y66" s="65" t="e">
        <v>#N/A</v>
      </c>
      <c r="Z66" s="65" t="e">
        <v>#N/A</v>
      </c>
      <c r="AA66" s="52" t="e">
        <v>#N/A</v>
      </c>
      <c r="AB66" s="52" t="e">
        <v>#N/A</v>
      </c>
      <c r="AC66" s="52" t="e">
        <v>#N/A</v>
      </c>
      <c r="AD66" s="65" t="e">
        <v>#N/A</v>
      </c>
      <c r="AE66" s="52" t="e">
        <v>#N/A</v>
      </c>
      <c r="AF66" s="67" t="e">
        <v>#N/A</v>
      </c>
      <c r="AG66" s="70" t="e">
        <v>#N/A</v>
      </c>
      <c r="AH66" s="70" t="e">
        <v>#N/A</v>
      </c>
      <c r="AI66" s="70" t="e">
        <v>#N/A</v>
      </c>
      <c r="AJ66" s="70" t="e">
        <v>#N/A</v>
      </c>
      <c r="AK66" s="70" t="e">
        <v>#N/A</v>
      </c>
      <c r="AL66" s="70" t="e">
        <v>#N/A</v>
      </c>
      <c r="AM66" s="52" t="e">
        <v>#N/A</v>
      </c>
      <c r="AN66" s="52" t="e">
        <v>#N/A</v>
      </c>
      <c r="AO66" s="52" t="e">
        <v>#N/A</v>
      </c>
    </row>
    <row r="67" spans="1:41" ht="15" thickBot="1">
      <c r="A67" s="65" t="e">
        <v>#N/A</v>
      </c>
      <c r="B67" s="67" t="e">
        <v>#N/A</v>
      </c>
      <c r="C67" s="67" t="e">
        <v>#N/A</v>
      </c>
      <c r="D67" s="65" t="e">
        <v>#N/A</v>
      </c>
      <c r="E67" s="65" t="e">
        <v>#N/A</v>
      </c>
      <c r="F67" s="52" t="e">
        <v>#N/A</v>
      </c>
      <c r="G67" s="52" t="e">
        <v>#N/A</v>
      </c>
      <c r="H67" s="52" t="e">
        <v>#N/A</v>
      </c>
      <c r="I67" s="65" t="e">
        <v>#N/A</v>
      </c>
      <c r="J67" s="52" t="e">
        <v>#N/A</v>
      </c>
      <c r="K67" s="67" t="e">
        <v>#N/A</v>
      </c>
      <c r="L67" s="70" t="e">
        <v>#N/A</v>
      </c>
      <c r="M67" s="70" t="e">
        <v>#N/A</v>
      </c>
      <c r="N67" s="70" t="e">
        <v>#N/A</v>
      </c>
      <c r="O67" s="70" t="e">
        <v>#N/A</v>
      </c>
      <c r="P67" s="70" t="e">
        <v>#N/A</v>
      </c>
      <c r="Q67" s="70" t="e">
        <v>#N/A</v>
      </c>
      <c r="R67" s="52" t="e">
        <v>#N/A</v>
      </c>
      <c r="S67" s="52" t="e">
        <v>#N/A</v>
      </c>
      <c r="T67" s="52" t="e">
        <v>#N/A</v>
      </c>
      <c r="V67" s="65" t="e">
        <v>#N/A</v>
      </c>
      <c r="W67" s="67" t="e">
        <v>#N/A</v>
      </c>
      <c r="X67" s="67" t="e">
        <v>#N/A</v>
      </c>
      <c r="Y67" s="65" t="e">
        <v>#N/A</v>
      </c>
      <c r="Z67" s="65" t="e">
        <v>#N/A</v>
      </c>
      <c r="AA67" s="52" t="e">
        <v>#N/A</v>
      </c>
      <c r="AB67" s="52" t="e">
        <v>#N/A</v>
      </c>
      <c r="AC67" s="52" t="e">
        <v>#N/A</v>
      </c>
      <c r="AD67" s="65" t="e">
        <v>#N/A</v>
      </c>
      <c r="AE67" s="52" t="e">
        <v>#N/A</v>
      </c>
      <c r="AF67" s="67" t="e">
        <v>#N/A</v>
      </c>
      <c r="AG67" s="70" t="e">
        <v>#N/A</v>
      </c>
      <c r="AH67" s="70" t="e">
        <v>#N/A</v>
      </c>
      <c r="AI67" s="70" t="e">
        <v>#N/A</v>
      </c>
      <c r="AJ67" s="70" t="e">
        <v>#N/A</v>
      </c>
      <c r="AK67" s="70" t="e">
        <v>#N/A</v>
      </c>
      <c r="AL67" s="70" t="e">
        <v>#N/A</v>
      </c>
      <c r="AM67" s="52" t="e">
        <v>#N/A</v>
      </c>
      <c r="AN67" s="52" t="e">
        <v>#N/A</v>
      </c>
      <c r="AO67" s="52" t="e">
        <v>#N/A</v>
      </c>
    </row>
    <row r="68" spans="1:41" ht="15" thickBot="1">
      <c r="A68" s="65" t="e">
        <v>#N/A</v>
      </c>
      <c r="B68" s="67" t="e">
        <v>#N/A</v>
      </c>
      <c r="C68" s="67" t="e">
        <v>#N/A</v>
      </c>
      <c r="D68" s="65" t="e">
        <v>#N/A</v>
      </c>
      <c r="E68" s="65" t="e">
        <v>#N/A</v>
      </c>
      <c r="F68" s="52" t="e">
        <v>#N/A</v>
      </c>
      <c r="G68" s="52" t="e">
        <v>#N/A</v>
      </c>
      <c r="H68" s="52" t="e">
        <v>#N/A</v>
      </c>
      <c r="I68" s="65" t="e">
        <v>#N/A</v>
      </c>
      <c r="J68" s="52" t="e">
        <v>#N/A</v>
      </c>
      <c r="K68" s="67" t="e">
        <v>#N/A</v>
      </c>
      <c r="L68" s="70" t="e">
        <v>#N/A</v>
      </c>
      <c r="M68" s="70" t="e">
        <v>#N/A</v>
      </c>
      <c r="N68" s="70" t="e">
        <v>#N/A</v>
      </c>
      <c r="O68" s="70" t="e">
        <v>#N/A</v>
      </c>
      <c r="P68" s="70" t="e">
        <v>#N/A</v>
      </c>
      <c r="Q68" s="70" t="e">
        <v>#N/A</v>
      </c>
      <c r="R68" s="52" t="e">
        <v>#N/A</v>
      </c>
      <c r="S68" s="52" t="e">
        <v>#N/A</v>
      </c>
      <c r="T68" s="52" t="e">
        <v>#N/A</v>
      </c>
      <c r="V68" s="65" t="e">
        <v>#N/A</v>
      </c>
      <c r="W68" s="67" t="e">
        <v>#N/A</v>
      </c>
      <c r="X68" s="67" t="e">
        <v>#N/A</v>
      </c>
      <c r="Y68" s="65" t="e">
        <v>#N/A</v>
      </c>
      <c r="Z68" s="65" t="e">
        <v>#N/A</v>
      </c>
      <c r="AA68" s="52" t="e">
        <v>#N/A</v>
      </c>
      <c r="AB68" s="52" t="e">
        <v>#N/A</v>
      </c>
      <c r="AC68" s="52" t="e">
        <v>#N/A</v>
      </c>
      <c r="AD68" s="65" t="e">
        <v>#N/A</v>
      </c>
      <c r="AE68" s="52" t="e">
        <v>#N/A</v>
      </c>
      <c r="AF68" s="67" t="e">
        <v>#N/A</v>
      </c>
      <c r="AG68" s="70" t="e">
        <v>#N/A</v>
      </c>
      <c r="AH68" s="70" t="e">
        <v>#N/A</v>
      </c>
      <c r="AI68" s="70" t="e">
        <v>#N/A</v>
      </c>
      <c r="AJ68" s="70" t="e">
        <v>#N/A</v>
      </c>
      <c r="AK68" s="70" t="e">
        <v>#N/A</v>
      </c>
      <c r="AL68" s="70" t="e">
        <v>#N/A</v>
      </c>
      <c r="AM68" s="52" t="e">
        <v>#N/A</v>
      </c>
      <c r="AN68" s="52" t="e">
        <v>#N/A</v>
      </c>
      <c r="AO68" s="52" t="e">
        <v>#N/A</v>
      </c>
    </row>
    <row r="69" spans="1:41" ht="15" thickBot="1">
      <c r="A69" s="65" t="e">
        <v>#N/A</v>
      </c>
      <c r="B69" s="67" t="e">
        <v>#N/A</v>
      </c>
      <c r="C69" s="67" t="e">
        <v>#N/A</v>
      </c>
      <c r="D69" s="65" t="e">
        <v>#N/A</v>
      </c>
      <c r="E69" s="65" t="e">
        <v>#N/A</v>
      </c>
      <c r="F69" s="52" t="e">
        <v>#N/A</v>
      </c>
      <c r="G69" s="52" t="e">
        <v>#N/A</v>
      </c>
      <c r="H69" s="52" t="e">
        <v>#N/A</v>
      </c>
      <c r="I69" s="65" t="e">
        <v>#N/A</v>
      </c>
      <c r="J69" s="52" t="e">
        <v>#N/A</v>
      </c>
      <c r="K69" s="67" t="e">
        <v>#N/A</v>
      </c>
      <c r="L69" s="70" t="e">
        <v>#N/A</v>
      </c>
      <c r="M69" s="70" t="e">
        <v>#N/A</v>
      </c>
      <c r="N69" s="70" t="e">
        <v>#N/A</v>
      </c>
      <c r="O69" s="70" t="e">
        <v>#N/A</v>
      </c>
      <c r="P69" s="70" t="e">
        <v>#N/A</v>
      </c>
      <c r="Q69" s="70" t="e">
        <v>#N/A</v>
      </c>
      <c r="R69" s="52" t="e">
        <v>#N/A</v>
      </c>
      <c r="S69" s="52" t="e">
        <v>#N/A</v>
      </c>
      <c r="T69" s="52" t="e">
        <v>#N/A</v>
      </c>
      <c r="V69" s="65" t="e">
        <v>#N/A</v>
      </c>
      <c r="W69" s="67" t="e">
        <v>#N/A</v>
      </c>
      <c r="X69" s="67" t="e">
        <v>#N/A</v>
      </c>
      <c r="Y69" s="65" t="e">
        <v>#N/A</v>
      </c>
      <c r="Z69" s="65" t="e">
        <v>#N/A</v>
      </c>
      <c r="AA69" s="52" t="e">
        <v>#N/A</v>
      </c>
      <c r="AB69" s="52" t="e">
        <v>#N/A</v>
      </c>
      <c r="AC69" s="52" t="e">
        <v>#N/A</v>
      </c>
      <c r="AD69" s="65" t="e">
        <v>#N/A</v>
      </c>
      <c r="AE69" s="52" t="e">
        <v>#N/A</v>
      </c>
      <c r="AF69" s="67" t="e">
        <v>#N/A</v>
      </c>
      <c r="AG69" s="70" t="e">
        <v>#N/A</v>
      </c>
      <c r="AH69" s="70" t="e">
        <v>#N/A</v>
      </c>
      <c r="AI69" s="70" t="e">
        <v>#N/A</v>
      </c>
      <c r="AJ69" s="70" t="e">
        <v>#N/A</v>
      </c>
      <c r="AK69" s="70" t="e">
        <v>#N/A</v>
      </c>
      <c r="AL69" s="70" t="e">
        <v>#N/A</v>
      </c>
      <c r="AM69" s="52" t="e">
        <v>#N/A</v>
      </c>
      <c r="AN69" s="52" t="e">
        <v>#N/A</v>
      </c>
      <c r="AO69" s="52" t="e">
        <v>#N/A</v>
      </c>
    </row>
    <row r="70" spans="1:41" ht="15" thickBot="1">
      <c r="A70" s="65" t="e">
        <v>#N/A</v>
      </c>
      <c r="B70" s="67" t="e">
        <v>#N/A</v>
      </c>
      <c r="C70" s="67" t="e">
        <v>#N/A</v>
      </c>
      <c r="D70" s="65" t="e">
        <v>#N/A</v>
      </c>
      <c r="E70" s="65" t="e">
        <v>#N/A</v>
      </c>
      <c r="F70" s="52" t="e">
        <v>#N/A</v>
      </c>
      <c r="G70" s="52" t="e">
        <v>#N/A</v>
      </c>
      <c r="H70" s="52" t="e">
        <v>#N/A</v>
      </c>
      <c r="I70" s="65" t="e">
        <v>#N/A</v>
      </c>
      <c r="J70" s="52" t="e">
        <v>#N/A</v>
      </c>
      <c r="K70" s="67" t="e">
        <v>#N/A</v>
      </c>
      <c r="L70" s="70" t="e">
        <v>#N/A</v>
      </c>
      <c r="M70" s="70" t="e">
        <v>#N/A</v>
      </c>
      <c r="N70" s="70" t="e">
        <v>#N/A</v>
      </c>
      <c r="O70" s="70" t="e">
        <v>#N/A</v>
      </c>
      <c r="P70" s="70" t="e">
        <v>#N/A</v>
      </c>
      <c r="Q70" s="70" t="e">
        <v>#N/A</v>
      </c>
      <c r="R70" s="52" t="e">
        <v>#N/A</v>
      </c>
      <c r="S70" s="52" t="e">
        <v>#N/A</v>
      </c>
      <c r="T70" s="52" t="e">
        <v>#N/A</v>
      </c>
      <c r="V70" s="65" t="e">
        <v>#N/A</v>
      </c>
      <c r="W70" s="67" t="e">
        <v>#N/A</v>
      </c>
      <c r="X70" s="67" t="e">
        <v>#N/A</v>
      </c>
      <c r="Y70" s="65" t="e">
        <v>#N/A</v>
      </c>
      <c r="Z70" s="65" t="e">
        <v>#N/A</v>
      </c>
      <c r="AA70" s="52" t="e">
        <v>#N/A</v>
      </c>
      <c r="AB70" s="52" t="e">
        <v>#N/A</v>
      </c>
      <c r="AC70" s="52" t="e">
        <v>#N/A</v>
      </c>
      <c r="AD70" s="65" t="e">
        <v>#N/A</v>
      </c>
      <c r="AE70" s="52" t="e">
        <v>#N/A</v>
      </c>
      <c r="AF70" s="67" t="e">
        <v>#N/A</v>
      </c>
      <c r="AG70" s="70" t="e">
        <v>#N/A</v>
      </c>
      <c r="AH70" s="70" t="e">
        <v>#N/A</v>
      </c>
      <c r="AI70" s="70" t="e">
        <v>#N/A</v>
      </c>
      <c r="AJ70" s="70" t="e">
        <v>#N/A</v>
      </c>
      <c r="AK70" s="70" t="e">
        <v>#N/A</v>
      </c>
      <c r="AL70" s="70" t="e">
        <v>#N/A</v>
      </c>
      <c r="AM70" s="52" t="e">
        <v>#N/A</v>
      </c>
      <c r="AN70" s="52" t="e">
        <v>#N/A</v>
      </c>
      <c r="AO70" s="52" t="e">
        <v>#N/A</v>
      </c>
    </row>
    <row r="71" spans="1:41" ht="15" thickBot="1">
      <c r="A71" s="65" t="e">
        <v>#N/A</v>
      </c>
      <c r="B71" s="67" t="e">
        <v>#N/A</v>
      </c>
      <c r="C71" s="67" t="e">
        <v>#N/A</v>
      </c>
      <c r="D71" s="65" t="e">
        <v>#N/A</v>
      </c>
      <c r="E71" s="65" t="e">
        <v>#N/A</v>
      </c>
      <c r="F71" s="52" t="e">
        <v>#N/A</v>
      </c>
      <c r="G71" s="52" t="e">
        <v>#N/A</v>
      </c>
      <c r="H71" s="52" t="e">
        <v>#N/A</v>
      </c>
      <c r="I71" s="65" t="e">
        <v>#N/A</v>
      </c>
      <c r="J71" s="52" t="e">
        <v>#N/A</v>
      </c>
      <c r="K71" s="67" t="e">
        <v>#N/A</v>
      </c>
      <c r="L71" s="70" t="e">
        <v>#N/A</v>
      </c>
      <c r="M71" s="70" t="e">
        <v>#N/A</v>
      </c>
      <c r="N71" s="70" t="e">
        <v>#N/A</v>
      </c>
      <c r="O71" s="70" t="e">
        <v>#N/A</v>
      </c>
      <c r="P71" s="70" t="e">
        <v>#N/A</v>
      </c>
      <c r="Q71" s="70" t="e">
        <v>#N/A</v>
      </c>
      <c r="R71" s="52" t="e">
        <v>#N/A</v>
      </c>
      <c r="S71" s="52" t="e">
        <v>#N/A</v>
      </c>
      <c r="T71" s="52" t="e">
        <v>#N/A</v>
      </c>
      <c r="V71" s="65" t="e">
        <v>#N/A</v>
      </c>
      <c r="W71" s="67" t="e">
        <v>#N/A</v>
      </c>
      <c r="X71" s="67" t="e">
        <v>#N/A</v>
      </c>
      <c r="Y71" s="65" t="e">
        <v>#N/A</v>
      </c>
      <c r="Z71" s="65" t="e">
        <v>#N/A</v>
      </c>
      <c r="AA71" s="52" t="e">
        <v>#N/A</v>
      </c>
      <c r="AB71" s="52" t="e">
        <v>#N/A</v>
      </c>
      <c r="AC71" s="52" t="e">
        <v>#N/A</v>
      </c>
      <c r="AD71" s="65" t="e">
        <v>#N/A</v>
      </c>
      <c r="AE71" s="52" t="e">
        <v>#N/A</v>
      </c>
      <c r="AF71" s="67" t="e">
        <v>#N/A</v>
      </c>
      <c r="AG71" s="70" t="e">
        <v>#N/A</v>
      </c>
      <c r="AH71" s="70" t="e">
        <v>#N/A</v>
      </c>
      <c r="AI71" s="70" t="e">
        <v>#N/A</v>
      </c>
      <c r="AJ71" s="70" t="e">
        <v>#N/A</v>
      </c>
      <c r="AK71" s="70" t="e">
        <v>#N/A</v>
      </c>
      <c r="AL71" s="70" t="e">
        <v>#N/A</v>
      </c>
      <c r="AM71" s="52" t="e">
        <v>#N/A</v>
      </c>
      <c r="AN71" s="52" t="e">
        <v>#N/A</v>
      </c>
      <c r="AO71" s="52" t="e">
        <v>#N/A</v>
      </c>
    </row>
    <row r="72" spans="1:41" ht="15" thickBot="1">
      <c r="A72" s="65" t="e">
        <v>#N/A</v>
      </c>
      <c r="B72" s="67" t="e">
        <v>#N/A</v>
      </c>
      <c r="C72" s="67" t="e">
        <v>#N/A</v>
      </c>
      <c r="D72" s="65" t="e">
        <v>#N/A</v>
      </c>
      <c r="E72" s="65" t="e">
        <v>#N/A</v>
      </c>
      <c r="F72" s="52" t="e">
        <v>#N/A</v>
      </c>
      <c r="G72" s="52" t="e">
        <v>#N/A</v>
      </c>
      <c r="H72" s="52" t="e">
        <v>#N/A</v>
      </c>
      <c r="I72" s="65" t="e">
        <v>#N/A</v>
      </c>
      <c r="J72" s="52" t="e">
        <v>#N/A</v>
      </c>
      <c r="K72" s="67" t="e">
        <v>#N/A</v>
      </c>
      <c r="L72" s="70" t="e">
        <v>#N/A</v>
      </c>
      <c r="M72" s="70" t="e">
        <v>#N/A</v>
      </c>
      <c r="N72" s="70" t="e">
        <v>#N/A</v>
      </c>
      <c r="O72" s="70" t="e">
        <v>#N/A</v>
      </c>
      <c r="P72" s="70" t="e">
        <v>#N/A</v>
      </c>
      <c r="Q72" s="70" t="e">
        <v>#N/A</v>
      </c>
      <c r="R72" s="52" t="e">
        <v>#N/A</v>
      </c>
      <c r="S72" s="52" t="e">
        <v>#N/A</v>
      </c>
      <c r="T72" s="52" t="e">
        <v>#N/A</v>
      </c>
      <c r="V72" s="65" t="e">
        <v>#N/A</v>
      </c>
      <c r="W72" s="67" t="e">
        <v>#N/A</v>
      </c>
      <c r="X72" s="67" t="e">
        <v>#N/A</v>
      </c>
      <c r="Y72" s="65" t="e">
        <v>#N/A</v>
      </c>
      <c r="Z72" s="65" t="e">
        <v>#N/A</v>
      </c>
      <c r="AA72" s="52" t="e">
        <v>#N/A</v>
      </c>
      <c r="AB72" s="52" t="e">
        <v>#N/A</v>
      </c>
      <c r="AC72" s="52" t="e">
        <v>#N/A</v>
      </c>
      <c r="AD72" s="65" t="e">
        <v>#N/A</v>
      </c>
      <c r="AE72" s="52" t="e">
        <v>#N/A</v>
      </c>
      <c r="AF72" s="67" t="e">
        <v>#N/A</v>
      </c>
      <c r="AG72" s="70" t="e">
        <v>#N/A</v>
      </c>
      <c r="AH72" s="70" t="e">
        <v>#N/A</v>
      </c>
      <c r="AI72" s="70" t="e">
        <v>#N/A</v>
      </c>
      <c r="AJ72" s="70" t="e">
        <v>#N/A</v>
      </c>
      <c r="AK72" s="70" t="e">
        <v>#N/A</v>
      </c>
      <c r="AL72" s="70" t="e">
        <v>#N/A</v>
      </c>
      <c r="AM72" s="52" t="e">
        <v>#N/A</v>
      </c>
      <c r="AN72" s="52" t="e">
        <v>#N/A</v>
      </c>
      <c r="AO72" s="52" t="e">
        <v>#N/A</v>
      </c>
    </row>
    <row r="73" spans="1:41" ht="15" thickBot="1">
      <c r="A73" s="65" t="e">
        <v>#N/A</v>
      </c>
      <c r="B73" s="67" t="e">
        <v>#N/A</v>
      </c>
      <c r="C73" s="67" t="e">
        <v>#N/A</v>
      </c>
      <c r="D73" s="65" t="e">
        <v>#N/A</v>
      </c>
      <c r="E73" s="65" t="e">
        <v>#N/A</v>
      </c>
      <c r="F73" s="52" t="e">
        <v>#N/A</v>
      </c>
      <c r="G73" s="52" t="e">
        <v>#N/A</v>
      </c>
      <c r="H73" s="52" t="e">
        <v>#N/A</v>
      </c>
      <c r="I73" s="65" t="e">
        <v>#N/A</v>
      </c>
      <c r="J73" s="52" t="e">
        <v>#N/A</v>
      </c>
      <c r="K73" s="67" t="e">
        <v>#N/A</v>
      </c>
      <c r="L73" s="70" t="e">
        <v>#N/A</v>
      </c>
      <c r="M73" s="70" t="e">
        <v>#N/A</v>
      </c>
      <c r="N73" s="70" t="e">
        <v>#N/A</v>
      </c>
      <c r="O73" s="70" t="e">
        <v>#N/A</v>
      </c>
      <c r="P73" s="70" t="e">
        <v>#N/A</v>
      </c>
      <c r="Q73" s="70" t="e">
        <v>#N/A</v>
      </c>
      <c r="R73" s="52" t="e">
        <v>#N/A</v>
      </c>
      <c r="S73" s="52" t="e">
        <v>#N/A</v>
      </c>
      <c r="T73" s="52" t="e">
        <v>#N/A</v>
      </c>
      <c r="V73" s="65" t="e">
        <v>#N/A</v>
      </c>
      <c r="W73" s="67" t="e">
        <v>#N/A</v>
      </c>
      <c r="X73" s="67" t="e">
        <v>#N/A</v>
      </c>
      <c r="Y73" s="65" t="e">
        <v>#N/A</v>
      </c>
      <c r="Z73" s="65" t="e">
        <v>#N/A</v>
      </c>
      <c r="AA73" s="52" t="e">
        <v>#N/A</v>
      </c>
      <c r="AB73" s="52" t="e">
        <v>#N/A</v>
      </c>
      <c r="AC73" s="52" t="e">
        <v>#N/A</v>
      </c>
      <c r="AD73" s="65" t="e">
        <v>#N/A</v>
      </c>
      <c r="AE73" s="52" t="e">
        <v>#N/A</v>
      </c>
      <c r="AF73" s="67" t="e">
        <v>#N/A</v>
      </c>
      <c r="AG73" s="70" t="e">
        <v>#N/A</v>
      </c>
      <c r="AH73" s="70" t="e">
        <v>#N/A</v>
      </c>
      <c r="AI73" s="70" t="e">
        <v>#N/A</v>
      </c>
      <c r="AJ73" s="70" t="e">
        <v>#N/A</v>
      </c>
      <c r="AK73" s="70" t="e">
        <v>#N/A</v>
      </c>
      <c r="AL73" s="70" t="e">
        <v>#N/A</v>
      </c>
      <c r="AM73" s="52" t="e">
        <v>#N/A</v>
      </c>
      <c r="AN73" s="52" t="e">
        <v>#N/A</v>
      </c>
      <c r="AO73" s="52" t="e">
        <v>#N/A</v>
      </c>
    </row>
    <row r="74" spans="1:41" ht="15" thickBot="1">
      <c r="A74" s="65" t="e">
        <v>#N/A</v>
      </c>
      <c r="B74" s="67" t="e">
        <v>#N/A</v>
      </c>
      <c r="C74" s="67" t="e">
        <v>#N/A</v>
      </c>
      <c r="D74" s="65" t="e">
        <v>#N/A</v>
      </c>
      <c r="E74" s="65" t="e">
        <v>#N/A</v>
      </c>
      <c r="F74" s="52" t="e">
        <v>#N/A</v>
      </c>
      <c r="G74" s="52" t="e">
        <v>#N/A</v>
      </c>
      <c r="H74" s="52" t="e">
        <v>#N/A</v>
      </c>
      <c r="I74" s="65" t="e">
        <v>#N/A</v>
      </c>
      <c r="J74" s="52" t="e">
        <v>#N/A</v>
      </c>
      <c r="K74" s="67" t="e">
        <v>#N/A</v>
      </c>
      <c r="L74" s="70" t="e">
        <v>#N/A</v>
      </c>
      <c r="M74" s="70" t="e">
        <v>#N/A</v>
      </c>
      <c r="N74" s="70" t="e">
        <v>#N/A</v>
      </c>
      <c r="O74" s="70" t="e">
        <v>#N/A</v>
      </c>
      <c r="P74" s="70" t="e">
        <v>#N/A</v>
      </c>
      <c r="Q74" s="70" t="e">
        <v>#N/A</v>
      </c>
      <c r="R74" s="52" t="e">
        <v>#N/A</v>
      </c>
      <c r="S74" s="52" t="e">
        <v>#N/A</v>
      </c>
      <c r="T74" s="52" t="e">
        <v>#N/A</v>
      </c>
      <c r="V74" s="65" t="e">
        <v>#N/A</v>
      </c>
      <c r="W74" s="67" t="e">
        <v>#N/A</v>
      </c>
      <c r="X74" s="67" t="e">
        <v>#N/A</v>
      </c>
      <c r="Y74" s="65" t="e">
        <v>#N/A</v>
      </c>
      <c r="Z74" s="65" t="e">
        <v>#N/A</v>
      </c>
      <c r="AA74" s="52" t="e">
        <v>#N/A</v>
      </c>
      <c r="AB74" s="52" t="e">
        <v>#N/A</v>
      </c>
      <c r="AC74" s="52" t="e">
        <v>#N/A</v>
      </c>
      <c r="AD74" s="65" t="e">
        <v>#N/A</v>
      </c>
      <c r="AE74" s="52" t="e">
        <v>#N/A</v>
      </c>
      <c r="AF74" s="67" t="e">
        <v>#N/A</v>
      </c>
      <c r="AG74" s="70" t="e">
        <v>#N/A</v>
      </c>
      <c r="AH74" s="70" t="e">
        <v>#N/A</v>
      </c>
      <c r="AI74" s="70" t="e">
        <v>#N/A</v>
      </c>
      <c r="AJ74" s="70" t="e">
        <v>#N/A</v>
      </c>
      <c r="AK74" s="70" t="e">
        <v>#N/A</v>
      </c>
      <c r="AL74" s="70" t="e">
        <v>#N/A</v>
      </c>
      <c r="AM74" s="52" t="e">
        <v>#N/A</v>
      </c>
      <c r="AN74" s="52" t="e">
        <v>#N/A</v>
      </c>
      <c r="AO74" s="52" t="e">
        <v>#N/A</v>
      </c>
    </row>
    <row r="75" spans="1:41" ht="15" thickBot="1">
      <c r="A75" s="65" t="e">
        <v>#N/A</v>
      </c>
      <c r="B75" s="67" t="e">
        <v>#N/A</v>
      </c>
      <c r="C75" s="67" t="e">
        <v>#N/A</v>
      </c>
      <c r="D75" s="65" t="e">
        <v>#N/A</v>
      </c>
      <c r="E75" s="65" t="e">
        <v>#N/A</v>
      </c>
      <c r="F75" s="52" t="e">
        <v>#N/A</v>
      </c>
      <c r="G75" s="52" t="e">
        <v>#N/A</v>
      </c>
      <c r="H75" s="52" t="e">
        <v>#N/A</v>
      </c>
      <c r="I75" s="65" t="e">
        <v>#N/A</v>
      </c>
      <c r="J75" s="52" t="e">
        <v>#N/A</v>
      </c>
      <c r="K75" s="67" t="e">
        <v>#N/A</v>
      </c>
      <c r="L75" s="70" t="e">
        <v>#N/A</v>
      </c>
      <c r="M75" s="70" t="e">
        <v>#N/A</v>
      </c>
      <c r="N75" s="70" t="e">
        <v>#N/A</v>
      </c>
      <c r="O75" s="70" t="e">
        <v>#N/A</v>
      </c>
      <c r="P75" s="70" t="e">
        <v>#N/A</v>
      </c>
      <c r="Q75" s="70" t="e">
        <v>#N/A</v>
      </c>
      <c r="R75" s="52" t="e">
        <v>#N/A</v>
      </c>
      <c r="S75" s="52" t="e">
        <v>#N/A</v>
      </c>
      <c r="T75" s="52" t="e">
        <v>#N/A</v>
      </c>
      <c r="V75" s="65" t="e">
        <v>#N/A</v>
      </c>
      <c r="W75" s="67" t="e">
        <v>#N/A</v>
      </c>
      <c r="X75" s="67" t="e">
        <v>#N/A</v>
      </c>
      <c r="Y75" s="65" t="e">
        <v>#N/A</v>
      </c>
      <c r="Z75" s="65" t="e">
        <v>#N/A</v>
      </c>
      <c r="AA75" s="52" t="e">
        <v>#N/A</v>
      </c>
      <c r="AB75" s="52" t="e">
        <v>#N/A</v>
      </c>
      <c r="AC75" s="52" t="e">
        <v>#N/A</v>
      </c>
      <c r="AD75" s="65" t="e">
        <v>#N/A</v>
      </c>
      <c r="AE75" s="52" t="e">
        <v>#N/A</v>
      </c>
      <c r="AF75" s="67" t="e">
        <v>#N/A</v>
      </c>
      <c r="AG75" s="70" t="e">
        <v>#N/A</v>
      </c>
      <c r="AH75" s="70" t="e">
        <v>#N/A</v>
      </c>
      <c r="AI75" s="70" t="e">
        <v>#N/A</v>
      </c>
      <c r="AJ75" s="70" t="e">
        <v>#N/A</v>
      </c>
      <c r="AK75" s="70" t="e">
        <v>#N/A</v>
      </c>
      <c r="AL75" s="70" t="e">
        <v>#N/A</v>
      </c>
      <c r="AM75" s="52" t="e">
        <v>#N/A</v>
      </c>
      <c r="AN75" s="52" t="e">
        <v>#N/A</v>
      </c>
      <c r="AO75" s="52" t="e">
        <v>#N/A</v>
      </c>
    </row>
    <row r="76" spans="1:41" ht="15" thickBot="1">
      <c r="A76" s="65" t="e">
        <v>#N/A</v>
      </c>
      <c r="B76" s="67" t="e">
        <v>#N/A</v>
      </c>
      <c r="C76" s="67" t="e">
        <v>#N/A</v>
      </c>
      <c r="D76" s="65" t="e">
        <v>#N/A</v>
      </c>
      <c r="E76" s="65" t="e">
        <v>#N/A</v>
      </c>
      <c r="F76" s="52" t="e">
        <v>#N/A</v>
      </c>
      <c r="G76" s="52" t="e">
        <v>#N/A</v>
      </c>
      <c r="H76" s="52" t="e">
        <v>#N/A</v>
      </c>
      <c r="I76" s="65" t="e">
        <v>#N/A</v>
      </c>
      <c r="J76" s="52" t="e">
        <v>#N/A</v>
      </c>
      <c r="K76" s="67" t="e">
        <v>#N/A</v>
      </c>
      <c r="L76" s="70" t="e">
        <v>#N/A</v>
      </c>
      <c r="M76" s="70" t="e">
        <v>#N/A</v>
      </c>
      <c r="N76" s="70" t="e">
        <v>#N/A</v>
      </c>
      <c r="O76" s="70" t="e">
        <v>#N/A</v>
      </c>
      <c r="P76" s="70" t="e">
        <v>#N/A</v>
      </c>
      <c r="Q76" s="70" t="e">
        <v>#N/A</v>
      </c>
      <c r="R76" s="52" t="e">
        <v>#N/A</v>
      </c>
      <c r="S76" s="52" t="e">
        <v>#N/A</v>
      </c>
      <c r="T76" s="52" t="e">
        <v>#N/A</v>
      </c>
      <c r="V76" s="65" t="e">
        <v>#N/A</v>
      </c>
      <c r="W76" s="67" t="e">
        <v>#N/A</v>
      </c>
      <c r="X76" s="67" t="e">
        <v>#N/A</v>
      </c>
      <c r="Y76" s="65" t="e">
        <v>#N/A</v>
      </c>
      <c r="Z76" s="65" t="e">
        <v>#N/A</v>
      </c>
      <c r="AA76" s="52" t="e">
        <v>#N/A</v>
      </c>
      <c r="AB76" s="52" t="e">
        <v>#N/A</v>
      </c>
      <c r="AC76" s="52" t="e">
        <v>#N/A</v>
      </c>
      <c r="AD76" s="65" t="e">
        <v>#N/A</v>
      </c>
      <c r="AE76" s="52" t="e">
        <v>#N/A</v>
      </c>
      <c r="AF76" s="67" t="e">
        <v>#N/A</v>
      </c>
      <c r="AG76" s="70" t="e">
        <v>#N/A</v>
      </c>
      <c r="AH76" s="70" t="e">
        <v>#N/A</v>
      </c>
      <c r="AI76" s="70" t="e">
        <v>#N/A</v>
      </c>
      <c r="AJ76" s="70" t="e">
        <v>#N/A</v>
      </c>
      <c r="AK76" s="70" t="e">
        <v>#N/A</v>
      </c>
      <c r="AL76" s="70" t="e">
        <v>#N/A</v>
      </c>
      <c r="AM76" s="52" t="e">
        <v>#N/A</v>
      </c>
      <c r="AN76" s="52" t="e">
        <v>#N/A</v>
      </c>
      <c r="AO76" s="52" t="e">
        <v>#N/A</v>
      </c>
    </row>
    <row r="77" spans="1:41" ht="15" thickBot="1">
      <c r="A77" s="65" t="e">
        <v>#N/A</v>
      </c>
      <c r="B77" s="67" t="e">
        <v>#N/A</v>
      </c>
      <c r="C77" s="67" t="e">
        <v>#N/A</v>
      </c>
      <c r="D77" s="65" t="e">
        <v>#N/A</v>
      </c>
      <c r="E77" s="65" t="e">
        <v>#N/A</v>
      </c>
      <c r="F77" s="52" t="e">
        <v>#N/A</v>
      </c>
      <c r="G77" s="52" t="e">
        <v>#N/A</v>
      </c>
      <c r="H77" s="52" t="e">
        <v>#N/A</v>
      </c>
      <c r="I77" s="65" t="e">
        <v>#N/A</v>
      </c>
      <c r="J77" s="52" t="e">
        <v>#N/A</v>
      </c>
      <c r="K77" s="67" t="e">
        <v>#N/A</v>
      </c>
      <c r="L77" s="70" t="e">
        <v>#N/A</v>
      </c>
      <c r="M77" s="70" t="e">
        <v>#N/A</v>
      </c>
      <c r="N77" s="70" t="e">
        <v>#N/A</v>
      </c>
      <c r="O77" s="70" t="e">
        <v>#N/A</v>
      </c>
      <c r="P77" s="70" t="e">
        <v>#N/A</v>
      </c>
      <c r="Q77" s="70" t="e">
        <v>#N/A</v>
      </c>
      <c r="R77" s="52" t="e">
        <v>#N/A</v>
      </c>
      <c r="S77" s="52" t="e">
        <v>#N/A</v>
      </c>
      <c r="T77" s="52" t="e">
        <v>#N/A</v>
      </c>
      <c r="V77" s="65" t="e">
        <v>#N/A</v>
      </c>
      <c r="W77" s="67" t="e">
        <v>#N/A</v>
      </c>
      <c r="X77" s="67" t="e">
        <v>#N/A</v>
      </c>
      <c r="Y77" s="65" t="e">
        <v>#N/A</v>
      </c>
      <c r="Z77" s="65" t="e">
        <v>#N/A</v>
      </c>
      <c r="AA77" s="52" t="e">
        <v>#N/A</v>
      </c>
      <c r="AB77" s="52" t="e">
        <v>#N/A</v>
      </c>
      <c r="AC77" s="52" t="e">
        <v>#N/A</v>
      </c>
      <c r="AD77" s="65" t="e">
        <v>#N/A</v>
      </c>
      <c r="AE77" s="52" t="e">
        <v>#N/A</v>
      </c>
      <c r="AF77" s="67" t="e">
        <v>#N/A</v>
      </c>
      <c r="AG77" s="70" t="e">
        <v>#N/A</v>
      </c>
      <c r="AH77" s="70" t="e">
        <v>#N/A</v>
      </c>
      <c r="AI77" s="70" t="e">
        <v>#N/A</v>
      </c>
      <c r="AJ77" s="70" t="e">
        <v>#N/A</v>
      </c>
      <c r="AK77" s="70" t="e">
        <v>#N/A</v>
      </c>
      <c r="AL77" s="70" t="e">
        <v>#N/A</v>
      </c>
      <c r="AM77" s="52" t="e">
        <v>#N/A</v>
      </c>
      <c r="AN77" s="52" t="e">
        <v>#N/A</v>
      </c>
      <c r="AO77" s="52" t="e">
        <v>#N/A</v>
      </c>
    </row>
    <row r="78" spans="1:41" ht="15" thickBot="1">
      <c r="A78" s="65" t="e">
        <v>#N/A</v>
      </c>
      <c r="B78" s="67" t="e">
        <v>#N/A</v>
      </c>
      <c r="C78" s="67" t="e">
        <v>#N/A</v>
      </c>
      <c r="D78" s="65" t="e">
        <v>#N/A</v>
      </c>
      <c r="E78" s="65" t="e">
        <v>#N/A</v>
      </c>
      <c r="F78" s="52" t="e">
        <v>#N/A</v>
      </c>
      <c r="G78" s="52" t="e">
        <v>#N/A</v>
      </c>
      <c r="H78" s="52" t="e">
        <v>#N/A</v>
      </c>
      <c r="I78" s="65" t="e">
        <v>#N/A</v>
      </c>
      <c r="J78" s="52" t="e">
        <v>#N/A</v>
      </c>
      <c r="K78" s="67" t="e">
        <v>#N/A</v>
      </c>
      <c r="L78" s="70" t="e">
        <v>#N/A</v>
      </c>
      <c r="M78" s="70" t="e">
        <v>#N/A</v>
      </c>
      <c r="N78" s="70" t="e">
        <v>#N/A</v>
      </c>
      <c r="O78" s="70" t="e">
        <v>#N/A</v>
      </c>
      <c r="P78" s="70" t="e">
        <v>#N/A</v>
      </c>
      <c r="Q78" s="70" t="e">
        <v>#N/A</v>
      </c>
      <c r="R78" s="52" t="e">
        <v>#N/A</v>
      </c>
      <c r="S78" s="52" t="e">
        <v>#N/A</v>
      </c>
      <c r="T78" s="52" t="e">
        <v>#N/A</v>
      </c>
      <c r="V78" s="65" t="e">
        <v>#N/A</v>
      </c>
      <c r="W78" s="67" t="e">
        <v>#N/A</v>
      </c>
      <c r="X78" s="67" t="e">
        <v>#N/A</v>
      </c>
      <c r="Y78" s="65" t="e">
        <v>#N/A</v>
      </c>
      <c r="Z78" s="65" t="e">
        <v>#N/A</v>
      </c>
      <c r="AA78" s="52" t="e">
        <v>#N/A</v>
      </c>
      <c r="AB78" s="52" t="e">
        <v>#N/A</v>
      </c>
      <c r="AC78" s="52" t="e">
        <v>#N/A</v>
      </c>
      <c r="AD78" s="65" t="e">
        <v>#N/A</v>
      </c>
      <c r="AE78" s="52" t="e">
        <v>#N/A</v>
      </c>
      <c r="AF78" s="67" t="e">
        <v>#N/A</v>
      </c>
      <c r="AG78" s="70" t="e">
        <v>#N/A</v>
      </c>
      <c r="AH78" s="70" t="e">
        <v>#N/A</v>
      </c>
      <c r="AI78" s="70" t="e">
        <v>#N/A</v>
      </c>
      <c r="AJ78" s="70" t="e">
        <v>#N/A</v>
      </c>
      <c r="AK78" s="70" t="e">
        <v>#N/A</v>
      </c>
      <c r="AL78" s="70" t="e">
        <v>#N/A</v>
      </c>
      <c r="AM78" s="52" t="e">
        <v>#N/A</v>
      </c>
      <c r="AN78" s="52" t="e">
        <v>#N/A</v>
      </c>
      <c r="AO78" s="52" t="e">
        <v>#N/A</v>
      </c>
    </row>
    <row r="79" spans="1:41" ht="15" thickBot="1">
      <c r="A79" s="65" t="e">
        <v>#N/A</v>
      </c>
      <c r="B79" s="67" t="e">
        <v>#N/A</v>
      </c>
      <c r="C79" s="67" t="e">
        <v>#N/A</v>
      </c>
      <c r="D79" s="65" t="e">
        <v>#N/A</v>
      </c>
      <c r="E79" s="65" t="e">
        <v>#N/A</v>
      </c>
      <c r="F79" s="52" t="e">
        <v>#N/A</v>
      </c>
      <c r="G79" s="52" t="e">
        <v>#N/A</v>
      </c>
      <c r="H79" s="52" t="e">
        <v>#N/A</v>
      </c>
      <c r="I79" s="65" t="e">
        <v>#N/A</v>
      </c>
      <c r="J79" s="52" t="e">
        <v>#N/A</v>
      </c>
      <c r="K79" s="67" t="e">
        <v>#N/A</v>
      </c>
      <c r="L79" s="70" t="e">
        <v>#N/A</v>
      </c>
      <c r="M79" s="70" t="e">
        <v>#N/A</v>
      </c>
      <c r="N79" s="70" t="e">
        <v>#N/A</v>
      </c>
      <c r="O79" s="70" t="e">
        <v>#N/A</v>
      </c>
      <c r="P79" s="70" t="e">
        <v>#N/A</v>
      </c>
      <c r="Q79" s="70" t="e">
        <v>#N/A</v>
      </c>
      <c r="R79" s="52" t="e">
        <v>#N/A</v>
      </c>
      <c r="S79" s="52" t="e">
        <v>#N/A</v>
      </c>
      <c r="T79" s="52" t="e">
        <v>#N/A</v>
      </c>
      <c r="V79" s="65" t="e">
        <v>#N/A</v>
      </c>
      <c r="W79" s="67" t="e">
        <v>#N/A</v>
      </c>
      <c r="X79" s="67" t="e">
        <v>#N/A</v>
      </c>
      <c r="Y79" s="65" t="e">
        <v>#N/A</v>
      </c>
      <c r="Z79" s="65" t="e">
        <v>#N/A</v>
      </c>
      <c r="AA79" s="52" t="e">
        <v>#N/A</v>
      </c>
      <c r="AB79" s="52" t="e">
        <v>#N/A</v>
      </c>
      <c r="AC79" s="52" t="e">
        <v>#N/A</v>
      </c>
      <c r="AD79" s="65" t="e">
        <v>#N/A</v>
      </c>
      <c r="AE79" s="52" t="e">
        <v>#N/A</v>
      </c>
      <c r="AF79" s="67" t="e">
        <v>#N/A</v>
      </c>
      <c r="AG79" s="70" t="e">
        <v>#N/A</v>
      </c>
      <c r="AH79" s="70" t="e">
        <v>#N/A</v>
      </c>
      <c r="AI79" s="70" t="e">
        <v>#N/A</v>
      </c>
      <c r="AJ79" s="70" t="e">
        <v>#N/A</v>
      </c>
      <c r="AK79" s="70" t="e">
        <v>#N/A</v>
      </c>
      <c r="AL79" s="70" t="e">
        <v>#N/A</v>
      </c>
      <c r="AM79" s="52" t="e">
        <v>#N/A</v>
      </c>
      <c r="AN79" s="52" t="e">
        <v>#N/A</v>
      </c>
      <c r="AO79" s="52" t="e">
        <v>#N/A</v>
      </c>
    </row>
    <row r="80" spans="1:41" ht="15" thickBot="1">
      <c r="A80" s="65" t="e">
        <v>#N/A</v>
      </c>
      <c r="B80" s="67" t="e">
        <v>#N/A</v>
      </c>
      <c r="C80" s="67" t="e">
        <v>#N/A</v>
      </c>
      <c r="D80" s="65" t="e">
        <v>#N/A</v>
      </c>
      <c r="E80" s="65" t="e">
        <v>#N/A</v>
      </c>
      <c r="F80" s="52" t="e">
        <v>#N/A</v>
      </c>
      <c r="G80" s="52" t="e">
        <v>#N/A</v>
      </c>
      <c r="H80" s="52" t="e">
        <v>#N/A</v>
      </c>
      <c r="I80" s="65" t="e">
        <v>#N/A</v>
      </c>
      <c r="J80" s="52" t="e">
        <v>#N/A</v>
      </c>
      <c r="K80" s="67" t="e">
        <v>#N/A</v>
      </c>
      <c r="L80" s="70" t="e">
        <v>#N/A</v>
      </c>
      <c r="M80" s="70" t="e">
        <v>#N/A</v>
      </c>
      <c r="N80" s="70" t="e">
        <v>#N/A</v>
      </c>
      <c r="O80" s="70" t="e">
        <v>#N/A</v>
      </c>
      <c r="P80" s="70" t="e">
        <v>#N/A</v>
      </c>
      <c r="Q80" s="70" t="e">
        <v>#N/A</v>
      </c>
      <c r="R80" s="52" t="e">
        <v>#N/A</v>
      </c>
      <c r="S80" s="52" t="e">
        <v>#N/A</v>
      </c>
      <c r="T80" s="52" t="e">
        <v>#N/A</v>
      </c>
      <c r="V80" s="65" t="e">
        <v>#N/A</v>
      </c>
      <c r="W80" s="67" t="e">
        <v>#N/A</v>
      </c>
      <c r="X80" s="67" t="e">
        <v>#N/A</v>
      </c>
      <c r="Y80" s="65" t="e">
        <v>#N/A</v>
      </c>
      <c r="Z80" s="65" t="e">
        <v>#N/A</v>
      </c>
      <c r="AA80" s="52" t="e">
        <v>#N/A</v>
      </c>
      <c r="AB80" s="52" t="e">
        <v>#N/A</v>
      </c>
      <c r="AC80" s="52" t="e">
        <v>#N/A</v>
      </c>
      <c r="AD80" s="65" t="e">
        <v>#N/A</v>
      </c>
      <c r="AE80" s="52" t="e">
        <v>#N/A</v>
      </c>
      <c r="AF80" s="67" t="e">
        <v>#N/A</v>
      </c>
      <c r="AG80" s="70" t="e">
        <v>#N/A</v>
      </c>
      <c r="AH80" s="70" t="e">
        <v>#N/A</v>
      </c>
      <c r="AI80" s="70" t="e">
        <v>#N/A</v>
      </c>
      <c r="AJ80" s="70" t="e">
        <v>#N/A</v>
      </c>
      <c r="AK80" s="70" t="e">
        <v>#N/A</v>
      </c>
      <c r="AL80" s="70" t="e">
        <v>#N/A</v>
      </c>
      <c r="AM80" s="52" t="e">
        <v>#N/A</v>
      </c>
      <c r="AN80" s="52" t="e">
        <v>#N/A</v>
      </c>
      <c r="AO80" s="52" t="e">
        <v>#N/A</v>
      </c>
    </row>
    <row r="81" spans="1:41" ht="15" thickBot="1">
      <c r="A81" s="65" t="e">
        <v>#N/A</v>
      </c>
      <c r="B81" s="67" t="e">
        <v>#N/A</v>
      </c>
      <c r="C81" s="67" t="e">
        <v>#N/A</v>
      </c>
      <c r="D81" s="65" t="e">
        <v>#N/A</v>
      </c>
      <c r="E81" s="65" t="e">
        <v>#N/A</v>
      </c>
      <c r="F81" s="52" t="e">
        <v>#N/A</v>
      </c>
      <c r="G81" s="52" t="e">
        <v>#N/A</v>
      </c>
      <c r="H81" s="52" t="e">
        <v>#N/A</v>
      </c>
      <c r="I81" s="65" t="e">
        <v>#N/A</v>
      </c>
      <c r="J81" s="52" t="e">
        <v>#N/A</v>
      </c>
      <c r="K81" s="67" t="e">
        <v>#N/A</v>
      </c>
      <c r="L81" s="70" t="e">
        <v>#N/A</v>
      </c>
      <c r="M81" s="70" t="e">
        <v>#N/A</v>
      </c>
      <c r="N81" s="70" t="e">
        <v>#N/A</v>
      </c>
      <c r="O81" s="70" t="e">
        <v>#N/A</v>
      </c>
      <c r="P81" s="70" t="e">
        <v>#N/A</v>
      </c>
      <c r="Q81" s="70" t="e">
        <v>#N/A</v>
      </c>
      <c r="R81" s="52" t="e">
        <v>#N/A</v>
      </c>
      <c r="S81" s="52" t="e">
        <v>#N/A</v>
      </c>
      <c r="T81" s="52" t="e">
        <v>#N/A</v>
      </c>
      <c r="V81" s="65" t="e">
        <v>#N/A</v>
      </c>
      <c r="W81" s="67" t="e">
        <v>#N/A</v>
      </c>
      <c r="X81" s="67" t="e">
        <v>#N/A</v>
      </c>
      <c r="Y81" s="65" t="e">
        <v>#N/A</v>
      </c>
      <c r="Z81" s="65" t="e">
        <v>#N/A</v>
      </c>
      <c r="AA81" s="52" t="e">
        <v>#N/A</v>
      </c>
      <c r="AB81" s="52" t="e">
        <v>#N/A</v>
      </c>
      <c r="AC81" s="52" t="e">
        <v>#N/A</v>
      </c>
      <c r="AD81" s="65" t="e">
        <v>#N/A</v>
      </c>
      <c r="AE81" s="52" t="e">
        <v>#N/A</v>
      </c>
      <c r="AF81" s="67" t="e">
        <v>#N/A</v>
      </c>
      <c r="AG81" s="70" t="e">
        <v>#N/A</v>
      </c>
      <c r="AH81" s="70" t="e">
        <v>#N/A</v>
      </c>
      <c r="AI81" s="70" t="e">
        <v>#N/A</v>
      </c>
      <c r="AJ81" s="70" t="e">
        <v>#N/A</v>
      </c>
      <c r="AK81" s="70" t="e">
        <v>#N/A</v>
      </c>
      <c r="AL81" s="70" t="e">
        <v>#N/A</v>
      </c>
      <c r="AM81" s="52" t="e">
        <v>#N/A</v>
      </c>
      <c r="AN81" s="52" t="e">
        <v>#N/A</v>
      </c>
      <c r="AO81" s="52" t="e">
        <v>#N/A</v>
      </c>
    </row>
    <row r="82" spans="1:41" ht="15" thickBot="1">
      <c r="A82" s="65" t="e">
        <v>#N/A</v>
      </c>
      <c r="B82" s="67" t="e">
        <v>#N/A</v>
      </c>
      <c r="C82" s="67" t="e">
        <v>#N/A</v>
      </c>
      <c r="D82" s="65" t="e">
        <v>#N/A</v>
      </c>
      <c r="E82" s="65" t="e">
        <v>#N/A</v>
      </c>
      <c r="F82" s="52" t="e">
        <v>#N/A</v>
      </c>
      <c r="G82" s="52" t="e">
        <v>#N/A</v>
      </c>
      <c r="H82" s="52" t="e">
        <v>#N/A</v>
      </c>
      <c r="I82" s="65" t="e">
        <v>#N/A</v>
      </c>
      <c r="J82" s="52" t="e">
        <v>#N/A</v>
      </c>
      <c r="K82" s="67" t="e">
        <v>#N/A</v>
      </c>
      <c r="L82" s="70" t="e">
        <v>#N/A</v>
      </c>
      <c r="M82" s="70" t="e">
        <v>#N/A</v>
      </c>
      <c r="N82" s="70" t="e">
        <v>#N/A</v>
      </c>
      <c r="O82" s="70" t="e">
        <v>#N/A</v>
      </c>
      <c r="P82" s="70" t="e">
        <v>#N/A</v>
      </c>
      <c r="Q82" s="70" t="e">
        <v>#N/A</v>
      </c>
      <c r="R82" s="52" t="e">
        <v>#N/A</v>
      </c>
      <c r="S82" s="52" t="e">
        <v>#N/A</v>
      </c>
      <c r="T82" s="52" t="e">
        <v>#N/A</v>
      </c>
      <c r="V82" s="65" t="e">
        <v>#N/A</v>
      </c>
      <c r="W82" s="67" t="e">
        <v>#N/A</v>
      </c>
      <c r="X82" s="67" t="e">
        <v>#N/A</v>
      </c>
      <c r="Y82" s="65" t="e">
        <v>#N/A</v>
      </c>
      <c r="Z82" s="65" t="e">
        <v>#N/A</v>
      </c>
      <c r="AA82" s="52" t="e">
        <v>#N/A</v>
      </c>
      <c r="AB82" s="52" t="e">
        <v>#N/A</v>
      </c>
      <c r="AC82" s="52" t="e">
        <v>#N/A</v>
      </c>
      <c r="AD82" s="65" t="e">
        <v>#N/A</v>
      </c>
      <c r="AE82" s="52" t="e">
        <v>#N/A</v>
      </c>
      <c r="AF82" s="67" t="e">
        <v>#N/A</v>
      </c>
      <c r="AG82" s="70" t="e">
        <v>#N/A</v>
      </c>
      <c r="AH82" s="70" t="e">
        <v>#N/A</v>
      </c>
      <c r="AI82" s="70" t="e">
        <v>#N/A</v>
      </c>
      <c r="AJ82" s="70" t="e">
        <v>#N/A</v>
      </c>
      <c r="AK82" s="70" t="e">
        <v>#N/A</v>
      </c>
      <c r="AL82" s="70" t="e">
        <v>#N/A</v>
      </c>
      <c r="AM82" s="52" t="e">
        <v>#N/A</v>
      </c>
      <c r="AN82" s="52" t="e">
        <v>#N/A</v>
      </c>
      <c r="AO82" s="52" t="e">
        <v>#N/A</v>
      </c>
    </row>
    <row r="83" spans="1:41" ht="15" thickBot="1">
      <c r="A83" s="65" t="e">
        <v>#N/A</v>
      </c>
      <c r="B83" s="67" t="e">
        <v>#N/A</v>
      </c>
      <c r="C83" s="67" t="e">
        <v>#N/A</v>
      </c>
      <c r="D83" s="65" t="e">
        <v>#N/A</v>
      </c>
      <c r="E83" s="65" t="e">
        <v>#N/A</v>
      </c>
      <c r="F83" s="52" t="e">
        <v>#N/A</v>
      </c>
      <c r="G83" s="52" t="e">
        <v>#N/A</v>
      </c>
      <c r="H83" s="52" t="e">
        <v>#N/A</v>
      </c>
      <c r="I83" s="65" t="e">
        <v>#N/A</v>
      </c>
      <c r="J83" s="52" t="e">
        <v>#N/A</v>
      </c>
      <c r="K83" s="67" t="e">
        <v>#N/A</v>
      </c>
      <c r="L83" s="70" t="e">
        <v>#N/A</v>
      </c>
      <c r="M83" s="70" t="e">
        <v>#N/A</v>
      </c>
      <c r="N83" s="70" t="e">
        <v>#N/A</v>
      </c>
      <c r="O83" s="70" t="e">
        <v>#N/A</v>
      </c>
      <c r="P83" s="70" t="e">
        <v>#N/A</v>
      </c>
      <c r="Q83" s="70" t="e">
        <v>#N/A</v>
      </c>
      <c r="R83" s="52" t="e">
        <v>#N/A</v>
      </c>
      <c r="S83" s="52" t="e">
        <v>#N/A</v>
      </c>
      <c r="T83" s="52" t="e">
        <v>#N/A</v>
      </c>
      <c r="V83" s="65" t="e">
        <v>#N/A</v>
      </c>
      <c r="W83" s="67" t="e">
        <v>#N/A</v>
      </c>
      <c r="X83" s="67" t="e">
        <v>#N/A</v>
      </c>
      <c r="Y83" s="65" t="e">
        <v>#N/A</v>
      </c>
      <c r="Z83" s="65" t="e">
        <v>#N/A</v>
      </c>
      <c r="AA83" s="52" t="e">
        <v>#N/A</v>
      </c>
      <c r="AB83" s="52" t="e">
        <v>#N/A</v>
      </c>
      <c r="AC83" s="52" t="e">
        <v>#N/A</v>
      </c>
      <c r="AD83" s="65" t="e">
        <v>#N/A</v>
      </c>
      <c r="AE83" s="52" t="e">
        <v>#N/A</v>
      </c>
      <c r="AF83" s="67" t="e">
        <v>#N/A</v>
      </c>
      <c r="AG83" s="70" t="e">
        <v>#N/A</v>
      </c>
      <c r="AH83" s="70" t="e">
        <v>#N/A</v>
      </c>
      <c r="AI83" s="70" t="e">
        <v>#N/A</v>
      </c>
      <c r="AJ83" s="70" t="e">
        <v>#N/A</v>
      </c>
      <c r="AK83" s="70" t="e">
        <v>#N/A</v>
      </c>
      <c r="AL83" s="70" t="e">
        <v>#N/A</v>
      </c>
      <c r="AM83" s="52" t="e">
        <v>#N/A</v>
      </c>
      <c r="AN83" s="52" t="e">
        <v>#N/A</v>
      </c>
      <c r="AO83" s="52" t="e">
        <v>#N/A</v>
      </c>
    </row>
    <row r="84" spans="1:41" ht="15" thickBot="1">
      <c r="A84" s="65" t="e">
        <v>#N/A</v>
      </c>
      <c r="B84" s="67" t="e">
        <v>#N/A</v>
      </c>
      <c r="C84" s="67" t="e">
        <v>#N/A</v>
      </c>
      <c r="D84" s="65" t="e">
        <v>#N/A</v>
      </c>
      <c r="E84" s="65" t="e">
        <v>#N/A</v>
      </c>
      <c r="F84" s="52" t="e">
        <v>#N/A</v>
      </c>
      <c r="G84" s="52" t="e">
        <v>#N/A</v>
      </c>
      <c r="H84" s="52" t="e">
        <v>#N/A</v>
      </c>
      <c r="I84" s="65" t="e">
        <v>#N/A</v>
      </c>
      <c r="J84" s="52" t="e">
        <v>#N/A</v>
      </c>
      <c r="K84" s="67" t="e">
        <v>#N/A</v>
      </c>
      <c r="L84" s="70" t="e">
        <v>#N/A</v>
      </c>
      <c r="M84" s="70" t="e">
        <v>#N/A</v>
      </c>
      <c r="N84" s="70" t="e">
        <v>#N/A</v>
      </c>
      <c r="O84" s="70" t="e">
        <v>#N/A</v>
      </c>
      <c r="P84" s="70" t="e">
        <v>#N/A</v>
      </c>
      <c r="Q84" s="70" t="e">
        <v>#N/A</v>
      </c>
      <c r="R84" s="52" t="e">
        <v>#N/A</v>
      </c>
      <c r="S84" s="52" t="e">
        <v>#N/A</v>
      </c>
      <c r="T84" s="52" t="e">
        <v>#N/A</v>
      </c>
      <c r="V84" s="65" t="e">
        <v>#N/A</v>
      </c>
      <c r="W84" s="67" t="e">
        <v>#N/A</v>
      </c>
      <c r="X84" s="67" t="e">
        <v>#N/A</v>
      </c>
      <c r="Y84" s="65" t="e">
        <v>#N/A</v>
      </c>
      <c r="Z84" s="65" t="e">
        <v>#N/A</v>
      </c>
      <c r="AA84" s="52" t="e">
        <v>#N/A</v>
      </c>
      <c r="AB84" s="52" t="e">
        <v>#N/A</v>
      </c>
      <c r="AC84" s="52" t="e">
        <v>#N/A</v>
      </c>
      <c r="AD84" s="65" t="e">
        <v>#N/A</v>
      </c>
      <c r="AE84" s="52" t="e">
        <v>#N/A</v>
      </c>
      <c r="AF84" s="67" t="e">
        <v>#N/A</v>
      </c>
      <c r="AG84" s="70" t="e">
        <v>#N/A</v>
      </c>
      <c r="AH84" s="70" t="e">
        <v>#N/A</v>
      </c>
      <c r="AI84" s="70" t="e">
        <v>#N/A</v>
      </c>
      <c r="AJ84" s="70" t="e">
        <v>#N/A</v>
      </c>
      <c r="AK84" s="70" t="e">
        <v>#N/A</v>
      </c>
      <c r="AL84" s="70" t="e">
        <v>#N/A</v>
      </c>
      <c r="AM84" s="52" t="e">
        <v>#N/A</v>
      </c>
      <c r="AN84" s="52" t="e">
        <v>#N/A</v>
      </c>
      <c r="AO84" s="52" t="e">
        <v>#N/A</v>
      </c>
    </row>
    <row r="85" spans="1:41" ht="15" thickBot="1">
      <c r="A85" s="65" t="e">
        <v>#N/A</v>
      </c>
      <c r="B85" s="67" t="e">
        <v>#N/A</v>
      </c>
      <c r="C85" s="67" t="e">
        <v>#N/A</v>
      </c>
      <c r="D85" s="65" t="e">
        <v>#N/A</v>
      </c>
      <c r="E85" s="65" t="e">
        <v>#N/A</v>
      </c>
      <c r="F85" s="52" t="e">
        <v>#N/A</v>
      </c>
      <c r="G85" s="52" t="e">
        <v>#N/A</v>
      </c>
      <c r="H85" s="52" t="e">
        <v>#N/A</v>
      </c>
      <c r="I85" s="65" t="e">
        <v>#N/A</v>
      </c>
      <c r="J85" s="52" t="e">
        <v>#N/A</v>
      </c>
      <c r="K85" s="67" t="e">
        <v>#N/A</v>
      </c>
      <c r="L85" s="70" t="e">
        <v>#N/A</v>
      </c>
      <c r="M85" s="70" t="e">
        <v>#N/A</v>
      </c>
      <c r="N85" s="70" t="e">
        <v>#N/A</v>
      </c>
      <c r="O85" s="70" t="e">
        <v>#N/A</v>
      </c>
      <c r="P85" s="70" t="e">
        <v>#N/A</v>
      </c>
      <c r="Q85" s="70" t="e">
        <v>#N/A</v>
      </c>
      <c r="R85" s="52" t="e">
        <v>#N/A</v>
      </c>
      <c r="S85" s="52" t="e">
        <v>#N/A</v>
      </c>
      <c r="T85" s="52" t="e">
        <v>#N/A</v>
      </c>
      <c r="V85" s="65" t="e">
        <v>#N/A</v>
      </c>
      <c r="W85" s="67" t="e">
        <v>#N/A</v>
      </c>
      <c r="X85" s="67" t="e">
        <v>#N/A</v>
      </c>
      <c r="Y85" s="65" t="e">
        <v>#N/A</v>
      </c>
      <c r="Z85" s="65" t="e">
        <v>#N/A</v>
      </c>
      <c r="AA85" s="52" t="e">
        <v>#N/A</v>
      </c>
      <c r="AB85" s="52" t="e">
        <v>#N/A</v>
      </c>
      <c r="AC85" s="52" t="e">
        <v>#N/A</v>
      </c>
      <c r="AD85" s="65" t="e">
        <v>#N/A</v>
      </c>
      <c r="AE85" s="52" t="e">
        <v>#N/A</v>
      </c>
      <c r="AF85" s="67" t="e">
        <v>#N/A</v>
      </c>
      <c r="AG85" s="70" t="e">
        <v>#N/A</v>
      </c>
      <c r="AH85" s="70" t="e">
        <v>#N/A</v>
      </c>
      <c r="AI85" s="70" t="e">
        <v>#N/A</v>
      </c>
      <c r="AJ85" s="70" t="e">
        <v>#N/A</v>
      </c>
      <c r="AK85" s="70" t="e">
        <v>#N/A</v>
      </c>
      <c r="AL85" s="70" t="e">
        <v>#N/A</v>
      </c>
      <c r="AM85" s="52" t="e">
        <v>#N/A</v>
      </c>
      <c r="AN85" s="52" t="e">
        <v>#N/A</v>
      </c>
      <c r="AO85" s="52" t="e">
        <v>#N/A</v>
      </c>
    </row>
    <row r="86" spans="1:41" ht="15" thickBot="1">
      <c r="A86" s="65" t="e">
        <v>#N/A</v>
      </c>
      <c r="B86" s="67" t="e">
        <v>#N/A</v>
      </c>
      <c r="C86" s="67" t="e">
        <v>#N/A</v>
      </c>
      <c r="D86" s="65" t="e">
        <v>#N/A</v>
      </c>
      <c r="E86" s="65" t="e">
        <v>#N/A</v>
      </c>
      <c r="F86" s="52" t="e">
        <v>#N/A</v>
      </c>
      <c r="G86" s="52" t="e">
        <v>#N/A</v>
      </c>
      <c r="H86" s="52" t="e">
        <v>#N/A</v>
      </c>
      <c r="I86" s="65" t="e">
        <v>#N/A</v>
      </c>
      <c r="J86" s="52" t="e">
        <v>#N/A</v>
      </c>
      <c r="K86" s="67" t="e">
        <v>#N/A</v>
      </c>
      <c r="L86" s="70" t="e">
        <v>#N/A</v>
      </c>
      <c r="M86" s="70" t="e">
        <v>#N/A</v>
      </c>
      <c r="N86" s="70" t="e">
        <v>#N/A</v>
      </c>
      <c r="O86" s="70" t="e">
        <v>#N/A</v>
      </c>
      <c r="P86" s="70" t="e">
        <v>#N/A</v>
      </c>
      <c r="Q86" s="70" t="e">
        <v>#N/A</v>
      </c>
      <c r="R86" s="52" t="e">
        <v>#N/A</v>
      </c>
      <c r="S86" s="52" t="e">
        <v>#N/A</v>
      </c>
      <c r="T86" s="52" t="e">
        <v>#N/A</v>
      </c>
      <c r="V86" s="65" t="e">
        <v>#N/A</v>
      </c>
      <c r="W86" s="67" t="e">
        <v>#N/A</v>
      </c>
      <c r="X86" s="67" t="e">
        <v>#N/A</v>
      </c>
      <c r="Y86" s="65" t="e">
        <v>#N/A</v>
      </c>
      <c r="Z86" s="65" t="e">
        <v>#N/A</v>
      </c>
      <c r="AA86" s="52" t="e">
        <v>#N/A</v>
      </c>
      <c r="AB86" s="52" t="e">
        <v>#N/A</v>
      </c>
      <c r="AC86" s="52" t="e">
        <v>#N/A</v>
      </c>
      <c r="AD86" s="65" t="e">
        <v>#N/A</v>
      </c>
      <c r="AE86" s="52" t="e">
        <v>#N/A</v>
      </c>
      <c r="AF86" s="67" t="e">
        <v>#N/A</v>
      </c>
      <c r="AG86" s="70" t="e">
        <v>#N/A</v>
      </c>
      <c r="AH86" s="70" t="e">
        <v>#N/A</v>
      </c>
      <c r="AI86" s="70" t="e">
        <v>#N/A</v>
      </c>
      <c r="AJ86" s="70" t="e">
        <v>#N/A</v>
      </c>
      <c r="AK86" s="70" t="e">
        <v>#N/A</v>
      </c>
      <c r="AL86" s="70" t="e">
        <v>#N/A</v>
      </c>
      <c r="AM86" s="52" t="e">
        <v>#N/A</v>
      </c>
      <c r="AN86" s="52" t="e">
        <v>#N/A</v>
      </c>
      <c r="AO86" s="52" t="e">
        <v>#N/A</v>
      </c>
    </row>
    <row r="87" spans="1:41" ht="15" thickBot="1">
      <c r="A87" s="65" t="e">
        <v>#N/A</v>
      </c>
      <c r="B87" s="67" t="e">
        <v>#N/A</v>
      </c>
      <c r="C87" s="67" t="e">
        <v>#N/A</v>
      </c>
      <c r="D87" s="65" t="e">
        <v>#N/A</v>
      </c>
      <c r="E87" s="65" t="e">
        <v>#N/A</v>
      </c>
      <c r="F87" s="52" t="e">
        <v>#N/A</v>
      </c>
      <c r="G87" s="52" t="e">
        <v>#N/A</v>
      </c>
      <c r="H87" s="52" t="e">
        <v>#N/A</v>
      </c>
      <c r="I87" s="65" t="e">
        <v>#N/A</v>
      </c>
      <c r="J87" s="52" t="e">
        <v>#N/A</v>
      </c>
      <c r="K87" s="67" t="e">
        <v>#N/A</v>
      </c>
      <c r="L87" s="70" t="e">
        <v>#N/A</v>
      </c>
      <c r="M87" s="70" t="e">
        <v>#N/A</v>
      </c>
      <c r="N87" s="70" t="e">
        <v>#N/A</v>
      </c>
      <c r="O87" s="70" t="e">
        <v>#N/A</v>
      </c>
      <c r="P87" s="70" t="e">
        <v>#N/A</v>
      </c>
      <c r="Q87" s="70" t="e">
        <v>#N/A</v>
      </c>
      <c r="R87" s="52" t="e">
        <v>#N/A</v>
      </c>
      <c r="S87" s="52" t="e">
        <v>#N/A</v>
      </c>
      <c r="T87" s="52" t="e">
        <v>#N/A</v>
      </c>
      <c r="V87" s="65" t="e">
        <v>#N/A</v>
      </c>
      <c r="W87" s="67" t="e">
        <v>#N/A</v>
      </c>
      <c r="X87" s="67" t="e">
        <v>#N/A</v>
      </c>
      <c r="Y87" s="65" t="e">
        <v>#N/A</v>
      </c>
      <c r="Z87" s="65" t="e">
        <v>#N/A</v>
      </c>
      <c r="AA87" s="52" t="e">
        <v>#N/A</v>
      </c>
      <c r="AB87" s="52" t="e">
        <v>#N/A</v>
      </c>
      <c r="AC87" s="52" t="e">
        <v>#N/A</v>
      </c>
      <c r="AD87" s="65" t="e">
        <v>#N/A</v>
      </c>
      <c r="AE87" s="52" t="e">
        <v>#N/A</v>
      </c>
      <c r="AF87" s="67" t="e">
        <v>#N/A</v>
      </c>
      <c r="AG87" s="70" t="e">
        <v>#N/A</v>
      </c>
      <c r="AH87" s="70" t="e">
        <v>#N/A</v>
      </c>
      <c r="AI87" s="70" t="e">
        <v>#N/A</v>
      </c>
      <c r="AJ87" s="70" t="e">
        <v>#N/A</v>
      </c>
      <c r="AK87" s="70" t="e">
        <v>#N/A</v>
      </c>
      <c r="AL87" s="70" t="e">
        <v>#N/A</v>
      </c>
      <c r="AM87" s="52" t="e">
        <v>#N/A</v>
      </c>
      <c r="AN87" s="52" t="e">
        <v>#N/A</v>
      </c>
      <c r="AO87" s="52" t="e">
        <v>#N/A</v>
      </c>
    </row>
    <row r="88" spans="1:41" ht="15" thickBot="1">
      <c r="A88" s="65" t="e">
        <v>#N/A</v>
      </c>
      <c r="B88" s="67" t="e">
        <v>#N/A</v>
      </c>
      <c r="C88" s="67" t="e">
        <v>#N/A</v>
      </c>
      <c r="D88" s="65" t="e">
        <v>#N/A</v>
      </c>
      <c r="E88" s="65" t="e">
        <v>#N/A</v>
      </c>
      <c r="F88" s="52" t="e">
        <v>#N/A</v>
      </c>
      <c r="G88" s="52" t="e">
        <v>#N/A</v>
      </c>
      <c r="H88" s="52" t="e">
        <v>#N/A</v>
      </c>
      <c r="I88" s="65" t="e">
        <v>#N/A</v>
      </c>
      <c r="J88" s="52" t="e">
        <v>#N/A</v>
      </c>
      <c r="K88" s="67" t="e">
        <v>#N/A</v>
      </c>
      <c r="L88" s="70" t="e">
        <v>#N/A</v>
      </c>
      <c r="M88" s="70" t="e">
        <v>#N/A</v>
      </c>
      <c r="N88" s="70" t="e">
        <v>#N/A</v>
      </c>
      <c r="O88" s="70" t="e">
        <v>#N/A</v>
      </c>
      <c r="P88" s="70" t="e">
        <v>#N/A</v>
      </c>
      <c r="Q88" s="70" t="e">
        <v>#N/A</v>
      </c>
      <c r="R88" s="52" t="e">
        <v>#N/A</v>
      </c>
      <c r="S88" s="52" t="e">
        <v>#N/A</v>
      </c>
      <c r="T88" s="52" t="e">
        <v>#N/A</v>
      </c>
      <c r="V88" s="65" t="e">
        <v>#N/A</v>
      </c>
      <c r="W88" s="67" t="e">
        <v>#N/A</v>
      </c>
      <c r="X88" s="67" t="e">
        <v>#N/A</v>
      </c>
      <c r="Y88" s="65" t="e">
        <v>#N/A</v>
      </c>
      <c r="Z88" s="65" t="e">
        <v>#N/A</v>
      </c>
      <c r="AA88" s="52" t="e">
        <v>#N/A</v>
      </c>
      <c r="AB88" s="52" t="e">
        <v>#N/A</v>
      </c>
      <c r="AC88" s="52" t="e">
        <v>#N/A</v>
      </c>
      <c r="AD88" s="65" t="e">
        <v>#N/A</v>
      </c>
      <c r="AE88" s="52" t="e">
        <v>#N/A</v>
      </c>
      <c r="AF88" s="67" t="e">
        <v>#N/A</v>
      </c>
      <c r="AG88" s="70" t="e">
        <v>#N/A</v>
      </c>
      <c r="AH88" s="70" t="e">
        <v>#N/A</v>
      </c>
      <c r="AI88" s="70" t="e">
        <v>#N/A</v>
      </c>
      <c r="AJ88" s="70" t="e">
        <v>#N/A</v>
      </c>
      <c r="AK88" s="70" t="e">
        <v>#N/A</v>
      </c>
      <c r="AL88" s="70" t="e">
        <v>#N/A</v>
      </c>
      <c r="AM88" s="52" t="e">
        <v>#N/A</v>
      </c>
      <c r="AN88" s="52" t="e">
        <v>#N/A</v>
      </c>
      <c r="AO88" s="52" t="e">
        <v>#N/A</v>
      </c>
    </row>
    <row r="89" spans="1:41" ht="15" thickBot="1">
      <c r="A89" s="65" t="e">
        <v>#N/A</v>
      </c>
      <c r="B89" s="67" t="e">
        <v>#N/A</v>
      </c>
      <c r="C89" s="67" t="e">
        <v>#N/A</v>
      </c>
      <c r="D89" s="65" t="e">
        <v>#N/A</v>
      </c>
      <c r="E89" s="65" t="e">
        <v>#N/A</v>
      </c>
      <c r="F89" s="52" t="e">
        <v>#N/A</v>
      </c>
      <c r="G89" s="52" t="e">
        <v>#N/A</v>
      </c>
      <c r="H89" s="52" t="e">
        <v>#N/A</v>
      </c>
      <c r="I89" s="65" t="e">
        <v>#N/A</v>
      </c>
      <c r="J89" s="52" t="e">
        <v>#N/A</v>
      </c>
      <c r="K89" s="67" t="e">
        <v>#N/A</v>
      </c>
      <c r="L89" s="70" t="e">
        <v>#N/A</v>
      </c>
      <c r="M89" s="70" t="e">
        <v>#N/A</v>
      </c>
      <c r="N89" s="70" t="e">
        <v>#N/A</v>
      </c>
      <c r="O89" s="70" t="e">
        <v>#N/A</v>
      </c>
      <c r="P89" s="70" t="e">
        <v>#N/A</v>
      </c>
      <c r="Q89" s="70" t="e">
        <v>#N/A</v>
      </c>
      <c r="R89" s="52" t="e">
        <v>#N/A</v>
      </c>
      <c r="S89" s="52" t="e">
        <v>#N/A</v>
      </c>
      <c r="T89" s="52" t="e">
        <v>#N/A</v>
      </c>
      <c r="V89" s="65" t="e">
        <v>#N/A</v>
      </c>
      <c r="W89" s="67" t="e">
        <v>#N/A</v>
      </c>
      <c r="X89" s="67" t="e">
        <v>#N/A</v>
      </c>
      <c r="Y89" s="65" t="e">
        <v>#N/A</v>
      </c>
      <c r="Z89" s="65" t="e">
        <v>#N/A</v>
      </c>
      <c r="AA89" s="52" t="e">
        <v>#N/A</v>
      </c>
      <c r="AB89" s="52" t="e">
        <v>#N/A</v>
      </c>
      <c r="AC89" s="52" t="e">
        <v>#N/A</v>
      </c>
      <c r="AD89" s="65" t="e">
        <v>#N/A</v>
      </c>
      <c r="AE89" s="52" t="e">
        <v>#N/A</v>
      </c>
      <c r="AF89" s="67" t="e">
        <v>#N/A</v>
      </c>
      <c r="AG89" s="70" t="e">
        <v>#N/A</v>
      </c>
      <c r="AH89" s="70" t="e">
        <v>#N/A</v>
      </c>
      <c r="AI89" s="70" t="e">
        <v>#N/A</v>
      </c>
      <c r="AJ89" s="70" t="e">
        <v>#N/A</v>
      </c>
      <c r="AK89" s="70" t="e">
        <v>#N/A</v>
      </c>
      <c r="AL89" s="70" t="e">
        <v>#N/A</v>
      </c>
      <c r="AM89" s="52" t="e">
        <v>#N/A</v>
      </c>
      <c r="AN89" s="52" t="e">
        <v>#N/A</v>
      </c>
      <c r="AO89" s="52" t="e">
        <v>#N/A</v>
      </c>
    </row>
    <row r="90" spans="1:41" ht="15" thickBot="1">
      <c r="A90" s="65" t="e">
        <v>#N/A</v>
      </c>
      <c r="B90" s="67" t="e">
        <v>#N/A</v>
      </c>
      <c r="C90" s="67" t="e">
        <v>#N/A</v>
      </c>
      <c r="D90" s="65" t="e">
        <v>#N/A</v>
      </c>
      <c r="E90" s="65" t="e">
        <v>#N/A</v>
      </c>
      <c r="F90" s="52" t="e">
        <v>#N/A</v>
      </c>
      <c r="G90" s="52" t="e">
        <v>#N/A</v>
      </c>
      <c r="H90" s="52" t="e">
        <v>#N/A</v>
      </c>
      <c r="I90" s="65" t="e">
        <v>#N/A</v>
      </c>
      <c r="J90" s="52" t="e">
        <v>#N/A</v>
      </c>
      <c r="K90" s="67" t="e">
        <v>#N/A</v>
      </c>
      <c r="L90" s="70" t="e">
        <v>#N/A</v>
      </c>
      <c r="M90" s="70" t="e">
        <v>#N/A</v>
      </c>
      <c r="N90" s="70" t="e">
        <v>#N/A</v>
      </c>
      <c r="O90" s="70" t="e">
        <v>#N/A</v>
      </c>
      <c r="P90" s="70" t="e">
        <v>#N/A</v>
      </c>
      <c r="Q90" s="70" t="e">
        <v>#N/A</v>
      </c>
      <c r="R90" s="52" t="e">
        <v>#N/A</v>
      </c>
      <c r="S90" s="52" t="e">
        <v>#N/A</v>
      </c>
      <c r="T90" s="52" t="e">
        <v>#N/A</v>
      </c>
      <c r="V90" s="65" t="e">
        <v>#N/A</v>
      </c>
      <c r="W90" s="67" t="e">
        <v>#N/A</v>
      </c>
      <c r="X90" s="67" t="e">
        <v>#N/A</v>
      </c>
      <c r="Y90" s="65" t="e">
        <v>#N/A</v>
      </c>
      <c r="Z90" s="65" t="e">
        <v>#N/A</v>
      </c>
      <c r="AA90" s="52" t="e">
        <v>#N/A</v>
      </c>
      <c r="AB90" s="52" t="e">
        <v>#N/A</v>
      </c>
      <c r="AC90" s="52" t="e">
        <v>#N/A</v>
      </c>
      <c r="AD90" s="65" t="e">
        <v>#N/A</v>
      </c>
      <c r="AE90" s="52" t="e">
        <v>#N/A</v>
      </c>
      <c r="AF90" s="67" t="e">
        <v>#N/A</v>
      </c>
      <c r="AG90" s="70" t="e">
        <v>#N/A</v>
      </c>
      <c r="AH90" s="70" t="e">
        <v>#N/A</v>
      </c>
      <c r="AI90" s="70" t="e">
        <v>#N/A</v>
      </c>
      <c r="AJ90" s="70" t="e">
        <v>#N/A</v>
      </c>
      <c r="AK90" s="70" t="e">
        <v>#N/A</v>
      </c>
      <c r="AL90" s="70" t="e">
        <v>#N/A</v>
      </c>
      <c r="AM90" s="52" t="e">
        <v>#N/A</v>
      </c>
      <c r="AN90" s="52" t="e">
        <v>#N/A</v>
      </c>
      <c r="AO90" s="52" t="e">
        <v>#N/A</v>
      </c>
    </row>
    <row r="91" spans="1:41" ht="15" thickBot="1">
      <c r="A91" s="65" t="e">
        <v>#N/A</v>
      </c>
      <c r="B91" s="67" t="e">
        <v>#N/A</v>
      </c>
      <c r="C91" s="67" t="e">
        <v>#N/A</v>
      </c>
      <c r="D91" s="65" t="e">
        <v>#N/A</v>
      </c>
      <c r="E91" s="65" t="e">
        <v>#N/A</v>
      </c>
      <c r="F91" s="52" t="e">
        <v>#N/A</v>
      </c>
      <c r="G91" s="52" t="e">
        <v>#N/A</v>
      </c>
      <c r="H91" s="52" t="e">
        <v>#N/A</v>
      </c>
      <c r="I91" s="65" t="e">
        <v>#N/A</v>
      </c>
      <c r="J91" s="52" t="e">
        <v>#N/A</v>
      </c>
      <c r="K91" s="67" t="e">
        <v>#N/A</v>
      </c>
      <c r="L91" s="70" t="e">
        <v>#N/A</v>
      </c>
      <c r="M91" s="70" t="e">
        <v>#N/A</v>
      </c>
      <c r="N91" s="70" t="e">
        <v>#N/A</v>
      </c>
      <c r="O91" s="70" t="e">
        <v>#N/A</v>
      </c>
      <c r="P91" s="70" t="e">
        <v>#N/A</v>
      </c>
      <c r="Q91" s="70" t="e">
        <v>#N/A</v>
      </c>
      <c r="R91" s="52" t="e">
        <v>#N/A</v>
      </c>
      <c r="S91" s="52" t="e">
        <v>#N/A</v>
      </c>
      <c r="T91" s="52" t="e">
        <v>#N/A</v>
      </c>
      <c r="V91" s="65" t="e">
        <v>#N/A</v>
      </c>
      <c r="W91" s="67" t="e">
        <v>#N/A</v>
      </c>
      <c r="X91" s="67" t="e">
        <v>#N/A</v>
      </c>
      <c r="Y91" s="65" t="e">
        <v>#N/A</v>
      </c>
      <c r="Z91" s="65" t="e">
        <v>#N/A</v>
      </c>
      <c r="AA91" s="52" t="e">
        <v>#N/A</v>
      </c>
      <c r="AB91" s="52" t="e">
        <v>#N/A</v>
      </c>
      <c r="AC91" s="52" t="e">
        <v>#N/A</v>
      </c>
      <c r="AD91" s="65" t="e">
        <v>#N/A</v>
      </c>
      <c r="AE91" s="52" t="e">
        <v>#N/A</v>
      </c>
      <c r="AF91" s="67" t="e">
        <v>#N/A</v>
      </c>
      <c r="AG91" s="70" t="e">
        <v>#N/A</v>
      </c>
      <c r="AH91" s="70" t="e">
        <v>#N/A</v>
      </c>
      <c r="AI91" s="70" t="e">
        <v>#N/A</v>
      </c>
      <c r="AJ91" s="70" t="e">
        <v>#N/A</v>
      </c>
      <c r="AK91" s="70" t="e">
        <v>#N/A</v>
      </c>
      <c r="AL91" s="70" t="e">
        <v>#N/A</v>
      </c>
      <c r="AM91" s="52" t="e">
        <v>#N/A</v>
      </c>
      <c r="AN91" s="52" t="e">
        <v>#N/A</v>
      </c>
      <c r="AO91" s="52" t="e">
        <v>#N/A</v>
      </c>
    </row>
    <row r="92" spans="1:41" ht="15" thickBot="1">
      <c r="A92" s="65" t="e">
        <v>#N/A</v>
      </c>
      <c r="B92" s="67" t="e">
        <v>#N/A</v>
      </c>
      <c r="C92" s="67" t="e">
        <v>#N/A</v>
      </c>
      <c r="D92" s="65" t="e">
        <v>#N/A</v>
      </c>
      <c r="E92" s="65" t="e">
        <v>#N/A</v>
      </c>
      <c r="F92" s="52" t="e">
        <v>#N/A</v>
      </c>
      <c r="G92" s="52" t="e">
        <v>#N/A</v>
      </c>
      <c r="H92" s="52" t="e">
        <v>#N/A</v>
      </c>
      <c r="I92" s="65" t="e">
        <v>#N/A</v>
      </c>
      <c r="J92" s="52" t="e">
        <v>#N/A</v>
      </c>
      <c r="K92" s="67" t="e">
        <v>#N/A</v>
      </c>
      <c r="L92" s="70" t="e">
        <v>#N/A</v>
      </c>
      <c r="M92" s="70" t="e">
        <v>#N/A</v>
      </c>
      <c r="N92" s="70" t="e">
        <v>#N/A</v>
      </c>
      <c r="O92" s="70" t="e">
        <v>#N/A</v>
      </c>
      <c r="P92" s="70" t="e">
        <v>#N/A</v>
      </c>
      <c r="Q92" s="70" t="e">
        <v>#N/A</v>
      </c>
      <c r="R92" s="52" t="e">
        <v>#N/A</v>
      </c>
      <c r="S92" s="52" t="e">
        <v>#N/A</v>
      </c>
      <c r="T92" s="52" t="e">
        <v>#N/A</v>
      </c>
      <c r="V92" s="65" t="e">
        <v>#N/A</v>
      </c>
      <c r="W92" s="67" t="e">
        <v>#N/A</v>
      </c>
      <c r="X92" s="67" t="e">
        <v>#N/A</v>
      </c>
      <c r="Y92" s="65" t="e">
        <v>#N/A</v>
      </c>
      <c r="Z92" s="65" t="e">
        <v>#N/A</v>
      </c>
      <c r="AA92" s="52" t="e">
        <v>#N/A</v>
      </c>
      <c r="AB92" s="52" t="e">
        <v>#N/A</v>
      </c>
      <c r="AC92" s="52" t="e">
        <v>#N/A</v>
      </c>
      <c r="AD92" s="65" t="e">
        <v>#N/A</v>
      </c>
      <c r="AE92" s="52" t="e">
        <v>#N/A</v>
      </c>
      <c r="AF92" s="67" t="e">
        <v>#N/A</v>
      </c>
      <c r="AG92" s="70" t="e">
        <v>#N/A</v>
      </c>
      <c r="AH92" s="70" t="e">
        <v>#N/A</v>
      </c>
      <c r="AI92" s="70" t="e">
        <v>#N/A</v>
      </c>
      <c r="AJ92" s="70" t="e">
        <v>#N/A</v>
      </c>
      <c r="AK92" s="70" t="e">
        <v>#N/A</v>
      </c>
      <c r="AL92" s="70" t="e">
        <v>#N/A</v>
      </c>
      <c r="AM92" s="52" t="e">
        <v>#N/A</v>
      </c>
      <c r="AN92" s="52" t="e">
        <v>#N/A</v>
      </c>
      <c r="AO92" s="52" t="e">
        <v>#N/A</v>
      </c>
    </row>
    <row r="93" spans="1:41" ht="15" thickBot="1">
      <c r="A93" s="65" t="e">
        <v>#N/A</v>
      </c>
      <c r="B93" s="67" t="e">
        <v>#N/A</v>
      </c>
      <c r="C93" s="67" t="e">
        <v>#N/A</v>
      </c>
      <c r="D93" s="65" t="e">
        <v>#N/A</v>
      </c>
      <c r="E93" s="65" t="e">
        <v>#N/A</v>
      </c>
      <c r="F93" s="52" t="e">
        <v>#N/A</v>
      </c>
      <c r="G93" s="52" t="e">
        <v>#N/A</v>
      </c>
      <c r="H93" s="52" t="e">
        <v>#N/A</v>
      </c>
      <c r="I93" s="65" t="e">
        <v>#N/A</v>
      </c>
      <c r="J93" s="52" t="e">
        <v>#N/A</v>
      </c>
      <c r="K93" s="67" t="e">
        <v>#N/A</v>
      </c>
      <c r="L93" s="70" t="e">
        <v>#N/A</v>
      </c>
      <c r="M93" s="70" t="e">
        <v>#N/A</v>
      </c>
      <c r="N93" s="70" t="e">
        <v>#N/A</v>
      </c>
      <c r="O93" s="70" t="e">
        <v>#N/A</v>
      </c>
      <c r="P93" s="70" t="e">
        <v>#N/A</v>
      </c>
      <c r="Q93" s="70" t="e">
        <v>#N/A</v>
      </c>
      <c r="R93" s="52" t="e">
        <v>#N/A</v>
      </c>
      <c r="S93" s="52" t="e">
        <v>#N/A</v>
      </c>
      <c r="T93" s="52" t="e">
        <v>#N/A</v>
      </c>
      <c r="V93" s="65" t="e">
        <v>#N/A</v>
      </c>
      <c r="W93" s="67" t="e">
        <v>#N/A</v>
      </c>
      <c r="X93" s="67" t="e">
        <v>#N/A</v>
      </c>
      <c r="Y93" s="65" t="e">
        <v>#N/A</v>
      </c>
      <c r="Z93" s="65" t="e">
        <v>#N/A</v>
      </c>
      <c r="AA93" s="52" t="e">
        <v>#N/A</v>
      </c>
      <c r="AB93" s="52" t="e">
        <v>#N/A</v>
      </c>
      <c r="AC93" s="52" t="e">
        <v>#N/A</v>
      </c>
      <c r="AD93" s="65" t="e">
        <v>#N/A</v>
      </c>
      <c r="AE93" s="52" t="e">
        <v>#N/A</v>
      </c>
      <c r="AF93" s="67" t="e">
        <v>#N/A</v>
      </c>
      <c r="AG93" s="70" t="e">
        <v>#N/A</v>
      </c>
      <c r="AH93" s="70" t="e">
        <v>#N/A</v>
      </c>
      <c r="AI93" s="70" t="e">
        <v>#N/A</v>
      </c>
      <c r="AJ93" s="70" t="e">
        <v>#N/A</v>
      </c>
      <c r="AK93" s="70" t="e">
        <v>#N/A</v>
      </c>
      <c r="AL93" s="70" t="e">
        <v>#N/A</v>
      </c>
      <c r="AM93" s="52" t="e">
        <v>#N/A</v>
      </c>
      <c r="AN93" s="52" t="e">
        <v>#N/A</v>
      </c>
      <c r="AO93" s="52" t="e">
        <v>#N/A</v>
      </c>
    </row>
    <row r="94" spans="1:41" ht="15" thickBot="1">
      <c r="A94" s="65" t="e">
        <v>#N/A</v>
      </c>
      <c r="B94" s="67" t="e">
        <v>#N/A</v>
      </c>
      <c r="C94" s="67" t="e">
        <v>#N/A</v>
      </c>
      <c r="D94" s="65" t="e">
        <v>#N/A</v>
      </c>
      <c r="E94" s="65" t="e">
        <v>#N/A</v>
      </c>
      <c r="F94" s="52" t="e">
        <v>#N/A</v>
      </c>
      <c r="G94" s="52" t="e">
        <v>#N/A</v>
      </c>
      <c r="H94" s="52" t="e">
        <v>#N/A</v>
      </c>
      <c r="I94" s="65" t="e">
        <v>#N/A</v>
      </c>
      <c r="J94" s="52" t="e">
        <v>#N/A</v>
      </c>
      <c r="K94" s="67" t="e">
        <v>#N/A</v>
      </c>
      <c r="L94" s="70" t="e">
        <v>#N/A</v>
      </c>
      <c r="M94" s="70" t="e">
        <v>#N/A</v>
      </c>
      <c r="N94" s="70" t="e">
        <v>#N/A</v>
      </c>
      <c r="O94" s="70" t="e">
        <v>#N/A</v>
      </c>
      <c r="P94" s="70" t="e">
        <v>#N/A</v>
      </c>
      <c r="Q94" s="70" t="e">
        <v>#N/A</v>
      </c>
      <c r="R94" s="52" t="e">
        <v>#N/A</v>
      </c>
      <c r="S94" s="52" t="e">
        <v>#N/A</v>
      </c>
      <c r="T94" s="52" t="e">
        <v>#N/A</v>
      </c>
      <c r="V94" s="65" t="e">
        <v>#N/A</v>
      </c>
      <c r="W94" s="67" t="e">
        <v>#N/A</v>
      </c>
      <c r="X94" s="67" t="e">
        <v>#N/A</v>
      </c>
      <c r="Y94" s="65" t="e">
        <v>#N/A</v>
      </c>
      <c r="Z94" s="65" t="e">
        <v>#N/A</v>
      </c>
      <c r="AA94" s="52" t="e">
        <v>#N/A</v>
      </c>
      <c r="AB94" s="52" t="e">
        <v>#N/A</v>
      </c>
      <c r="AC94" s="52" t="e">
        <v>#N/A</v>
      </c>
      <c r="AD94" s="65" t="e">
        <v>#N/A</v>
      </c>
      <c r="AE94" s="52" t="e">
        <v>#N/A</v>
      </c>
      <c r="AF94" s="67" t="e">
        <v>#N/A</v>
      </c>
      <c r="AG94" s="70" t="e">
        <v>#N/A</v>
      </c>
      <c r="AH94" s="70" t="e">
        <v>#N/A</v>
      </c>
      <c r="AI94" s="70" t="e">
        <v>#N/A</v>
      </c>
      <c r="AJ94" s="70" t="e">
        <v>#N/A</v>
      </c>
      <c r="AK94" s="70" t="e">
        <v>#N/A</v>
      </c>
      <c r="AL94" s="70" t="e">
        <v>#N/A</v>
      </c>
      <c r="AM94" s="52" t="e">
        <v>#N/A</v>
      </c>
      <c r="AN94" s="52" t="e">
        <v>#N/A</v>
      </c>
      <c r="AO94" s="52" t="e">
        <v>#N/A</v>
      </c>
    </row>
    <row r="95" spans="1:41" ht="15" thickBot="1">
      <c r="A95" s="65" t="e">
        <v>#N/A</v>
      </c>
      <c r="B95" s="67" t="e">
        <v>#N/A</v>
      </c>
      <c r="C95" s="67" t="e">
        <v>#N/A</v>
      </c>
      <c r="D95" s="65" t="e">
        <v>#N/A</v>
      </c>
      <c r="E95" s="65" t="e">
        <v>#N/A</v>
      </c>
      <c r="F95" s="52" t="e">
        <v>#N/A</v>
      </c>
      <c r="G95" s="52" t="e">
        <v>#N/A</v>
      </c>
      <c r="H95" s="52" t="e">
        <v>#N/A</v>
      </c>
      <c r="I95" s="65" t="e">
        <v>#N/A</v>
      </c>
      <c r="J95" s="52" t="e">
        <v>#N/A</v>
      </c>
      <c r="K95" s="67" t="e">
        <v>#N/A</v>
      </c>
      <c r="L95" s="70" t="e">
        <v>#N/A</v>
      </c>
      <c r="M95" s="70" t="e">
        <v>#N/A</v>
      </c>
      <c r="N95" s="70" t="e">
        <v>#N/A</v>
      </c>
      <c r="O95" s="70" t="e">
        <v>#N/A</v>
      </c>
      <c r="P95" s="70" t="e">
        <v>#N/A</v>
      </c>
      <c r="Q95" s="70" t="e">
        <v>#N/A</v>
      </c>
      <c r="R95" s="52" t="e">
        <v>#N/A</v>
      </c>
      <c r="S95" s="52" t="e">
        <v>#N/A</v>
      </c>
      <c r="T95" s="52" t="e">
        <v>#N/A</v>
      </c>
      <c r="V95" s="65" t="e">
        <v>#N/A</v>
      </c>
      <c r="W95" s="67" t="e">
        <v>#N/A</v>
      </c>
      <c r="X95" s="67" t="e">
        <v>#N/A</v>
      </c>
      <c r="Y95" s="65" t="e">
        <v>#N/A</v>
      </c>
      <c r="Z95" s="65" t="e">
        <v>#N/A</v>
      </c>
      <c r="AA95" s="52" t="e">
        <v>#N/A</v>
      </c>
      <c r="AB95" s="52" t="e">
        <v>#N/A</v>
      </c>
      <c r="AC95" s="52" t="e">
        <v>#N/A</v>
      </c>
      <c r="AD95" s="65" t="e">
        <v>#N/A</v>
      </c>
      <c r="AE95" s="52" t="e">
        <v>#N/A</v>
      </c>
      <c r="AF95" s="67" t="e">
        <v>#N/A</v>
      </c>
      <c r="AG95" s="70" t="e">
        <v>#N/A</v>
      </c>
      <c r="AH95" s="70" t="e">
        <v>#N/A</v>
      </c>
      <c r="AI95" s="70" t="e">
        <v>#N/A</v>
      </c>
      <c r="AJ95" s="70" t="e">
        <v>#N/A</v>
      </c>
      <c r="AK95" s="70" t="e">
        <v>#N/A</v>
      </c>
      <c r="AL95" s="70" t="e">
        <v>#N/A</v>
      </c>
      <c r="AM95" s="52" t="e">
        <v>#N/A</v>
      </c>
      <c r="AN95" s="52" t="e">
        <v>#N/A</v>
      </c>
      <c r="AO95" s="52" t="e">
        <v>#N/A</v>
      </c>
    </row>
    <row r="96" spans="1:41" ht="15" thickBot="1">
      <c r="A96" s="65" t="e">
        <v>#N/A</v>
      </c>
      <c r="B96" s="67" t="e">
        <v>#N/A</v>
      </c>
      <c r="C96" s="67" t="e">
        <v>#N/A</v>
      </c>
      <c r="D96" s="65" t="e">
        <v>#N/A</v>
      </c>
      <c r="E96" s="65" t="e">
        <v>#N/A</v>
      </c>
      <c r="F96" s="52" t="e">
        <v>#N/A</v>
      </c>
      <c r="G96" s="52" t="e">
        <v>#N/A</v>
      </c>
      <c r="H96" s="52" t="e">
        <v>#N/A</v>
      </c>
      <c r="I96" s="65" t="e">
        <v>#N/A</v>
      </c>
      <c r="J96" s="52" t="e">
        <v>#N/A</v>
      </c>
      <c r="K96" s="67" t="e">
        <v>#N/A</v>
      </c>
      <c r="L96" s="70" t="e">
        <v>#N/A</v>
      </c>
      <c r="M96" s="70" t="e">
        <v>#N/A</v>
      </c>
      <c r="N96" s="70" t="e">
        <v>#N/A</v>
      </c>
      <c r="O96" s="70" t="e">
        <v>#N/A</v>
      </c>
      <c r="P96" s="70" t="e">
        <v>#N/A</v>
      </c>
      <c r="Q96" s="70" t="e">
        <v>#N/A</v>
      </c>
      <c r="R96" s="52" t="e">
        <v>#N/A</v>
      </c>
      <c r="S96" s="52" t="e">
        <v>#N/A</v>
      </c>
      <c r="T96" s="52" t="e">
        <v>#N/A</v>
      </c>
      <c r="V96" s="65" t="e">
        <v>#N/A</v>
      </c>
      <c r="W96" s="67" t="e">
        <v>#N/A</v>
      </c>
      <c r="X96" s="67" t="e">
        <v>#N/A</v>
      </c>
      <c r="Y96" s="65" t="e">
        <v>#N/A</v>
      </c>
      <c r="Z96" s="65" t="e">
        <v>#N/A</v>
      </c>
      <c r="AA96" s="52" t="e">
        <v>#N/A</v>
      </c>
      <c r="AB96" s="52" t="e">
        <v>#N/A</v>
      </c>
      <c r="AC96" s="52" t="e">
        <v>#N/A</v>
      </c>
      <c r="AD96" s="65" t="e">
        <v>#N/A</v>
      </c>
      <c r="AE96" s="52" t="e">
        <v>#N/A</v>
      </c>
      <c r="AF96" s="67" t="e">
        <v>#N/A</v>
      </c>
      <c r="AG96" s="70" t="e">
        <v>#N/A</v>
      </c>
      <c r="AH96" s="70" t="e">
        <v>#N/A</v>
      </c>
      <c r="AI96" s="70" t="e">
        <v>#N/A</v>
      </c>
      <c r="AJ96" s="70" t="e">
        <v>#N/A</v>
      </c>
      <c r="AK96" s="70" t="e">
        <v>#N/A</v>
      </c>
      <c r="AL96" s="70" t="e">
        <v>#N/A</v>
      </c>
      <c r="AM96" s="52" t="e">
        <v>#N/A</v>
      </c>
      <c r="AN96" s="52" t="e">
        <v>#N/A</v>
      </c>
      <c r="AO96" s="52" t="e">
        <v>#N/A</v>
      </c>
    </row>
    <row r="97" spans="1:41" ht="15" thickBot="1">
      <c r="A97" s="65" t="e">
        <v>#N/A</v>
      </c>
      <c r="B97" s="67" t="e">
        <v>#N/A</v>
      </c>
      <c r="C97" s="67" t="e">
        <v>#N/A</v>
      </c>
      <c r="D97" s="65" t="e">
        <v>#N/A</v>
      </c>
      <c r="E97" s="65" t="e">
        <v>#N/A</v>
      </c>
      <c r="F97" s="52" t="e">
        <v>#N/A</v>
      </c>
      <c r="G97" s="52" t="e">
        <v>#N/A</v>
      </c>
      <c r="H97" s="52" t="e">
        <v>#N/A</v>
      </c>
      <c r="I97" s="65" t="e">
        <v>#N/A</v>
      </c>
      <c r="J97" s="52" t="e">
        <v>#N/A</v>
      </c>
      <c r="K97" s="67" t="e">
        <v>#N/A</v>
      </c>
      <c r="L97" s="70" t="e">
        <v>#N/A</v>
      </c>
      <c r="M97" s="70" t="e">
        <v>#N/A</v>
      </c>
      <c r="N97" s="70" t="e">
        <v>#N/A</v>
      </c>
      <c r="O97" s="70" t="e">
        <v>#N/A</v>
      </c>
      <c r="P97" s="70" t="e">
        <v>#N/A</v>
      </c>
      <c r="Q97" s="70" t="e">
        <v>#N/A</v>
      </c>
      <c r="R97" s="52" t="e">
        <v>#N/A</v>
      </c>
      <c r="S97" s="52" t="e">
        <v>#N/A</v>
      </c>
      <c r="T97" s="52" t="e">
        <v>#N/A</v>
      </c>
      <c r="V97" s="65" t="e">
        <v>#N/A</v>
      </c>
      <c r="W97" s="67" t="e">
        <v>#N/A</v>
      </c>
      <c r="X97" s="67" t="e">
        <v>#N/A</v>
      </c>
      <c r="Y97" s="65" t="e">
        <v>#N/A</v>
      </c>
      <c r="Z97" s="65" t="e">
        <v>#N/A</v>
      </c>
      <c r="AA97" s="52" t="e">
        <v>#N/A</v>
      </c>
      <c r="AB97" s="52" t="e">
        <v>#N/A</v>
      </c>
      <c r="AC97" s="52" t="e">
        <v>#N/A</v>
      </c>
      <c r="AD97" s="65" t="e">
        <v>#N/A</v>
      </c>
      <c r="AE97" s="52" t="e">
        <v>#N/A</v>
      </c>
      <c r="AF97" s="67" t="e">
        <v>#N/A</v>
      </c>
      <c r="AG97" s="70" t="e">
        <v>#N/A</v>
      </c>
      <c r="AH97" s="70" t="e">
        <v>#N/A</v>
      </c>
      <c r="AI97" s="70" t="e">
        <v>#N/A</v>
      </c>
      <c r="AJ97" s="70" t="e">
        <v>#N/A</v>
      </c>
      <c r="AK97" s="70" t="e">
        <v>#N/A</v>
      </c>
      <c r="AL97" s="70" t="e">
        <v>#N/A</v>
      </c>
      <c r="AM97" s="52" t="e">
        <v>#N/A</v>
      </c>
      <c r="AN97" s="52" t="e">
        <v>#N/A</v>
      </c>
      <c r="AO97" s="52" t="e">
        <v>#N/A</v>
      </c>
    </row>
    <row r="98" spans="1:41" ht="15" thickBot="1">
      <c r="A98" s="65" t="e">
        <v>#N/A</v>
      </c>
      <c r="B98" s="67" t="e">
        <v>#N/A</v>
      </c>
      <c r="C98" s="67" t="e">
        <v>#N/A</v>
      </c>
      <c r="D98" s="65" t="e">
        <v>#N/A</v>
      </c>
      <c r="E98" s="65" t="e">
        <v>#N/A</v>
      </c>
      <c r="F98" s="52" t="e">
        <v>#N/A</v>
      </c>
      <c r="G98" s="52" t="e">
        <v>#N/A</v>
      </c>
      <c r="H98" s="52" t="e">
        <v>#N/A</v>
      </c>
      <c r="I98" s="65" t="e">
        <v>#N/A</v>
      </c>
      <c r="J98" s="52" t="e">
        <v>#N/A</v>
      </c>
      <c r="K98" s="67" t="e">
        <v>#N/A</v>
      </c>
      <c r="L98" s="70" t="e">
        <v>#N/A</v>
      </c>
      <c r="M98" s="70" t="e">
        <v>#N/A</v>
      </c>
      <c r="N98" s="70" t="e">
        <v>#N/A</v>
      </c>
      <c r="O98" s="70" t="e">
        <v>#N/A</v>
      </c>
      <c r="P98" s="70" t="e">
        <v>#N/A</v>
      </c>
      <c r="Q98" s="70" t="e">
        <v>#N/A</v>
      </c>
      <c r="R98" s="52" t="e">
        <v>#N/A</v>
      </c>
      <c r="S98" s="52" t="e">
        <v>#N/A</v>
      </c>
      <c r="T98" s="52" t="e">
        <v>#N/A</v>
      </c>
      <c r="V98" s="65" t="e">
        <v>#N/A</v>
      </c>
      <c r="W98" s="67" t="e">
        <v>#N/A</v>
      </c>
      <c r="X98" s="67" t="e">
        <v>#N/A</v>
      </c>
      <c r="Y98" s="65" t="e">
        <v>#N/A</v>
      </c>
      <c r="Z98" s="65" t="e">
        <v>#N/A</v>
      </c>
      <c r="AA98" s="52" t="e">
        <v>#N/A</v>
      </c>
      <c r="AB98" s="52" t="e">
        <v>#N/A</v>
      </c>
      <c r="AC98" s="52" t="e">
        <v>#N/A</v>
      </c>
      <c r="AD98" s="65" t="e">
        <v>#N/A</v>
      </c>
      <c r="AE98" s="52" t="e">
        <v>#N/A</v>
      </c>
      <c r="AF98" s="67" t="e">
        <v>#N/A</v>
      </c>
      <c r="AG98" s="70" t="e">
        <v>#N/A</v>
      </c>
      <c r="AH98" s="70" t="e">
        <v>#N/A</v>
      </c>
      <c r="AI98" s="70" t="e">
        <v>#N/A</v>
      </c>
      <c r="AJ98" s="70" t="e">
        <v>#N/A</v>
      </c>
      <c r="AK98" s="70" t="e">
        <v>#N/A</v>
      </c>
      <c r="AL98" s="70" t="e">
        <v>#N/A</v>
      </c>
      <c r="AM98" s="52" t="e">
        <v>#N/A</v>
      </c>
      <c r="AN98" s="52" t="e">
        <v>#N/A</v>
      </c>
      <c r="AO98" s="52" t="e">
        <v>#N/A</v>
      </c>
    </row>
    <row r="99" spans="1:41">
      <c r="A99" s="65" t="e">
        <v>#N/A</v>
      </c>
      <c r="B99" s="67" t="e">
        <v>#N/A</v>
      </c>
      <c r="C99" s="67" t="e">
        <v>#N/A</v>
      </c>
      <c r="D99" s="65" t="e">
        <v>#N/A</v>
      </c>
      <c r="E99" s="65" t="e">
        <v>#N/A</v>
      </c>
      <c r="F99" s="52" t="e">
        <v>#N/A</v>
      </c>
      <c r="G99" s="52" t="e">
        <v>#N/A</v>
      </c>
      <c r="H99" s="52" t="e">
        <v>#N/A</v>
      </c>
      <c r="I99" s="65" t="e">
        <v>#N/A</v>
      </c>
      <c r="J99" s="52" t="e">
        <v>#N/A</v>
      </c>
      <c r="K99" s="67" t="e">
        <v>#N/A</v>
      </c>
      <c r="L99" s="70" t="e">
        <v>#N/A</v>
      </c>
      <c r="M99" s="70" t="e">
        <v>#N/A</v>
      </c>
      <c r="N99" s="70" t="e">
        <v>#N/A</v>
      </c>
      <c r="O99" s="70" t="e">
        <v>#N/A</v>
      </c>
      <c r="P99" s="70" t="e">
        <v>#N/A</v>
      </c>
      <c r="Q99" s="70" t="e">
        <v>#N/A</v>
      </c>
      <c r="R99" s="52" t="e">
        <v>#N/A</v>
      </c>
      <c r="S99" s="52" t="e">
        <v>#N/A</v>
      </c>
      <c r="T99" s="52" t="e">
        <v>#N/A</v>
      </c>
      <c r="V99" s="65" t="e">
        <v>#N/A</v>
      </c>
      <c r="W99" s="67" t="e">
        <v>#N/A</v>
      </c>
      <c r="X99" s="67" t="e">
        <v>#N/A</v>
      </c>
      <c r="Y99" s="65" t="e">
        <v>#N/A</v>
      </c>
      <c r="Z99" s="65" t="e">
        <v>#N/A</v>
      </c>
      <c r="AA99" s="52" t="e">
        <v>#N/A</v>
      </c>
      <c r="AB99" s="52" t="e">
        <v>#N/A</v>
      </c>
      <c r="AC99" s="52" t="e">
        <v>#N/A</v>
      </c>
      <c r="AD99" s="65" t="e">
        <v>#N/A</v>
      </c>
      <c r="AE99" s="52" t="e">
        <v>#N/A</v>
      </c>
      <c r="AF99" s="67" t="e">
        <v>#N/A</v>
      </c>
      <c r="AG99" s="70" t="e">
        <v>#N/A</v>
      </c>
      <c r="AH99" s="70" t="e">
        <v>#N/A</v>
      </c>
      <c r="AI99" s="70" t="e">
        <v>#N/A</v>
      </c>
      <c r="AJ99" s="70" t="e">
        <v>#N/A</v>
      </c>
      <c r="AK99" s="70" t="e">
        <v>#N/A</v>
      </c>
      <c r="AL99" s="70" t="e">
        <v>#N/A</v>
      </c>
      <c r="AM99" s="52" t="e">
        <v>#N/A</v>
      </c>
      <c r="AN99" s="52" t="e">
        <v>#N/A</v>
      </c>
      <c r="AO99" s="52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>Not Started</_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6158F4ADA6DD4D8A7B88B980F79171" ma:contentTypeVersion="0" ma:contentTypeDescription="Create a new document." ma:contentTypeScope="" ma:versionID="a21957de2169100784e94dd523ac56e3">
  <xsd:schema xmlns:xsd="http://www.w3.org/2001/XMLSchema" xmlns:xs="http://www.w3.org/2001/XMLSchema" xmlns:p="http://schemas.microsoft.com/office/2006/metadata/properties" xmlns:ns2="fa7e5010-1311-4096-a344-326d1919664c" xmlns:ns3="http://schemas.microsoft.com/sharepoint/v3/fields" targetNamespace="http://schemas.microsoft.com/office/2006/metadata/properties" ma:root="true" ma:fieldsID="4eb3fda366efb343334c36564b828d61" ns2:_="" ns3:_="">
    <xsd:import namespace="fa7e5010-1311-4096-a344-326d1919664c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5010-1311-4096-a344-326d1919664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1" nillable="true" ma:displayName="Status" ma:default="Not Started" ma:internalName="_Status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A5E3373-6C66-4BDD-9540-712CEAA961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C4773B-DD53-4C8F-828C-26A8011A079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a7e5010-1311-4096-a344-326d1919664c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5254F65-2157-4C61-8A01-D6C636AD4D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5010-1311-4096-a344-326d1919664c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94D478-C0CC-4E32-AB98-2A1279C93DB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Übersicht</vt:lpstr>
      <vt:lpstr>RiskFreeCurve</vt:lpstr>
      <vt:lpstr>EURIBORCurve</vt:lpstr>
      <vt:lpstr>XXX</vt:lpstr>
      <vt:lpstr>Cashflows</vt:lpstr>
      <vt:lpstr>KapitalSwapRate</vt:lpstr>
      <vt:lpstr>Trigger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2020-11-25T18:51:23Z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0x010100C96158F4ADA6DD4D8A7B88B980F79171</vt:lpwstr>
  </property>
</Properties>
</file>