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diegocordoba/"/>
    </mc:Choice>
  </mc:AlternateContent>
  <xr:revisionPtr revIDLastSave="0" documentId="13_ncr:1_{2D20EDD2-A3B7-5A4C-B0BD-7419A9ABBCF7}" xr6:coauthVersionLast="47" xr6:coauthVersionMax="47" xr10:uidLastSave="{00000000-0000-0000-0000-000000000000}"/>
  <bookViews>
    <workbookView xWindow="4600" yWindow="2240" windowWidth="22440" windowHeight="13360" activeTab="2" xr2:uid="{00000000-000D-0000-FFFF-FFFF00000000}"/>
  </bookViews>
  <sheets>
    <sheet name="NVDA" sheetId="2" r:id="rId1"/>
    <sheet name="AXP" sheetId="3" r:id="rId2"/>
    <sheet name="JP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2" l="1"/>
  <c r="D53" i="2"/>
  <c r="C88" i="2"/>
  <c r="C92" i="2"/>
  <c r="C93" i="2"/>
  <c r="C96" i="2"/>
  <c r="D96" i="2" s="1"/>
  <c r="B90" i="2"/>
  <c r="B93" i="2"/>
  <c r="B97" i="2"/>
  <c r="B101" i="2"/>
  <c r="B108" i="2"/>
  <c r="B110" i="2"/>
  <c r="F54" i="2"/>
  <c r="F57" i="2"/>
  <c r="E48" i="2"/>
  <c r="F48" i="2" s="1"/>
  <c r="E49" i="2"/>
  <c r="C87" i="2" s="1"/>
  <c r="D87" i="2" s="1"/>
  <c r="E50" i="2"/>
  <c r="F50" i="2" s="1"/>
  <c r="E51" i="2"/>
  <c r="C89" i="2" s="1"/>
  <c r="E52" i="2"/>
  <c r="C90" i="2" s="1"/>
  <c r="E53" i="2"/>
  <c r="C91" i="2" s="1"/>
  <c r="E54" i="2"/>
  <c r="E55" i="2"/>
  <c r="F55" i="2" s="1"/>
  <c r="E56" i="2"/>
  <c r="C94" i="2" s="1"/>
  <c r="D94" i="2" s="1"/>
  <c r="E57" i="2"/>
  <c r="C95" i="2" s="1"/>
  <c r="D95" i="2" s="1"/>
  <c r="E58" i="2"/>
  <c r="F58" i="2" s="1"/>
  <c r="E59" i="2"/>
  <c r="C97" i="2" s="1"/>
  <c r="D97" i="2" s="1"/>
  <c r="E63" i="2"/>
  <c r="C101" i="2" s="1"/>
  <c r="D101" i="2" s="1"/>
  <c r="E64" i="2"/>
  <c r="C102" i="2" s="1"/>
  <c r="D102" i="2" s="1"/>
  <c r="E65" i="2"/>
  <c r="E66" i="2"/>
  <c r="E67" i="2"/>
  <c r="C105" i="2" s="1"/>
  <c r="E68" i="2"/>
  <c r="E69" i="2"/>
  <c r="E70" i="2"/>
  <c r="C108" i="2" s="1"/>
  <c r="D108" i="2" s="1"/>
  <c r="E72" i="2"/>
  <c r="E73" i="2"/>
  <c r="C111" i="2" s="1"/>
  <c r="D111" i="2" s="1"/>
  <c r="E74" i="2"/>
  <c r="E75" i="2"/>
  <c r="E76" i="2"/>
  <c r="C114" i="2" s="1"/>
  <c r="D114" i="2" s="1"/>
  <c r="E47" i="2"/>
  <c r="F47" i="2" s="1"/>
  <c r="C64" i="2"/>
  <c r="B102" i="2" s="1"/>
  <c r="C65" i="2"/>
  <c r="B103" i="2" s="1"/>
  <c r="C66" i="2"/>
  <c r="C67" i="2"/>
  <c r="B105" i="2" s="1"/>
  <c r="C68" i="2"/>
  <c r="B106" i="2" s="1"/>
  <c r="C69" i="2"/>
  <c r="C70" i="2"/>
  <c r="C72" i="2"/>
  <c r="C73" i="2"/>
  <c r="B111" i="2" s="1"/>
  <c r="C74" i="2"/>
  <c r="B112" i="2" s="1"/>
  <c r="C75" i="2"/>
  <c r="C76" i="2"/>
  <c r="B114" i="2" s="1"/>
  <c r="C63" i="2"/>
  <c r="C52" i="2"/>
  <c r="D52" i="2" s="1"/>
  <c r="D54" i="2"/>
  <c r="D55" i="2"/>
  <c r="D56" i="2"/>
  <c r="D59" i="2"/>
  <c r="C59" i="2"/>
  <c r="C54" i="2"/>
  <c r="B92" i="2" s="1"/>
  <c r="D92" i="2" s="1"/>
  <c r="C55" i="2"/>
  <c r="C56" i="2"/>
  <c r="B94" i="2" s="1"/>
  <c r="C57" i="2"/>
  <c r="B95" i="2" s="1"/>
  <c r="C58" i="2"/>
  <c r="B96" i="2" s="1"/>
  <c r="C53" i="2"/>
  <c r="B91" i="2" s="1"/>
  <c r="C51" i="2"/>
  <c r="B89" i="2" s="1"/>
  <c r="C48" i="2"/>
  <c r="B86" i="2" s="1"/>
  <c r="C49" i="2"/>
  <c r="B87" i="2" s="1"/>
  <c r="C50" i="2"/>
  <c r="B88" i="2" s="1"/>
  <c r="C47" i="2"/>
  <c r="B85" i="2" s="1"/>
  <c r="D48" i="2"/>
  <c r="D90" i="2" l="1"/>
  <c r="D93" i="2"/>
  <c r="D105" i="2"/>
  <c r="D91" i="2"/>
  <c r="D88" i="2"/>
  <c r="D89" i="2"/>
  <c r="F49" i="2"/>
  <c r="B113" i="2"/>
  <c r="B104" i="2"/>
  <c r="C85" i="2"/>
  <c r="C107" i="2"/>
  <c r="D58" i="2"/>
  <c r="F56" i="2"/>
  <c r="C106" i="2"/>
  <c r="D106" i="2" s="1"/>
  <c r="D47" i="2"/>
  <c r="D57" i="2"/>
  <c r="C86" i="2"/>
  <c r="D86" i="2" s="1"/>
  <c r="F59" i="2"/>
  <c r="F51" i="2"/>
  <c r="C110" i="2"/>
  <c r="D110" i="2" s="1"/>
  <c r="C113" i="2"/>
  <c r="C104" i="2"/>
  <c r="D104" i="2" s="1"/>
  <c r="F53" i="2"/>
  <c r="C112" i="2"/>
  <c r="D112" i="2" s="1"/>
  <c r="C103" i="2"/>
  <c r="D103" i="2" s="1"/>
  <c r="F52" i="2"/>
  <c r="B107" i="2"/>
  <c r="D107" i="2" l="1"/>
  <c r="D113" i="2"/>
  <c r="AF74" i="3" l="1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90" i="3"/>
  <c r="AF92" i="3"/>
  <c r="AF93" i="3"/>
  <c r="AF94" i="3"/>
  <c r="AF95" i="3"/>
  <c r="AF96" i="3"/>
  <c r="AF97" i="3"/>
  <c r="AF98" i="3"/>
  <c r="AF99" i="3"/>
  <c r="AF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90" i="3"/>
  <c r="AE91" i="3"/>
  <c r="AE92" i="3"/>
  <c r="AE93" i="3"/>
  <c r="AE94" i="3"/>
  <c r="AE95" i="3"/>
  <c r="AE96" i="3"/>
  <c r="AE97" i="3"/>
  <c r="AE98" i="3"/>
  <c r="AE99" i="3"/>
  <c r="AE73" i="3"/>
  <c r="AS22" i="3"/>
  <c r="AS23" i="3"/>
  <c r="AS25" i="3"/>
  <c r="AS26" i="3"/>
  <c r="AS27" i="3"/>
  <c r="AS28" i="3"/>
  <c r="AS29" i="3"/>
  <c r="AS30" i="3"/>
  <c r="AT30" i="3" s="1"/>
  <c r="AS31" i="3"/>
  <c r="AS32" i="3"/>
  <c r="AS33" i="3"/>
  <c r="AS34" i="3"/>
  <c r="AS35" i="3"/>
  <c r="AS21" i="3"/>
  <c r="AO35" i="3"/>
  <c r="AP35" i="3" s="1"/>
  <c r="AO22" i="3"/>
  <c r="AO23" i="3"/>
  <c r="AO25" i="3"/>
  <c r="AO27" i="3"/>
  <c r="AO28" i="3"/>
  <c r="AO29" i="3"/>
  <c r="AO30" i="3"/>
  <c r="AO31" i="3"/>
  <c r="AO32" i="3"/>
  <c r="AO33" i="3"/>
  <c r="AO34" i="3"/>
  <c r="AO21" i="3"/>
  <c r="AO9" i="3"/>
  <c r="AO10" i="3"/>
  <c r="AO11" i="3"/>
  <c r="AO12" i="3"/>
  <c r="AO13" i="3"/>
  <c r="AO14" i="3"/>
  <c r="AO15" i="3"/>
  <c r="AO16" i="3"/>
  <c r="AO17" i="3"/>
  <c r="AO18" i="3"/>
  <c r="AO19" i="3"/>
  <c r="AP19" i="3" s="1"/>
  <c r="AO8" i="3"/>
  <c r="AS9" i="3"/>
  <c r="AS10" i="3"/>
  <c r="AS11" i="3"/>
  <c r="AS12" i="3"/>
  <c r="AS13" i="3"/>
  <c r="AS14" i="3"/>
  <c r="AS15" i="3"/>
  <c r="AS16" i="3"/>
  <c r="AS17" i="3"/>
  <c r="AS18" i="3"/>
  <c r="AS19" i="3"/>
  <c r="AS8" i="3"/>
  <c r="AH107" i="3"/>
  <c r="AH108" i="3"/>
  <c r="AH109" i="3"/>
  <c r="AH110" i="3"/>
  <c r="AH111" i="3"/>
  <c r="AH112" i="3"/>
  <c r="AH106" i="3"/>
  <c r="AI108" i="3"/>
  <c r="AI109" i="3"/>
  <c r="AI110" i="3"/>
  <c r="AI106" i="3"/>
  <c r="AE107" i="3"/>
  <c r="AE108" i="3"/>
  <c r="AE109" i="3"/>
  <c r="AE110" i="3"/>
  <c r="AE111" i="3"/>
  <c r="AE112" i="3"/>
  <c r="AE106" i="3"/>
  <c r="AF110" i="3"/>
  <c r="AF109" i="3"/>
  <c r="AF108" i="3"/>
  <c r="AF106" i="3"/>
  <c r="AO26" i="3"/>
  <c r="AE89" i="3"/>
  <c r="AF89" i="3"/>
  <c r="DN95" i="2"/>
  <c r="DN94" i="2"/>
  <c r="DN99" i="2" s="1"/>
  <c r="DN112" i="2" s="1"/>
  <c r="I131" i="2"/>
  <c r="I132" i="2"/>
  <c r="I133" i="2"/>
  <c r="I134" i="2"/>
  <c r="I135" i="2"/>
  <c r="I136" i="2"/>
  <c r="I130" i="2"/>
  <c r="E131" i="2"/>
  <c r="E132" i="2"/>
  <c r="E133" i="2"/>
  <c r="E134" i="2"/>
  <c r="E135" i="2"/>
  <c r="E136" i="2"/>
  <c r="E130" i="2"/>
  <c r="DN79" i="2"/>
  <c r="DN78" i="2"/>
  <c r="DN66" i="2"/>
  <c r="DN65" i="2"/>
  <c r="DN61" i="2"/>
  <c r="DN100" i="2" s="1"/>
  <c r="DN60" i="2"/>
  <c r="J131" i="2"/>
  <c r="J132" i="2"/>
  <c r="J133" i="2"/>
  <c r="J134" i="2"/>
  <c r="J135" i="2"/>
  <c r="J136" i="2"/>
  <c r="J130" i="2"/>
  <c r="F131" i="2"/>
  <c r="F132" i="2"/>
  <c r="F133" i="2"/>
  <c r="F134" i="2"/>
  <c r="F135" i="2"/>
  <c r="F136" i="2"/>
  <c r="F130" i="2"/>
  <c r="DT41" i="2"/>
  <c r="DT40" i="2"/>
  <c r="DT31" i="2"/>
  <c r="DT27" i="2"/>
  <c r="DT32" i="2" s="1"/>
  <c r="DT25" i="2"/>
  <c r="DU19" i="2" s="1"/>
  <c r="DN41" i="2"/>
  <c r="DN40" i="2"/>
  <c r="DP40" i="2" s="1"/>
  <c r="DN32" i="2"/>
  <c r="DN31" i="2"/>
  <c r="DN27" i="2"/>
  <c r="DQ19" i="2" s="1"/>
  <c r="DN25" i="2"/>
  <c r="DT113" i="2"/>
  <c r="DT112" i="2"/>
  <c r="DT99" i="2"/>
  <c r="DT95" i="2"/>
  <c r="DT79" i="2"/>
  <c r="DT78" i="2"/>
  <c r="DT66" i="2"/>
  <c r="DT65" i="2"/>
  <c r="DT61" i="2"/>
  <c r="DT100" i="2" s="1"/>
  <c r="DT60" i="2"/>
  <c r="DT46" i="2"/>
  <c r="DN46" i="2"/>
  <c r="DT45" i="2"/>
  <c r="DN45" i="2"/>
  <c r="F33" i="2"/>
  <c r="C77" i="2" s="1"/>
  <c r="G33" i="2"/>
  <c r="E77" i="2" s="1"/>
  <c r="AT22" i="3" l="1"/>
  <c r="AT34" i="3"/>
  <c r="AG73" i="3"/>
  <c r="AT16" i="3"/>
  <c r="AT33" i="3"/>
  <c r="AP14" i="3"/>
  <c r="AO24" i="3"/>
  <c r="AP24" i="3" s="1"/>
  <c r="AT32" i="3"/>
  <c r="AS24" i="3"/>
  <c r="AT24" i="3" s="1"/>
  <c r="AP26" i="3"/>
  <c r="AT25" i="3"/>
  <c r="AT31" i="3"/>
  <c r="AT23" i="3"/>
  <c r="F77" i="2"/>
  <c r="F76" i="2"/>
  <c r="C115" i="2"/>
  <c r="F70" i="2"/>
  <c r="F67" i="2"/>
  <c r="F72" i="2"/>
  <c r="F73" i="2"/>
  <c r="F75" i="2"/>
  <c r="F64" i="2"/>
  <c r="F66" i="2"/>
  <c r="F69" i="2"/>
  <c r="F74" i="2"/>
  <c r="F65" i="2"/>
  <c r="F68" i="2"/>
  <c r="F63" i="2"/>
  <c r="D72" i="2"/>
  <c r="D64" i="2"/>
  <c r="D73" i="2"/>
  <c r="D65" i="2"/>
  <c r="D74" i="2"/>
  <c r="B115" i="2"/>
  <c r="D68" i="2"/>
  <c r="D77" i="2"/>
  <c r="D63" i="2"/>
  <c r="D76" i="2"/>
  <c r="D67" i="2"/>
  <c r="D70" i="2"/>
  <c r="D75" i="2"/>
  <c r="D66" i="2"/>
  <c r="D69" i="2"/>
  <c r="DV78" i="2"/>
  <c r="DT85" i="2" s="1"/>
  <c r="DV84" i="2" s="1"/>
  <c r="DP25" i="2"/>
  <c r="AT11" i="3"/>
  <c r="AT17" i="3"/>
  <c r="AT9" i="3"/>
  <c r="AP29" i="3"/>
  <c r="AT8" i="3"/>
  <c r="AT12" i="3"/>
  <c r="AP9" i="3"/>
  <c r="AT26" i="3"/>
  <c r="AT14" i="3"/>
  <c r="AF91" i="3"/>
  <c r="AP13" i="3"/>
  <c r="AT18" i="3"/>
  <c r="AT10" i="3"/>
  <c r="AP11" i="3"/>
  <c r="AP18" i="3"/>
  <c r="AP21" i="3"/>
  <c r="AT15" i="3"/>
  <c r="AT19" i="3"/>
  <c r="AP16" i="3"/>
  <c r="AP27" i="3"/>
  <c r="AT27" i="3"/>
  <c r="AG79" i="3"/>
  <c r="AT13" i="3"/>
  <c r="AP8" i="3"/>
  <c r="AP12" i="3"/>
  <c r="AT29" i="3"/>
  <c r="AP23" i="3"/>
  <c r="AT21" i="3"/>
  <c r="AT28" i="3"/>
  <c r="AP34" i="3"/>
  <c r="AP17" i="3"/>
  <c r="AP28" i="3"/>
  <c r="AT35" i="3"/>
  <c r="AG97" i="3"/>
  <c r="AP15" i="3"/>
  <c r="AP22" i="3"/>
  <c r="AP25" i="3"/>
  <c r="AP30" i="3"/>
  <c r="AG92" i="3"/>
  <c r="AG84" i="3"/>
  <c r="AP33" i="3"/>
  <c r="AP32" i="3"/>
  <c r="AP31" i="3"/>
  <c r="AP10" i="3"/>
  <c r="AG94" i="3"/>
  <c r="AG89" i="3"/>
  <c r="DV60" i="2"/>
  <c r="AG74" i="3"/>
  <c r="AG87" i="3"/>
  <c r="AG91" i="3"/>
  <c r="AG86" i="3"/>
  <c r="AG99" i="3"/>
  <c r="DV40" i="2"/>
  <c r="DO19" i="2"/>
  <c r="DM19" i="2" s="1"/>
  <c r="DV25" i="2"/>
  <c r="DV112" i="2"/>
  <c r="DW19" i="2"/>
  <c r="DS19" i="2" s="1"/>
  <c r="DP60" i="2"/>
  <c r="DP78" i="2"/>
  <c r="DN85" i="2" s="1"/>
  <c r="DP84" i="2" s="1"/>
  <c r="DP99" i="2"/>
  <c r="DV99" i="2"/>
  <c r="D51" i="2"/>
  <c r="D50" i="2"/>
  <c r="D49" i="2"/>
  <c r="DP31" i="2"/>
  <c r="DP45" i="2"/>
  <c r="DP65" i="2"/>
  <c r="DN72" i="2" s="1"/>
  <c r="DP71" i="2" s="1"/>
  <c r="DP94" i="2"/>
  <c r="DV31" i="2"/>
  <c r="DV45" i="2"/>
  <c r="DV65" i="2"/>
  <c r="DT72" i="2" s="1"/>
  <c r="DV71" i="2" s="1"/>
  <c r="DT94" i="2"/>
  <c r="DV94" i="2" s="1"/>
  <c r="D115" i="2" l="1"/>
  <c r="DN113" i="2" s="1"/>
  <c r="DP112" i="2" s="1"/>
</calcChain>
</file>

<file path=xl/sharedStrings.xml><?xml version="1.0" encoding="utf-8"?>
<sst xmlns="http://schemas.openxmlformats.org/spreadsheetml/2006/main" count="251" uniqueCount="134">
  <si>
    <t xml:space="preserve">Análisis </t>
  </si>
  <si>
    <t>Vertical</t>
  </si>
  <si>
    <t>=</t>
  </si>
  <si>
    <t>(Supuesto Activo total 2022 = 450)</t>
  </si>
  <si>
    <t>(Supuesto saldo Cts*Cob 2022 = 120)</t>
  </si>
  <si>
    <t>(Supuesto saldo Inventario 2022= 150)</t>
  </si>
  <si>
    <t>(Supuesto Cap.Contable 2022= 390)</t>
  </si>
  <si>
    <t>Assets</t>
  </si>
  <si>
    <t>Inventory</t>
  </si>
  <si>
    <t>Liabilities</t>
  </si>
  <si>
    <t>Accounts Payable</t>
  </si>
  <si>
    <t>Total Assets</t>
  </si>
  <si>
    <t>Shareholders' Equity</t>
  </si>
  <si>
    <t>Common Stock</t>
  </si>
  <si>
    <t>Retained Earnings</t>
  </si>
  <si>
    <t>Goodwill</t>
  </si>
  <si>
    <t>Current Assets</t>
  </si>
  <si>
    <t>Current Liabilities</t>
  </si>
  <si>
    <t>Total Liabilities</t>
  </si>
  <si>
    <t>Other Assets</t>
  </si>
  <si>
    <t xml:space="preserve"> - </t>
  </si>
  <si>
    <t>Análisis Horizontal</t>
  </si>
  <si>
    <t>Cambio Porcentual</t>
  </si>
  <si>
    <t>Total Liabilities &amp; Shareholders' Equity</t>
  </si>
  <si>
    <t>Sales Revenue</t>
  </si>
  <si>
    <t>Cost of Goods Sold</t>
  </si>
  <si>
    <t>Operating expense</t>
  </si>
  <si>
    <t>Interest expense</t>
  </si>
  <si>
    <t>Income tax expense</t>
  </si>
  <si>
    <t>Net Income</t>
  </si>
  <si>
    <t xml:space="preserve">             -</t>
  </si>
  <si>
    <t xml:space="preserve">             - </t>
  </si>
  <si>
    <t xml:space="preserve">       =</t>
  </si>
  <si>
    <t>Interest Income</t>
  </si>
  <si>
    <t>Customer deposits</t>
  </si>
  <si>
    <t>Other liablities</t>
  </si>
  <si>
    <t>cs</t>
  </si>
  <si>
    <t>Cash and cash equivalents</t>
  </si>
  <si>
    <t>Marketable securities</t>
  </si>
  <si>
    <t>Accounts receivables, net</t>
  </si>
  <si>
    <t>Prepaid expenses and other current assets</t>
  </si>
  <si>
    <t>Total current assets</t>
  </si>
  <si>
    <t>Property and equipment, net</t>
  </si>
  <si>
    <t>Operating lease assets</t>
  </si>
  <si>
    <t>Intangible assets, net</t>
  </si>
  <si>
    <t>Liabilities and Shareholders' Equity</t>
  </si>
  <si>
    <t>Accrued and other current liabilities</t>
  </si>
  <si>
    <t>Short-term debt</t>
  </si>
  <si>
    <t>Total current liabilities</t>
  </si>
  <si>
    <t>Long-term debt</t>
  </si>
  <si>
    <t>Long-term operating lease liabilities</t>
  </si>
  <si>
    <t>Additional paid-in capital</t>
  </si>
  <si>
    <t>Accumulated other comprhensive income (loss)</t>
  </si>
  <si>
    <t>Vertical Analisis</t>
  </si>
  <si>
    <t>Deferred income tax assets</t>
  </si>
  <si>
    <t>Other long-term liabilities</t>
  </si>
  <si>
    <t>Total Shareholders equity</t>
  </si>
  <si>
    <t>Accumulated other comprehensive income (loss)</t>
  </si>
  <si>
    <t>Horizontal Analisis</t>
  </si>
  <si>
    <t>Cash and due from banks</t>
  </si>
  <si>
    <t>Interest-bearing deposits in other banks</t>
  </si>
  <si>
    <t>Short-term investment securities</t>
  </si>
  <si>
    <t>Total cash and cash equivalents</t>
  </si>
  <si>
    <t>Card Member receivables</t>
  </si>
  <si>
    <t>Card Member loans</t>
  </si>
  <si>
    <t>Other loans</t>
  </si>
  <si>
    <t>Investment securities</t>
  </si>
  <si>
    <t>Premises and equipment</t>
  </si>
  <si>
    <t>Accounts payable</t>
  </si>
  <si>
    <t>Short-term borrowings</t>
  </si>
  <si>
    <t>Preferred shares</t>
  </si>
  <si>
    <t>Common shares</t>
  </si>
  <si>
    <t>Retained earnings</t>
  </si>
  <si>
    <t>Acumulated other comprehensive income (loss)</t>
  </si>
  <si>
    <t>Deposits with banks</t>
  </si>
  <si>
    <t>Federal funds sold and securities purchased under resale agreements</t>
  </si>
  <si>
    <t>Securities borrowed</t>
  </si>
  <si>
    <t>Trading assets</t>
  </si>
  <si>
    <t>Available-for-sale securities</t>
  </si>
  <si>
    <t>Held-to-maturity securities</t>
  </si>
  <si>
    <t>Invetment securities, net of allowance for credit losses</t>
  </si>
  <si>
    <t>Loans</t>
  </si>
  <si>
    <t>Allowance for loan losses</t>
  </si>
  <si>
    <t>Loans, net of allowance for loan losses</t>
  </si>
  <si>
    <t>Accrued intrest and accounts receivable</t>
  </si>
  <si>
    <t>Goodwill, MSRs and other intangible assests</t>
  </si>
  <si>
    <t>Other assets</t>
  </si>
  <si>
    <t>Total assets</t>
  </si>
  <si>
    <t>Liabilites</t>
  </si>
  <si>
    <t xml:space="preserve">Deposits </t>
  </si>
  <si>
    <t>Federal funds purchased and securities loaned or sold under repurchase agreements</t>
  </si>
  <si>
    <t>Trading liabilites</t>
  </si>
  <si>
    <t>Beneficial interests issued by consolodiated VIEs</t>
  </si>
  <si>
    <t>Total liabilities</t>
  </si>
  <si>
    <t>Stockholders' equity</t>
  </si>
  <si>
    <t>Preferred stock</t>
  </si>
  <si>
    <t>Common stock</t>
  </si>
  <si>
    <t>Accumulated other comprhensive income (losses)</t>
  </si>
  <si>
    <t>Treasury stock</t>
  </si>
  <si>
    <t>Total Stockholders' equity</t>
  </si>
  <si>
    <t>Total liabilities and stockholders' equity</t>
  </si>
  <si>
    <t>Revenues</t>
  </si>
  <si>
    <t>Non-interest revenues</t>
  </si>
  <si>
    <t>Discount revenue</t>
  </si>
  <si>
    <t>Nert card fees</t>
  </si>
  <si>
    <t>Service fees and other revenues</t>
  </si>
  <si>
    <t>Processed revenue</t>
  </si>
  <si>
    <t>Total non-interest revenues</t>
  </si>
  <si>
    <t>Interest income</t>
  </si>
  <si>
    <t>Interest on loans</t>
  </si>
  <si>
    <t>Interest and dividends on investment securities</t>
  </si>
  <si>
    <t>Deposits with banks and other</t>
  </si>
  <si>
    <t>Total interest income</t>
  </si>
  <si>
    <t>Long-term debt and other</t>
  </si>
  <si>
    <t>Total interest expense</t>
  </si>
  <si>
    <t>Net interest income</t>
  </si>
  <si>
    <t>Total revenues net of interest expense</t>
  </si>
  <si>
    <t>Provisions for credit losses</t>
  </si>
  <si>
    <t>Other</t>
  </si>
  <si>
    <t>Total provisions for credit losses</t>
  </si>
  <si>
    <t>Total revenues neto of interest expense after provisions for credit losses</t>
  </si>
  <si>
    <t>Expenses</t>
  </si>
  <si>
    <t>Card Member rewards</t>
  </si>
  <si>
    <t>Business development</t>
  </si>
  <si>
    <t>Card Member services</t>
  </si>
  <si>
    <t>Marketing</t>
  </si>
  <si>
    <t>Salaries and employment benefits</t>
  </si>
  <si>
    <t>Other, net</t>
  </si>
  <si>
    <t>Total expenses</t>
  </si>
  <si>
    <t>Pretax income</t>
  </si>
  <si>
    <t>Income tax provision</t>
  </si>
  <si>
    <t>Net income</t>
  </si>
  <si>
    <t>December 31 (Millions, except share data)</t>
  </si>
  <si>
    <t>Year Ended December 31 (Millions, except per share amounts)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</si>
</sst>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0.000%"/>
    <numFmt numFmtId="169" formatCode="_-* #,##0_-;\-* #,##0_-;_-* &quot;-&quot;??_-;_-@_-"/>
    <numFmt numFmtId="172" formatCode="_(&quot;$&quot;* #,##0_);_(&quot;$&quot;* \(#,##0\);_(&quot;$&quot;* &quot;-&quot;??_);_(@_)"/>
    <numFmt numFmtId="173" formatCode="0.0000%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auto="1"/>
      </right>
      <top style="thin">
        <color indexed="64"/>
      </top>
      <bottom/>
      <diagonal/>
    </border>
    <border>
      <left style="thin">
        <color indexed="64"/>
      </left>
      <right style="dashed">
        <color auto="1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165" fontId="0" fillId="0" borderId="0" xfId="0" applyNumberFormat="1"/>
    <xf numFmtId="165" fontId="0" fillId="0" borderId="6" xfId="0" applyNumberFormat="1" applyBorder="1"/>
    <xf numFmtId="0" fontId="3" fillId="0" borderId="8" xfId="0" applyFont="1" applyBorder="1" applyAlignment="1">
      <alignment horizontal="center"/>
    </xf>
    <xf numFmtId="165" fontId="0" fillId="0" borderId="3" xfId="0" applyNumberFormat="1" applyBorder="1"/>
    <xf numFmtId="165" fontId="3" fillId="0" borderId="6" xfId="0" applyNumberFormat="1" applyFont="1" applyBorder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5" fontId="0" fillId="0" borderId="0" xfId="1" applyNumberFormat="1" applyFont="1" applyFill="1" applyBorder="1"/>
    <xf numFmtId="0" fontId="3" fillId="0" borderId="0" xfId="0" applyFont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0" fontId="0" fillId="0" borderId="12" xfId="2" applyNumberFormat="1" applyFont="1" applyBorder="1"/>
    <xf numFmtId="10" fontId="0" fillId="0" borderId="0" xfId="2" applyNumberFormat="1" applyFont="1" applyBorder="1"/>
    <xf numFmtId="0" fontId="4" fillId="0" borderId="0" xfId="0" applyFont="1"/>
    <xf numFmtId="0" fontId="5" fillId="0" borderId="0" xfId="0" applyFont="1"/>
    <xf numFmtId="169" fontId="4" fillId="0" borderId="0" xfId="1" applyNumberFormat="1" applyFont="1"/>
    <xf numFmtId="169" fontId="4" fillId="0" borderId="19" xfId="1" applyNumberFormat="1" applyFont="1" applyBorder="1"/>
    <xf numFmtId="169" fontId="4" fillId="0" borderId="0" xfId="1" applyNumberFormat="1" applyFont="1" applyBorder="1"/>
    <xf numFmtId="0" fontId="3" fillId="0" borderId="6" xfId="0" applyFont="1" applyBorder="1" applyAlignment="1">
      <alignment horizontal="center"/>
    </xf>
    <xf numFmtId="10" fontId="0" fillId="0" borderId="11" xfId="2" applyNumberFormat="1" applyFont="1" applyBorder="1"/>
    <xf numFmtId="10" fontId="0" fillId="0" borderId="5" xfId="2" applyNumberFormat="1" applyFont="1" applyBorder="1"/>
    <xf numFmtId="10" fontId="0" fillId="0" borderId="6" xfId="2" applyNumberFormat="1" applyFont="1" applyBorder="1"/>
    <xf numFmtId="0" fontId="3" fillId="0" borderId="10" xfId="0" applyFont="1" applyBorder="1" applyAlignment="1">
      <alignment horizontal="center"/>
    </xf>
    <xf numFmtId="0" fontId="0" fillId="0" borderId="3" xfId="0" applyBorder="1"/>
    <xf numFmtId="165" fontId="0" fillId="0" borderId="16" xfId="0" applyNumberFormat="1" applyBorder="1"/>
    <xf numFmtId="10" fontId="0" fillId="0" borderId="17" xfId="2" applyNumberFormat="1" applyFont="1" applyBorder="1"/>
    <xf numFmtId="10" fontId="0" fillId="2" borderId="21" xfId="2" applyNumberFormat="1" applyFont="1" applyFill="1" applyBorder="1"/>
    <xf numFmtId="169" fontId="4" fillId="0" borderId="0" xfId="0" applyNumberFormat="1" applyFont="1"/>
    <xf numFmtId="165" fontId="0" fillId="0" borderId="18" xfId="0" applyNumberFormat="1" applyBorder="1"/>
    <xf numFmtId="9" fontId="0" fillId="0" borderId="18" xfId="2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9" fontId="4" fillId="0" borderId="20" xfId="1" applyNumberFormat="1" applyFont="1" applyFill="1" applyBorder="1"/>
    <xf numFmtId="10" fontId="0" fillId="0" borderId="21" xfId="2" applyNumberFormat="1" applyFont="1" applyFill="1" applyBorder="1"/>
    <xf numFmtId="165" fontId="3" fillId="0" borderId="11" xfId="0" applyNumberFormat="1" applyFont="1" applyBorder="1" applyAlignment="1">
      <alignment horizontal="center" wrapText="1"/>
    </xf>
    <xf numFmtId="165" fontId="3" fillId="0" borderId="13" xfId="0" applyNumberFormat="1" applyFont="1" applyBorder="1" applyAlignment="1">
      <alignment horizontal="center" wrapText="1"/>
    </xf>
    <xf numFmtId="10" fontId="4" fillId="0" borderId="12" xfId="2" applyNumberFormat="1" applyFont="1" applyBorder="1"/>
    <xf numFmtId="10" fontId="4" fillId="0" borderId="14" xfId="2" applyNumberFormat="1" applyFont="1" applyBorder="1"/>
    <xf numFmtId="0" fontId="4" fillId="0" borderId="11" xfId="2" applyNumberFormat="1" applyFont="1" applyBorder="1"/>
    <xf numFmtId="0" fontId="4" fillId="0" borderId="22" xfId="0" applyFont="1" applyBorder="1"/>
    <xf numFmtId="166" fontId="4" fillId="0" borderId="14" xfId="2" applyNumberFormat="1" applyFont="1" applyBorder="1"/>
    <xf numFmtId="165" fontId="4" fillId="0" borderId="6" xfId="1" applyNumberFormat="1" applyFont="1" applyFill="1" applyBorder="1"/>
    <xf numFmtId="0" fontId="4" fillId="0" borderId="9" xfId="0" applyFont="1" applyBorder="1"/>
    <xf numFmtId="165" fontId="4" fillId="0" borderId="8" xfId="1" applyNumberFormat="1" applyFont="1" applyFill="1" applyBorder="1"/>
    <xf numFmtId="165" fontId="3" fillId="0" borderId="3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44" fontId="7" fillId="0" borderId="0" xfId="3" applyFont="1"/>
    <xf numFmtId="165" fontId="7" fillId="0" borderId="3" xfId="0" applyNumberFormat="1" applyFont="1" applyBorder="1"/>
    <xf numFmtId="169" fontId="7" fillId="0" borderId="0" xfId="1" applyNumberFormat="1" applyFont="1"/>
    <xf numFmtId="169" fontId="7" fillId="0" borderId="0" xfId="1" applyNumberFormat="1" applyFont="1" applyBorder="1"/>
    <xf numFmtId="169" fontId="7" fillId="0" borderId="20" xfId="1" applyNumberFormat="1" applyFont="1" applyFill="1" applyBorder="1"/>
    <xf numFmtId="169" fontId="7" fillId="0" borderId="2" xfId="1" applyNumberFormat="1" applyFont="1" applyFill="1" applyBorder="1"/>
    <xf numFmtId="165" fontId="7" fillId="0" borderId="0" xfId="0" applyNumberFormat="1" applyFont="1"/>
    <xf numFmtId="10" fontId="7" fillId="0" borderId="0" xfId="2" applyNumberFormat="1" applyFont="1" applyBorder="1"/>
    <xf numFmtId="169" fontId="7" fillId="0" borderId="0" xfId="0" applyNumberFormat="1" applyFont="1"/>
    <xf numFmtId="165" fontId="7" fillId="0" borderId="6" xfId="0" applyNumberFormat="1" applyFont="1" applyBorder="1"/>
    <xf numFmtId="10" fontId="7" fillId="0" borderId="12" xfId="2" applyNumberFormat="1" applyFont="1" applyBorder="1"/>
    <xf numFmtId="165" fontId="7" fillId="0" borderId="6" xfId="1" applyNumberFormat="1" applyFont="1" applyFill="1" applyBorder="1"/>
    <xf numFmtId="0" fontId="4" fillId="0" borderId="0" xfId="0" applyFont="1" applyBorder="1"/>
    <xf numFmtId="169" fontId="4" fillId="0" borderId="0" xfId="1" applyNumberFormat="1" applyFont="1" applyFill="1" applyBorder="1"/>
    <xf numFmtId="165" fontId="4" fillId="0" borderId="0" xfId="1" applyNumberFormat="1" applyFont="1" applyFill="1" applyBorder="1"/>
    <xf numFmtId="165" fontId="7" fillId="0" borderId="4" xfId="0" applyNumberFormat="1" applyFont="1" applyBorder="1"/>
    <xf numFmtId="2" fontId="7" fillId="0" borderId="4" xfId="0" applyNumberFormat="1" applyFont="1" applyBorder="1"/>
    <xf numFmtId="2" fontId="7" fillId="0" borderId="5" xfId="0" applyNumberFormat="1" applyFont="1" applyBorder="1"/>
    <xf numFmtId="2" fontId="7" fillId="0" borderId="0" xfId="0" applyNumberFormat="1" applyFont="1"/>
    <xf numFmtId="165" fontId="7" fillId="0" borderId="5" xfId="0" applyNumberFormat="1" applyFont="1" applyBorder="1"/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165" fontId="7" fillId="0" borderId="7" xfId="0" applyNumberFormat="1" applyFont="1" applyBorder="1"/>
    <xf numFmtId="2" fontId="7" fillId="0" borderId="7" xfId="0" applyNumberFormat="1" applyFont="1" applyBorder="1"/>
    <xf numFmtId="0" fontId="7" fillId="0" borderId="6" xfId="0" applyFont="1" applyBorder="1"/>
    <xf numFmtId="169" fontId="7" fillId="0" borderId="6" xfId="1" applyNumberFormat="1" applyFont="1" applyBorder="1"/>
    <xf numFmtId="165" fontId="7" fillId="0" borderId="0" xfId="0" applyNumberFormat="1" applyFont="1" applyAlignment="1">
      <alignment horizontal="left"/>
    </xf>
    <xf numFmtId="1" fontId="7" fillId="0" borderId="0" xfId="0" applyNumberFormat="1" applyFont="1"/>
    <xf numFmtId="165" fontId="7" fillId="0" borderId="0" xfId="0" applyNumberFormat="1" applyFont="1" applyAlignment="1">
      <alignment horizontal="center"/>
    </xf>
    <xf numFmtId="0" fontId="7" fillId="0" borderId="7" xfId="0" applyFont="1" applyBorder="1"/>
    <xf numFmtId="169" fontId="7" fillId="0" borderId="0" xfId="1" applyNumberFormat="1" applyFont="1" applyFill="1" applyBorder="1"/>
    <xf numFmtId="165" fontId="7" fillId="0" borderId="0" xfId="0" applyNumberFormat="1" applyFont="1" applyBorder="1"/>
    <xf numFmtId="10" fontId="7" fillId="0" borderId="0" xfId="2" applyNumberFormat="1" applyFont="1" applyFill="1" applyBorder="1"/>
    <xf numFmtId="165" fontId="7" fillId="0" borderId="1" xfId="0" applyNumberFormat="1" applyFont="1" applyBorder="1"/>
    <xf numFmtId="165" fontId="7" fillId="0" borderId="0" xfId="1" applyNumberFormat="1" applyFont="1" applyBorder="1"/>
    <xf numFmtId="166" fontId="7" fillId="0" borderId="0" xfId="2" applyNumberFormat="1" applyFont="1" applyBorder="1"/>
    <xf numFmtId="165" fontId="6" fillId="0" borderId="0" xfId="0" applyNumberFormat="1" applyFont="1"/>
    <xf numFmtId="165" fontId="7" fillId="0" borderId="8" xfId="0" applyNumberFormat="1" applyFont="1" applyBorder="1"/>
    <xf numFmtId="2" fontId="7" fillId="0" borderId="1" xfId="0" applyNumberFormat="1" applyFont="1" applyBorder="1"/>
    <xf numFmtId="2" fontId="7" fillId="0" borderId="9" xfId="0" applyNumberFormat="1" applyFont="1" applyBorder="1"/>
    <xf numFmtId="165" fontId="7" fillId="0" borderId="9" xfId="0" applyNumberFormat="1" applyFont="1" applyBorder="1"/>
    <xf numFmtId="43" fontId="7" fillId="0" borderId="0" xfId="0" applyNumberFormat="1" applyFont="1"/>
    <xf numFmtId="0" fontId="6" fillId="0" borderId="0" xfId="0" applyFont="1" applyBorder="1" applyAlignment="1">
      <alignment horizontal="center"/>
    </xf>
    <xf numFmtId="165" fontId="7" fillId="0" borderId="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1" xfId="2" applyNumberFormat="1" applyFont="1" applyBorder="1"/>
    <xf numFmtId="0" fontId="7" fillId="0" borderId="0" xfId="2" applyNumberFormat="1" applyFont="1" applyBorder="1"/>
    <xf numFmtId="0" fontId="7" fillId="0" borderId="22" xfId="0" applyFont="1" applyBorder="1"/>
    <xf numFmtId="166" fontId="7" fillId="0" borderId="14" xfId="2" applyNumberFormat="1" applyFont="1" applyBorder="1"/>
    <xf numFmtId="169" fontId="7" fillId="0" borderId="15" xfId="1" applyNumberFormat="1" applyFont="1" applyBorder="1"/>
    <xf numFmtId="10" fontId="7" fillId="0" borderId="14" xfId="2" applyNumberFormat="1" applyFont="1" applyBorder="1"/>
    <xf numFmtId="169" fontId="7" fillId="0" borderId="21" xfId="1" applyNumberFormat="1" applyFont="1" applyBorder="1"/>
    <xf numFmtId="169" fontId="7" fillId="0" borderId="23" xfId="1" applyNumberFormat="1" applyFont="1" applyBorder="1"/>
    <xf numFmtId="165" fontId="7" fillId="0" borderId="8" xfId="1" applyNumberFormat="1" applyFont="1" applyBorder="1"/>
    <xf numFmtId="0" fontId="7" fillId="0" borderId="9" xfId="0" applyFont="1" applyBorder="1"/>
    <xf numFmtId="0" fontId="7" fillId="0" borderId="0" xfId="0" applyFont="1" applyBorder="1"/>
    <xf numFmtId="165" fontId="7" fillId="0" borderId="8" xfId="1" applyNumberFormat="1" applyFont="1" applyFill="1" applyBorder="1"/>
    <xf numFmtId="172" fontId="7" fillId="0" borderId="0" xfId="1" applyNumberFormat="1" applyFont="1"/>
    <xf numFmtId="165" fontId="6" fillId="0" borderId="0" xfId="0" applyNumberFormat="1" applyFont="1" applyBorder="1" applyAlignment="1">
      <alignment horizontal="center"/>
    </xf>
    <xf numFmtId="9" fontId="7" fillId="0" borderId="0" xfId="2" applyFont="1" applyFill="1" applyBorder="1"/>
    <xf numFmtId="0" fontId="7" fillId="0" borderId="0" xfId="0" applyFont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5" fontId="7" fillId="0" borderId="0" xfId="0" applyNumberFormat="1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center"/>
    </xf>
    <xf numFmtId="167" fontId="7" fillId="0" borderId="0" xfId="2" applyNumberFormat="1" applyFont="1" applyFill="1" applyBorder="1"/>
    <xf numFmtId="173" fontId="7" fillId="0" borderId="0" xfId="2" applyNumberFormat="1" applyFont="1" applyFill="1" applyBorder="1"/>
    <xf numFmtId="10" fontId="7" fillId="0" borderId="0" xfId="2" applyNumberFormat="1" applyFont="1"/>
    <xf numFmtId="165" fontId="6" fillId="0" borderId="0" xfId="0" applyNumberFormat="1" applyFont="1" applyBorder="1" applyAlignment="1">
      <alignment horizontal="center" wrapText="1"/>
    </xf>
    <xf numFmtId="0" fontId="4" fillId="0" borderId="24" xfId="0" applyFont="1" applyBorder="1" applyAlignment="1">
      <alignment horizontal="center"/>
    </xf>
    <xf numFmtId="165" fontId="4" fillId="0" borderId="1" xfId="1" applyNumberFormat="1" applyFont="1" applyBorder="1"/>
    <xf numFmtId="0" fontId="0" fillId="0" borderId="0" xfId="0" applyBorder="1"/>
    <xf numFmtId="0" fontId="5" fillId="0" borderId="0" xfId="0" applyFont="1" applyBorder="1"/>
    <xf numFmtId="0" fontId="8" fillId="0" borderId="0" xfId="0" applyFont="1" applyBorder="1"/>
    <xf numFmtId="169" fontId="4" fillId="0" borderId="25" xfId="1" applyNumberFormat="1" applyFont="1" applyFill="1" applyBorder="1"/>
    <xf numFmtId="169" fontId="4" fillId="0" borderId="0" xfId="0" applyNumberFormat="1" applyFont="1" applyBorder="1"/>
    <xf numFmtId="169" fontId="4" fillId="0" borderId="20" xfId="1" applyNumberFormat="1" applyFont="1" applyBorder="1"/>
    <xf numFmtId="169" fontId="4" fillId="0" borderId="26" xfId="1" applyNumberFormat="1" applyFont="1" applyBorder="1"/>
    <xf numFmtId="172" fontId="4" fillId="0" borderId="0" xfId="0" applyNumberFormat="1" applyFont="1"/>
    <xf numFmtId="0" fontId="7" fillId="0" borderId="0" xfId="0" applyFont="1" applyAlignment="1"/>
  </cellXfs>
  <cellStyles count="5">
    <cellStyle name="Comma" xfId="1" builtinId="3"/>
    <cellStyle name="Currency" xfId="3" builtinId="4"/>
    <cellStyle name="Normal" xfId="0" builtinId="0"/>
    <cellStyle name="Normal 2" xfId="4" xr:uid="{F5683C08-78A2-F54B-A886-6D41BD34CE4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629975</xdr:colOff>
      <xdr:row>1</xdr:row>
      <xdr:rowOff>398075</xdr:rowOff>
    </xdr:from>
    <xdr:to>
      <xdr:col>77</xdr:col>
      <xdr:colOff>468083</xdr:colOff>
      <xdr:row>37</xdr:row>
      <xdr:rowOff>236772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AE201-3748-3D33-02B3-B25B4C150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2118" y="1214504"/>
          <a:ext cx="29320253" cy="29048697"/>
        </a:xfrm>
        <a:prstGeom prst="rect">
          <a:avLst/>
        </a:prstGeom>
      </xdr:spPr>
    </xdr:pic>
    <xdr:clientData/>
  </xdr:twoCellAnchor>
  <xdr:twoCellAnchor editAs="oneCell">
    <xdr:from>
      <xdr:col>104</xdr:col>
      <xdr:colOff>499442</xdr:colOff>
      <xdr:row>8</xdr:row>
      <xdr:rowOff>260744</xdr:rowOff>
    </xdr:from>
    <xdr:to>
      <xdr:col>112</xdr:col>
      <xdr:colOff>736510</xdr:colOff>
      <xdr:row>41</xdr:row>
      <xdr:rowOff>408593</xdr:rowOff>
    </xdr:to>
    <xdr:pic>
      <xdr:nvPicPr>
        <xdr:cNvPr id="3" name="Imagen 16">
          <a:extLst>
            <a:ext uri="{FF2B5EF4-FFF2-40B4-BE49-F238E27FC236}">
              <a16:creationId xmlns:a16="http://schemas.microsoft.com/office/drawing/2014/main" id="{8DDAB5A0-4CE9-C74C-B94B-FDF529CB1B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910"/>
        <a:stretch/>
      </xdr:blipFill>
      <xdr:spPr bwMode="auto">
        <a:xfrm>
          <a:off x="92269642" y="1759344"/>
          <a:ext cx="6942668" cy="28088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53</xdr:col>
      <xdr:colOff>597647</xdr:colOff>
      <xdr:row>67</xdr:row>
      <xdr:rowOff>284962</xdr:rowOff>
    </xdr:from>
    <xdr:to>
      <xdr:col>73</xdr:col>
      <xdr:colOff>159615</xdr:colOff>
      <xdr:row>81</xdr:row>
      <xdr:rowOff>3805125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27FDC8-70FE-5B40-0313-A28A45F8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76647" y="51465962"/>
          <a:ext cx="17341967" cy="14188163"/>
        </a:xfrm>
        <a:prstGeom prst="rect">
          <a:avLst/>
        </a:prstGeom>
      </xdr:spPr>
    </xdr:pic>
    <xdr:clientData/>
  </xdr:twoCellAnchor>
  <xdr:twoCellAnchor editAs="oneCell">
    <xdr:from>
      <xdr:col>11</xdr:col>
      <xdr:colOff>722489</xdr:colOff>
      <xdr:row>0</xdr:row>
      <xdr:rowOff>0</xdr:rowOff>
    </xdr:from>
    <xdr:to>
      <xdr:col>20</xdr:col>
      <xdr:colOff>448733</xdr:colOff>
      <xdr:row>28</xdr:row>
      <xdr:rowOff>743644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29079E-6A1B-5FA6-2877-790CEE1FD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21378" y="0"/>
          <a:ext cx="29712355" cy="22686422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1524000</xdr:colOff>
      <xdr:row>23</xdr:row>
      <xdr:rowOff>540700</xdr:rowOff>
    </xdr:from>
    <xdr:to>
      <xdr:col>21</xdr:col>
      <xdr:colOff>660400</xdr:colOff>
      <xdr:row>64</xdr:row>
      <xdr:rowOff>104712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630981-88EE-2F12-FF88-80196D738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848800" y="19184300"/>
          <a:ext cx="35966400" cy="32888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170597</xdr:colOff>
      <xdr:row>69</xdr:row>
      <xdr:rowOff>322239</xdr:rowOff>
    </xdr:from>
    <xdr:to>
      <xdr:col>17</xdr:col>
      <xdr:colOff>410875</xdr:colOff>
      <xdr:row>112</xdr:row>
      <xdr:rowOff>264079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871D4-CEBC-9ADA-082B-47E0CF21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597" y="17040746"/>
          <a:ext cx="14418785" cy="11733284"/>
        </a:xfrm>
        <a:prstGeom prst="rect">
          <a:avLst/>
        </a:prstGeom>
      </xdr:spPr>
    </xdr:pic>
    <xdr:clientData/>
  </xdr:twoCellAnchor>
  <xdr:twoCellAnchor editAs="oneCell">
    <xdr:from>
      <xdr:col>0</xdr:col>
      <xdr:colOff>18955</xdr:colOff>
      <xdr:row>2</xdr:row>
      <xdr:rowOff>37158</xdr:rowOff>
    </xdr:from>
    <xdr:to>
      <xdr:col>17</xdr:col>
      <xdr:colOff>682388</xdr:colOff>
      <xdr:row>58</xdr:row>
      <xdr:rowOff>139442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6BE02-3627-B2C5-B3D3-91969C71E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5" y="416262"/>
          <a:ext cx="14841940" cy="14940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0</xdr:rowOff>
    </xdr:from>
    <xdr:to>
      <xdr:col>9</xdr:col>
      <xdr:colOff>546100</xdr:colOff>
      <xdr:row>37</xdr:row>
      <xdr:rowOff>186637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6FC9B-1751-7032-3824-A60272343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0"/>
          <a:ext cx="7772400" cy="7235137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38</xdr:row>
      <xdr:rowOff>165100</xdr:rowOff>
    </xdr:from>
    <xdr:to>
      <xdr:col>9</xdr:col>
      <xdr:colOff>660400</xdr:colOff>
      <xdr:row>77</xdr:row>
      <xdr:rowOff>30366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E29EF-D59F-4A8D-0B8A-EBABC273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0" y="7404100"/>
          <a:ext cx="7772400" cy="7294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0785-0979-694F-8562-CD7A7E672757}">
  <dimension ref="A1:DW138"/>
  <sheetViews>
    <sheetView topLeftCell="A16" zoomScale="25" zoomScaleNormal="25" workbookViewId="0">
      <selection activeCell="G6" sqref="G6"/>
    </sheetView>
  </sheetViews>
  <sheetFormatPr baseColWidth="10" defaultRowHeight="62" x14ac:dyDescent="0.7"/>
  <cols>
    <col min="1" max="1" width="167.33203125" style="53" bestFit="1" customWidth="1"/>
    <col min="2" max="3" width="40" style="53" bestFit="1" customWidth="1"/>
    <col min="4" max="4" width="49.1640625" style="53" bestFit="1" customWidth="1"/>
    <col min="5" max="5" width="40" style="53" bestFit="1" customWidth="1"/>
    <col min="6" max="7" width="53.83203125" style="53" bestFit="1" customWidth="1"/>
    <col min="8" max="8" width="10.83203125" style="53"/>
    <col min="9" max="9" width="32.83203125" style="53" bestFit="1" customWidth="1"/>
    <col min="10" max="10" width="33.5" style="53" bestFit="1" customWidth="1"/>
    <col min="11" max="13" width="10.83203125" style="53"/>
    <col min="14" max="14" width="49.33203125" style="53" bestFit="1" customWidth="1"/>
    <col min="15" max="16" width="48" style="53" bestFit="1" customWidth="1"/>
    <col min="17" max="17" width="19.5" style="53" customWidth="1"/>
    <col min="18" max="18" width="112.1640625" style="53" bestFit="1" customWidth="1"/>
    <col min="19" max="19" width="48.83203125" style="53" bestFit="1" customWidth="1"/>
    <col min="20" max="20" width="45.33203125" style="53" customWidth="1"/>
    <col min="21" max="21" width="47.1640625" style="53" bestFit="1" customWidth="1"/>
    <col min="22" max="22" width="173.5" style="53" bestFit="1" customWidth="1"/>
    <col min="23" max="23" width="177.5" style="53" bestFit="1" customWidth="1"/>
    <col min="24" max="24" width="63.33203125" style="53" bestFit="1" customWidth="1"/>
    <col min="25" max="25" width="46" style="53" bestFit="1" customWidth="1"/>
    <col min="26" max="26" width="46.33203125" style="53" bestFit="1" customWidth="1"/>
    <col min="27" max="27" width="47.33203125" style="53" bestFit="1" customWidth="1"/>
    <col min="28" max="28" width="49" style="53" bestFit="1" customWidth="1"/>
    <col min="29" max="29" width="43.5" style="53" bestFit="1" customWidth="1"/>
    <col min="30" max="30" width="23.6640625" style="53" bestFit="1" customWidth="1"/>
    <col min="31" max="31" width="47.1640625" style="53" bestFit="1" customWidth="1"/>
    <col min="32" max="32" width="48.83203125" style="53" bestFit="1" customWidth="1"/>
    <col min="33" max="59" width="10.83203125" style="53"/>
    <col min="60" max="60" width="12.1640625" style="53" bestFit="1" customWidth="1"/>
    <col min="61" max="116" width="10.83203125" style="53"/>
    <col min="117" max="117" width="48" style="53" bestFit="1" customWidth="1"/>
    <col min="118" max="118" width="63.33203125" style="53" bestFit="1" customWidth="1"/>
    <col min="119" max="119" width="47.1640625" style="53" bestFit="1" customWidth="1"/>
    <col min="120" max="120" width="39.5" style="53" bestFit="1" customWidth="1"/>
    <col min="121" max="121" width="47.1640625" style="53" bestFit="1" customWidth="1"/>
    <col min="122" max="122" width="10.83203125" style="53"/>
    <col min="123" max="125" width="47.1640625" style="53" bestFit="1" customWidth="1"/>
    <col min="126" max="126" width="34" style="53" bestFit="1" customWidth="1"/>
    <col min="127" max="127" width="40.33203125" style="53" bestFit="1" customWidth="1"/>
    <col min="128" max="16384" width="10.83203125" style="53"/>
  </cols>
  <sheetData>
    <row r="1" spans="1:127" x14ac:dyDescent="0.7">
      <c r="A1" s="52" t="s">
        <v>7</v>
      </c>
      <c r="F1" s="53">
        <v>2023</v>
      </c>
      <c r="G1" s="53">
        <v>2024</v>
      </c>
    </row>
    <row r="2" spans="1:127" ht="110" customHeight="1" x14ac:dyDescent="0.7">
      <c r="A2" s="52" t="s">
        <v>16</v>
      </c>
    </row>
    <row r="3" spans="1:127" ht="61" customHeight="1" x14ac:dyDescent="0.7">
      <c r="A3" s="53" t="s">
        <v>37</v>
      </c>
      <c r="F3" s="54">
        <v>3389</v>
      </c>
      <c r="G3" s="54">
        <v>7280</v>
      </c>
    </row>
    <row r="4" spans="1:127" x14ac:dyDescent="0.7">
      <c r="A4" s="53" t="s">
        <v>38</v>
      </c>
      <c r="F4" s="56">
        <v>9907</v>
      </c>
      <c r="G4" s="56">
        <v>18704</v>
      </c>
    </row>
    <row r="5" spans="1:127" ht="52" customHeight="1" x14ac:dyDescent="0.7">
      <c r="A5" s="53" t="s">
        <v>39</v>
      </c>
      <c r="F5" s="56">
        <v>3827</v>
      </c>
      <c r="G5" s="56">
        <v>9999</v>
      </c>
    </row>
    <row r="6" spans="1:127" ht="53" customHeight="1" x14ac:dyDescent="0.7">
      <c r="A6" s="53" t="s">
        <v>8</v>
      </c>
      <c r="F6" s="57">
        <v>5159</v>
      </c>
      <c r="G6" s="57">
        <v>5282</v>
      </c>
    </row>
    <row r="7" spans="1:127" ht="53" customHeight="1" thickBot="1" x14ac:dyDescent="0.75">
      <c r="A7" s="53" t="s">
        <v>40</v>
      </c>
      <c r="F7" s="56">
        <v>791</v>
      </c>
      <c r="G7" s="56">
        <v>3080</v>
      </c>
    </row>
    <row r="8" spans="1:127" ht="51" customHeight="1" thickBot="1" x14ac:dyDescent="0.75">
      <c r="A8" s="52" t="s">
        <v>41</v>
      </c>
      <c r="F8" s="58">
        <v>23073</v>
      </c>
      <c r="G8" s="58">
        <v>44345</v>
      </c>
    </row>
    <row r="9" spans="1:127" ht="63" thickTop="1" x14ac:dyDescent="0.7">
      <c r="A9" s="53" t="s">
        <v>42</v>
      </c>
      <c r="F9" s="56">
        <v>3807</v>
      </c>
      <c r="G9" s="56">
        <v>3914</v>
      </c>
    </row>
    <row r="10" spans="1:127" x14ac:dyDescent="0.7">
      <c r="A10" s="53" t="s">
        <v>43</v>
      </c>
      <c r="F10" s="56">
        <v>1038</v>
      </c>
      <c r="G10" s="56">
        <v>1346</v>
      </c>
    </row>
    <row r="11" spans="1:127" x14ac:dyDescent="0.7">
      <c r="A11" s="53" t="s">
        <v>15</v>
      </c>
      <c r="F11" s="56">
        <v>4372</v>
      </c>
      <c r="G11" s="56">
        <v>4430</v>
      </c>
      <c r="DM11" s="55"/>
      <c r="DN11" s="69"/>
      <c r="DO11" s="69"/>
      <c r="DP11" s="70"/>
      <c r="DQ11" s="71"/>
      <c r="DR11" s="72"/>
      <c r="DS11" s="55"/>
      <c r="DT11" s="69"/>
      <c r="DU11" s="69"/>
      <c r="DV11" s="70"/>
      <c r="DW11" s="73"/>
    </row>
    <row r="12" spans="1:127" x14ac:dyDescent="0.7">
      <c r="A12" s="53" t="s">
        <v>44</v>
      </c>
      <c r="F12" s="56">
        <v>1676</v>
      </c>
      <c r="G12" s="56">
        <v>1112</v>
      </c>
      <c r="DM12" s="63"/>
      <c r="DN12" s="74">
        <v>2024</v>
      </c>
      <c r="DO12" s="74"/>
      <c r="DP12" s="74"/>
      <c r="DQ12" s="75"/>
      <c r="DR12" s="74"/>
      <c r="DS12" s="63"/>
      <c r="DT12" s="74">
        <v>2023</v>
      </c>
      <c r="DU12" s="74"/>
      <c r="DV12" s="74"/>
      <c r="DW12" s="76"/>
    </row>
    <row r="13" spans="1:127" x14ac:dyDescent="0.7">
      <c r="A13" s="53" t="s">
        <v>54</v>
      </c>
      <c r="F13" s="56">
        <v>3396</v>
      </c>
      <c r="G13" s="56">
        <v>6081</v>
      </c>
      <c r="DM13" s="63"/>
      <c r="DN13" s="60"/>
      <c r="DO13" s="60"/>
      <c r="DP13" s="72"/>
      <c r="DQ13" s="77"/>
      <c r="DR13" s="72"/>
      <c r="DS13" s="63"/>
      <c r="DT13" s="60"/>
      <c r="DU13" s="60"/>
      <c r="DV13" s="72"/>
      <c r="DW13" s="76"/>
    </row>
    <row r="14" spans="1:127" x14ac:dyDescent="0.7">
      <c r="A14" s="53" t="s">
        <v>19</v>
      </c>
      <c r="F14" s="56">
        <v>3820</v>
      </c>
      <c r="G14" s="56">
        <v>4450</v>
      </c>
      <c r="DM14" s="63"/>
      <c r="DN14" s="60"/>
      <c r="DO14" s="60"/>
      <c r="DP14" s="72"/>
      <c r="DQ14" s="77"/>
      <c r="DR14" s="72"/>
      <c r="DS14" s="63"/>
      <c r="DT14" s="60"/>
      <c r="DU14" s="60"/>
      <c r="DV14" s="72"/>
      <c r="DW14" s="76"/>
    </row>
    <row r="15" spans="1:127" ht="63" thickBot="1" x14ac:dyDescent="0.75">
      <c r="A15" s="52" t="s">
        <v>11</v>
      </c>
      <c r="F15" s="59">
        <v>41182</v>
      </c>
      <c r="G15" s="59">
        <v>65728</v>
      </c>
      <c r="DM15" s="63"/>
      <c r="DN15" s="60"/>
      <c r="DO15" s="60"/>
      <c r="DP15" s="60"/>
      <c r="DQ15" s="76"/>
      <c r="DR15" s="60"/>
      <c r="DS15" s="63"/>
      <c r="DT15" s="60"/>
      <c r="DU15" s="60"/>
      <c r="DV15" s="72"/>
      <c r="DW15" s="76"/>
    </row>
    <row r="16" spans="1:127" ht="63" thickTop="1" x14ac:dyDescent="0.7">
      <c r="F16" s="57"/>
      <c r="G16" s="57"/>
      <c r="DM16" s="63"/>
      <c r="DN16" s="52"/>
      <c r="DO16" s="60"/>
      <c r="DP16" s="72"/>
      <c r="DQ16" s="77"/>
      <c r="DR16" s="72"/>
      <c r="DS16" s="63"/>
      <c r="DT16" s="60"/>
      <c r="DU16" s="60"/>
      <c r="DV16" s="72"/>
      <c r="DW16" s="76"/>
    </row>
    <row r="17" spans="1:127" x14ac:dyDescent="0.7">
      <c r="A17" s="52" t="s">
        <v>45</v>
      </c>
      <c r="DM17" s="63"/>
      <c r="DN17" s="52"/>
      <c r="DO17" s="60"/>
      <c r="DP17" s="72"/>
      <c r="DQ17" s="77"/>
      <c r="DR17" s="72"/>
      <c r="DS17" s="63"/>
      <c r="DT17" s="60"/>
      <c r="DU17" s="60"/>
      <c r="DV17" s="72"/>
      <c r="DW17" s="76"/>
    </row>
    <row r="18" spans="1:127" x14ac:dyDescent="0.7">
      <c r="A18" s="52" t="s">
        <v>17</v>
      </c>
      <c r="F18" s="84"/>
      <c r="G18" s="84"/>
      <c r="DM18" s="78"/>
      <c r="DN18" s="60"/>
      <c r="DO18" s="60"/>
      <c r="DP18" s="72"/>
      <c r="DQ18" s="77"/>
      <c r="DR18" s="72"/>
      <c r="DS18" s="78"/>
      <c r="DT18" s="60"/>
      <c r="DU18" s="60"/>
      <c r="DV18" s="72"/>
      <c r="DW18" s="76"/>
    </row>
    <row r="19" spans="1:127" x14ac:dyDescent="0.7">
      <c r="A19" s="53" t="s">
        <v>10</v>
      </c>
      <c r="F19" s="56">
        <v>1193</v>
      </c>
      <c r="G19" s="56">
        <v>2699</v>
      </c>
      <c r="DM19" s="79">
        <f>DO19-DQ19</f>
        <v>33714</v>
      </c>
      <c r="DN19" s="53" t="s">
        <v>32</v>
      </c>
      <c r="DO19" s="80">
        <f>DN25</f>
        <v>44345</v>
      </c>
      <c r="DP19" s="81" t="s">
        <v>31</v>
      </c>
      <c r="DQ19" s="76">
        <f>DN27</f>
        <v>10631</v>
      </c>
      <c r="DR19" s="82"/>
      <c r="DS19" s="63">
        <f>DU19-DW19</f>
        <v>16510</v>
      </c>
      <c r="DT19" s="53" t="s">
        <v>32</v>
      </c>
      <c r="DU19" s="60">
        <f>DT25</f>
        <v>23073</v>
      </c>
      <c r="DV19" s="80" t="s">
        <v>30</v>
      </c>
      <c r="DW19" s="76">
        <f>DT27</f>
        <v>6563</v>
      </c>
    </row>
    <row r="20" spans="1:127" x14ac:dyDescent="0.7">
      <c r="A20" s="53" t="s">
        <v>46</v>
      </c>
      <c r="F20" s="56">
        <v>4120</v>
      </c>
      <c r="G20" s="56">
        <v>6682</v>
      </c>
      <c r="DM20" s="78"/>
      <c r="DQ20" s="83"/>
      <c r="DS20" s="78"/>
      <c r="DW20" s="83"/>
    </row>
    <row r="21" spans="1:127" ht="63" thickBot="1" x14ac:dyDescent="0.75">
      <c r="A21" s="53" t="s">
        <v>47</v>
      </c>
      <c r="F21" s="53">
        <v>1250</v>
      </c>
      <c r="G21" s="53">
        <v>1250</v>
      </c>
      <c r="DM21" s="78"/>
      <c r="DQ21" s="83"/>
      <c r="DS21" s="78"/>
      <c r="DW21" s="83"/>
    </row>
    <row r="22" spans="1:127" ht="63" thickBot="1" x14ac:dyDescent="0.75">
      <c r="A22" s="52" t="s">
        <v>48</v>
      </c>
      <c r="F22" s="58">
        <v>6563</v>
      </c>
      <c r="G22" s="58">
        <v>10631</v>
      </c>
      <c r="DM22" s="63"/>
      <c r="DN22" s="52"/>
      <c r="DO22" s="60"/>
      <c r="DP22" s="72"/>
      <c r="DQ22" s="77"/>
      <c r="DR22" s="72"/>
      <c r="DS22" s="63"/>
      <c r="DT22" s="60"/>
      <c r="DU22" s="60"/>
      <c r="DV22" s="72"/>
      <c r="DW22" s="76"/>
    </row>
    <row r="23" spans="1:127" ht="63" thickTop="1" x14ac:dyDescent="0.7">
      <c r="A23" s="53" t="s">
        <v>49</v>
      </c>
      <c r="F23" s="56">
        <v>9703</v>
      </c>
      <c r="G23" s="56">
        <v>8459</v>
      </c>
      <c r="DM23" s="63"/>
      <c r="DN23" s="60"/>
      <c r="DO23" s="52"/>
      <c r="DP23" s="72"/>
      <c r="DQ23" s="77"/>
      <c r="DR23" s="72"/>
      <c r="DS23" s="63"/>
      <c r="DT23" s="60"/>
      <c r="DU23" s="60"/>
      <c r="DV23" s="72"/>
      <c r="DW23" s="76"/>
    </row>
    <row r="24" spans="1:127" x14ac:dyDescent="0.7">
      <c r="A24" s="53" t="s">
        <v>50</v>
      </c>
      <c r="F24" s="56">
        <v>902</v>
      </c>
      <c r="G24" s="56">
        <v>1119</v>
      </c>
      <c r="DM24" s="63"/>
      <c r="DN24" s="60"/>
      <c r="DO24" s="60"/>
      <c r="DP24" s="72"/>
      <c r="DQ24" s="77"/>
      <c r="DR24" s="72"/>
      <c r="DS24" s="63"/>
      <c r="DT24" s="60"/>
      <c r="DU24" s="60"/>
      <c r="DV24" s="72"/>
      <c r="DW24" s="76"/>
    </row>
    <row r="25" spans="1:127" ht="63" thickBot="1" x14ac:dyDescent="0.75">
      <c r="A25" s="53" t="s">
        <v>55</v>
      </c>
      <c r="F25" s="56">
        <v>1913</v>
      </c>
      <c r="G25" s="56">
        <v>2541</v>
      </c>
      <c r="DM25" s="63"/>
      <c r="DN25" s="87">
        <f>G8</f>
        <v>44345</v>
      </c>
      <c r="DO25" s="82" t="s">
        <v>2</v>
      </c>
      <c r="DP25" s="72">
        <f>DN25/DN27</f>
        <v>4.1712915059730973</v>
      </c>
      <c r="DQ25" s="77"/>
      <c r="DR25" s="72"/>
      <c r="DS25" s="63"/>
      <c r="DT25" s="87">
        <f>F8</f>
        <v>23073</v>
      </c>
      <c r="DU25" s="60" t="s">
        <v>2</v>
      </c>
      <c r="DV25" s="72">
        <f>DT25/DT27</f>
        <v>3.5156178576870332</v>
      </c>
      <c r="DW25" s="76"/>
    </row>
    <row r="26" spans="1:127" ht="63" thickBot="1" x14ac:dyDescent="0.75">
      <c r="A26" s="52" t="s">
        <v>18</v>
      </c>
      <c r="F26" s="58">
        <v>19081</v>
      </c>
      <c r="G26" s="58">
        <v>22750</v>
      </c>
      <c r="DM26" s="63"/>
      <c r="DN26" s="85"/>
      <c r="DO26" s="82"/>
      <c r="DP26" s="72"/>
      <c r="DQ26" s="77"/>
      <c r="DR26" s="72"/>
      <c r="DS26" s="63"/>
      <c r="DT26" s="85"/>
      <c r="DU26" s="60"/>
      <c r="DV26" s="72"/>
      <c r="DW26" s="76"/>
    </row>
    <row r="27" spans="1:127" ht="63" thickTop="1" x14ac:dyDescent="0.7">
      <c r="A27" s="52" t="s">
        <v>12</v>
      </c>
      <c r="DM27" s="63"/>
      <c r="DN27" s="60">
        <f>G22</f>
        <v>10631</v>
      </c>
      <c r="DO27" s="82"/>
      <c r="DP27" s="72"/>
      <c r="DQ27" s="77"/>
      <c r="DR27" s="72"/>
      <c r="DS27" s="63"/>
      <c r="DT27" s="60">
        <f>F22</f>
        <v>6563</v>
      </c>
      <c r="DU27" s="60"/>
      <c r="DV27" s="72"/>
      <c r="DW27" s="76"/>
    </row>
    <row r="28" spans="1:127" x14ac:dyDescent="0.7">
      <c r="A28" s="53" t="s">
        <v>13</v>
      </c>
      <c r="F28" s="57">
        <v>2</v>
      </c>
      <c r="G28" s="57">
        <v>2</v>
      </c>
      <c r="DM28" s="63"/>
      <c r="DN28" s="60"/>
      <c r="DO28" s="82"/>
      <c r="DP28" s="72"/>
      <c r="DQ28" s="77"/>
      <c r="DR28" s="72"/>
      <c r="DS28" s="63"/>
      <c r="DT28" s="60"/>
      <c r="DU28" s="60"/>
      <c r="DV28" s="72"/>
      <c r="DW28" s="76"/>
    </row>
    <row r="29" spans="1:127" x14ac:dyDescent="0.7">
      <c r="A29" s="53" t="s">
        <v>51</v>
      </c>
      <c r="F29" s="53">
        <v>11971</v>
      </c>
      <c r="G29" s="53">
        <v>13132</v>
      </c>
      <c r="DM29" s="63"/>
      <c r="DN29" s="60"/>
      <c r="DO29" s="82"/>
      <c r="DP29" s="72"/>
      <c r="DQ29" s="77"/>
      <c r="DR29" s="72"/>
      <c r="DS29" s="63"/>
      <c r="DT29" s="60"/>
      <c r="DU29" s="60"/>
      <c r="DV29" s="72"/>
      <c r="DW29" s="76"/>
    </row>
    <row r="30" spans="1:127" x14ac:dyDescent="0.7">
      <c r="A30" s="53" t="s">
        <v>52</v>
      </c>
      <c r="F30" s="113">
        <v>-43</v>
      </c>
      <c r="G30" s="56">
        <v>27</v>
      </c>
      <c r="DM30" s="63"/>
      <c r="DN30" s="60"/>
      <c r="DO30" s="82"/>
      <c r="DP30" s="72"/>
      <c r="DQ30" s="77"/>
      <c r="DR30" s="72"/>
      <c r="DS30" s="63"/>
      <c r="DT30" s="60"/>
      <c r="DU30" s="60"/>
      <c r="DV30" s="72"/>
      <c r="DW30" s="76"/>
    </row>
    <row r="31" spans="1:127" ht="63" thickBot="1" x14ac:dyDescent="0.75">
      <c r="A31" s="53" t="s">
        <v>14</v>
      </c>
      <c r="F31" s="56">
        <v>10171</v>
      </c>
      <c r="G31" s="56">
        <v>29817</v>
      </c>
      <c r="DM31" s="63"/>
      <c r="DN31" s="87">
        <f>G3+G5</f>
        <v>17279</v>
      </c>
      <c r="DO31" s="82" t="s">
        <v>2</v>
      </c>
      <c r="DP31" s="72">
        <f>DN31/DN32</f>
        <v>1.6253409839149657</v>
      </c>
      <c r="DQ31" s="77"/>
      <c r="DR31" s="72"/>
      <c r="DS31" s="63"/>
      <c r="DT31" s="87">
        <f>F3+F5</f>
        <v>7216</v>
      </c>
      <c r="DU31" s="60" t="s">
        <v>2</v>
      </c>
      <c r="DV31" s="72">
        <f>DT31/DT32</f>
        <v>1.0994971811671492</v>
      </c>
      <c r="DW31" s="76"/>
    </row>
    <row r="32" spans="1:127" ht="63" thickBot="1" x14ac:dyDescent="0.75">
      <c r="A32" s="52" t="s">
        <v>56</v>
      </c>
      <c r="F32" s="58">
        <v>22101</v>
      </c>
      <c r="G32" s="58">
        <v>42978</v>
      </c>
      <c r="DM32" s="63"/>
      <c r="DN32" s="60">
        <f>G22</f>
        <v>10631</v>
      </c>
      <c r="DO32" s="82"/>
      <c r="DP32" s="72"/>
      <c r="DQ32" s="77"/>
      <c r="DR32" s="72"/>
      <c r="DS32" s="63"/>
      <c r="DT32" s="60">
        <f>DT27</f>
        <v>6563</v>
      </c>
      <c r="DU32" s="60"/>
      <c r="DV32" s="72"/>
      <c r="DW32" s="76"/>
    </row>
    <row r="33" spans="1:127" ht="63" thickTop="1" x14ac:dyDescent="0.7">
      <c r="A33" s="52" t="s">
        <v>23</v>
      </c>
      <c r="F33" s="62">
        <f>F32+F26</f>
        <v>41182</v>
      </c>
      <c r="G33" s="62">
        <f>G32+G26</f>
        <v>65728</v>
      </c>
      <c r="DM33" s="63"/>
      <c r="DN33" s="60"/>
      <c r="DO33" s="60"/>
      <c r="DP33" s="72"/>
      <c r="DQ33" s="77"/>
      <c r="DR33" s="72"/>
      <c r="DS33" s="63"/>
      <c r="DT33" s="60"/>
      <c r="DU33" s="60"/>
      <c r="DV33" s="72"/>
      <c r="DW33" s="76"/>
    </row>
    <row r="34" spans="1:127" x14ac:dyDescent="0.7">
      <c r="DM34" s="63"/>
      <c r="DN34" s="60"/>
      <c r="DO34" s="60"/>
      <c r="DP34" s="72"/>
      <c r="DQ34" s="77"/>
      <c r="DR34" s="72"/>
      <c r="DS34" s="63"/>
      <c r="DT34" s="60"/>
      <c r="DU34" s="60"/>
      <c r="DV34" s="72"/>
      <c r="DW34" s="76"/>
    </row>
    <row r="35" spans="1:127" x14ac:dyDescent="0.7">
      <c r="AB35" s="56"/>
      <c r="AC35" s="56"/>
      <c r="DM35" s="63"/>
      <c r="DN35" s="60"/>
      <c r="DO35" s="60"/>
      <c r="DP35" s="72"/>
      <c r="DQ35" s="77"/>
      <c r="DR35" s="72"/>
      <c r="DS35" s="63"/>
      <c r="DT35" s="60"/>
      <c r="DU35" s="60"/>
      <c r="DV35" s="72"/>
      <c r="DW35" s="76"/>
    </row>
    <row r="36" spans="1:127" x14ac:dyDescent="0.7">
      <c r="AB36" s="57"/>
      <c r="AC36" s="57"/>
      <c r="DM36" s="63"/>
      <c r="DN36" s="60"/>
      <c r="DO36" s="60"/>
      <c r="DP36" s="72"/>
      <c r="DQ36" s="77"/>
      <c r="DR36" s="72"/>
      <c r="DS36" s="63"/>
      <c r="DT36" s="60"/>
      <c r="DU36" s="60"/>
      <c r="DV36" s="72"/>
      <c r="DW36" s="76"/>
    </row>
    <row r="37" spans="1:127" x14ac:dyDescent="0.7">
      <c r="AB37" s="111"/>
      <c r="AC37" s="111"/>
      <c r="DM37" s="63"/>
      <c r="DN37" s="60"/>
      <c r="DO37" s="60"/>
      <c r="DP37" s="72"/>
      <c r="DQ37" s="77"/>
      <c r="DR37" s="72"/>
      <c r="DS37" s="63"/>
      <c r="DT37" s="60"/>
      <c r="DU37" s="60"/>
      <c r="DV37" s="72"/>
      <c r="DW37" s="76"/>
    </row>
    <row r="38" spans="1:127" x14ac:dyDescent="0.7">
      <c r="DM38" s="63"/>
      <c r="DN38" s="60"/>
      <c r="DO38" s="60"/>
      <c r="DP38" s="72"/>
      <c r="DQ38" s="77"/>
      <c r="DR38" s="72"/>
      <c r="DS38" s="63"/>
      <c r="DT38" s="60"/>
      <c r="DU38" s="60"/>
      <c r="DV38" s="72"/>
      <c r="DW38" s="76"/>
    </row>
    <row r="39" spans="1:127" x14ac:dyDescent="0.7">
      <c r="Z39" s="52"/>
      <c r="DM39" s="63"/>
      <c r="DN39" s="60"/>
      <c r="DO39" s="60"/>
      <c r="DP39" s="72"/>
      <c r="DQ39" s="77"/>
      <c r="DR39" s="72"/>
      <c r="DS39" s="63"/>
      <c r="DT39" s="60"/>
      <c r="DU39" s="60"/>
      <c r="DV39" s="72"/>
      <c r="DW39" s="76"/>
    </row>
    <row r="40" spans="1:127" x14ac:dyDescent="0.7">
      <c r="Z40" s="52"/>
      <c r="DM40" s="63"/>
      <c r="DN40" s="87">
        <f>G26</f>
        <v>22750</v>
      </c>
      <c r="DO40" s="82" t="s">
        <v>2</v>
      </c>
      <c r="DP40" s="72">
        <f>DN40/DN41</f>
        <v>0.52934059286146395</v>
      </c>
      <c r="DQ40" s="77"/>
      <c r="DR40" s="72"/>
      <c r="DS40" s="63"/>
      <c r="DT40" s="87">
        <f>F26</f>
        <v>19081</v>
      </c>
      <c r="DU40" s="60" t="s">
        <v>2</v>
      </c>
      <c r="DV40" s="72">
        <f>DT40/DT41</f>
        <v>0.8633545993393964</v>
      </c>
      <c r="DW40" s="76"/>
    </row>
    <row r="41" spans="1:127" x14ac:dyDescent="0.7">
      <c r="DM41" s="63"/>
      <c r="DN41" s="60">
        <f>G32</f>
        <v>42978</v>
      </c>
      <c r="DO41" s="60"/>
      <c r="DP41" s="72"/>
      <c r="DQ41" s="77"/>
      <c r="DR41" s="72"/>
      <c r="DS41" s="63"/>
      <c r="DT41" s="60">
        <f>F32</f>
        <v>22101</v>
      </c>
      <c r="DU41" s="60"/>
      <c r="DV41" s="72"/>
      <c r="DW41" s="76"/>
    </row>
    <row r="42" spans="1:127" x14ac:dyDescent="0.7">
      <c r="DM42" s="63"/>
      <c r="DN42" s="60"/>
      <c r="DO42" s="60"/>
      <c r="DP42" s="72"/>
      <c r="DQ42" s="77"/>
      <c r="DR42" s="72"/>
      <c r="DS42" s="63"/>
      <c r="DT42" s="60"/>
      <c r="DU42" s="60"/>
      <c r="DV42" s="72"/>
      <c r="DW42" s="76"/>
    </row>
    <row r="43" spans="1:127" x14ac:dyDescent="0.7">
      <c r="V43" s="116"/>
      <c r="DM43" s="63"/>
      <c r="DN43" s="60"/>
      <c r="DO43" s="60"/>
      <c r="DP43" s="72"/>
      <c r="DQ43" s="77"/>
      <c r="DR43" s="72"/>
      <c r="DS43" s="63"/>
      <c r="DT43" s="60"/>
      <c r="DU43" s="60"/>
      <c r="DV43" s="72"/>
      <c r="DW43" s="76"/>
    </row>
    <row r="44" spans="1:127" x14ac:dyDescent="0.7">
      <c r="C44" s="121" t="s">
        <v>53</v>
      </c>
      <c r="D44" s="121"/>
      <c r="E44" s="121"/>
      <c r="F44" s="122"/>
      <c r="G44" s="120"/>
      <c r="H44" s="120"/>
      <c r="T44" s="120"/>
      <c r="U44" s="120"/>
      <c r="AE44" s="120"/>
      <c r="AF44" s="120"/>
      <c r="AN44" s="88"/>
      <c r="AO44" s="89"/>
      <c r="AP44" s="89"/>
      <c r="AQ44" s="90"/>
      <c r="AR44" s="89"/>
      <c r="DM44" s="63"/>
      <c r="DN44" s="60"/>
      <c r="DO44" s="60"/>
      <c r="DP44" s="72"/>
      <c r="DQ44" s="77"/>
      <c r="DR44" s="72"/>
      <c r="DS44" s="63"/>
      <c r="DT44" s="60"/>
      <c r="DU44" s="60"/>
      <c r="DV44" s="72"/>
      <c r="DW44" s="76"/>
    </row>
    <row r="45" spans="1:127" x14ac:dyDescent="0.7">
      <c r="A45" s="119" t="s">
        <v>7</v>
      </c>
      <c r="B45" s="123"/>
      <c r="C45" s="120"/>
      <c r="D45" s="120"/>
      <c r="E45" s="122"/>
      <c r="F45" s="122"/>
      <c r="G45" s="120"/>
      <c r="H45" s="120"/>
      <c r="T45" s="120"/>
      <c r="U45" s="120"/>
      <c r="AE45" s="120"/>
      <c r="AF45" s="120"/>
      <c r="AN45" s="88"/>
      <c r="DM45" s="63"/>
      <c r="DN45" s="87" t="e">
        <f>AR43+#REF!+#REF!</f>
        <v>#REF!</v>
      </c>
      <c r="DO45" s="60" t="s">
        <v>2</v>
      </c>
      <c r="DP45" s="72" t="e">
        <f>DN45/DN46</f>
        <v>#REF!</v>
      </c>
      <c r="DQ45" s="77"/>
      <c r="DR45" s="72"/>
      <c r="DS45" s="63"/>
      <c r="DT45" s="87" t="e">
        <f>AU43+#REF!+#REF!</f>
        <v>#REF!</v>
      </c>
      <c r="DU45" s="60" t="s">
        <v>2</v>
      </c>
      <c r="DV45" s="72" t="e">
        <f>DT45/DT46</f>
        <v>#REF!</v>
      </c>
      <c r="DW45" s="76"/>
    </row>
    <row r="46" spans="1:127" x14ac:dyDescent="0.7">
      <c r="A46" s="119" t="s">
        <v>16</v>
      </c>
      <c r="C46" s="124">
        <v>2023</v>
      </c>
      <c r="D46" s="124"/>
      <c r="E46" s="124">
        <v>2024</v>
      </c>
      <c r="F46" s="124"/>
      <c r="G46" s="120"/>
      <c r="H46" s="120"/>
      <c r="T46" s="120"/>
      <c r="U46" s="120"/>
      <c r="AE46" s="120"/>
      <c r="AF46" s="120"/>
      <c r="AN46" s="88"/>
      <c r="DM46" s="63"/>
      <c r="DN46" s="60" t="e">
        <f>#REF!</f>
        <v>#REF!</v>
      </c>
      <c r="DO46" s="60"/>
      <c r="DP46" s="72"/>
      <c r="DQ46" s="77"/>
      <c r="DR46" s="72"/>
      <c r="DS46" s="63"/>
      <c r="DT46" s="60" t="e">
        <f>#REF!</f>
        <v>#REF!</v>
      </c>
      <c r="DU46" s="60"/>
      <c r="DV46" s="72"/>
      <c r="DW46" s="76"/>
    </row>
    <row r="47" spans="1:127" x14ac:dyDescent="0.7">
      <c r="A47" s="120" t="s">
        <v>37</v>
      </c>
      <c r="C47" s="118">
        <f>F3</f>
        <v>3389</v>
      </c>
      <c r="D47" s="86">
        <f>C47/$C$59</f>
        <v>8.2293234908455151E-2</v>
      </c>
      <c r="E47" s="118">
        <f>G3</f>
        <v>7280</v>
      </c>
      <c r="F47" s="86">
        <f>E47/$E$59</f>
        <v>0.11075949367088607</v>
      </c>
      <c r="G47" s="120"/>
      <c r="H47" s="120"/>
      <c r="T47" s="120"/>
      <c r="U47" s="120"/>
      <c r="AE47" s="120"/>
      <c r="AF47" s="120"/>
      <c r="DM47" s="63"/>
      <c r="DN47" s="60"/>
      <c r="DO47" s="60"/>
      <c r="DP47" s="72"/>
      <c r="DQ47" s="77"/>
      <c r="DR47" s="72"/>
      <c r="DS47" s="63"/>
      <c r="DT47" s="60"/>
      <c r="DU47" s="60"/>
      <c r="DV47" s="72"/>
      <c r="DW47" s="76"/>
    </row>
    <row r="48" spans="1:127" x14ac:dyDescent="0.7">
      <c r="A48" s="120" t="s">
        <v>38</v>
      </c>
      <c r="C48" s="118">
        <f>F4</f>
        <v>9907</v>
      </c>
      <c r="D48" s="86">
        <f>C48/$C$59</f>
        <v>0.24056626681559906</v>
      </c>
      <c r="E48" s="118">
        <f>G4</f>
        <v>18704</v>
      </c>
      <c r="F48" s="86">
        <f>E48/$E$59</f>
        <v>0.28456669912366117</v>
      </c>
      <c r="G48" s="120"/>
      <c r="H48" s="120"/>
      <c r="T48" s="120"/>
      <c r="U48" s="120"/>
      <c r="AE48" s="120"/>
      <c r="AF48" s="120"/>
      <c r="DM48" s="91"/>
      <c r="DN48" s="87"/>
      <c r="DO48" s="87"/>
      <c r="DP48" s="92"/>
      <c r="DQ48" s="93"/>
      <c r="DR48" s="72"/>
      <c r="DS48" s="91"/>
      <c r="DT48" s="87"/>
      <c r="DU48" s="87"/>
      <c r="DV48" s="92"/>
      <c r="DW48" s="94"/>
    </row>
    <row r="49" spans="1:127" x14ac:dyDescent="0.7">
      <c r="A49" s="120" t="s">
        <v>39</v>
      </c>
      <c r="C49" s="118">
        <f>F5</f>
        <v>3827</v>
      </c>
      <c r="D49" s="86">
        <f>C49/$C$59</f>
        <v>9.2928949541061623E-2</v>
      </c>
      <c r="E49" s="118">
        <f>G5</f>
        <v>9999</v>
      </c>
      <c r="F49" s="86">
        <f>E49/$E$59</f>
        <v>0.15212694741966895</v>
      </c>
      <c r="G49" s="120"/>
      <c r="H49" s="120"/>
      <c r="T49" s="120"/>
      <c r="U49" s="120"/>
      <c r="AE49" s="120"/>
      <c r="AF49" s="120"/>
      <c r="DM49" s="60"/>
      <c r="DN49" s="60"/>
      <c r="DO49" s="60"/>
      <c r="DP49" s="72"/>
      <c r="DQ49" s="72"/>
      <c r="DR49" s="72"/>
      <c r="DS49" s="60"/>
      <c r="DT49" s="60"/>
      <c r="DU49" s="60"/>
      <c r="DV49" s="72"/>
      <c r="DW49" s="60"/>
    </row>
    <row r="50" spans="1:127" x14ac:dyDescent="0.7">
      <c r="A50" s="120" t="s">
        <v>8</v>
      </c>
      <c r="C50" s="118">
        <f>F6</f>
        <v>5159</v>
      </c>
      <c r="D50" s="86">
        <f>C50/$C$59</f>
        <v>0.1252731776018649</v>
      </c>
      <c r="E50" s="118">
        <f>G6</f>
        <v>5282</v>
      </c>
      <c r="F50" s="86">
        <f>E50/$E$59</f>
        <v>8.0361489776046735E-2</v>
      </c>
      <c r="G50" s="120"/>
      <c r="H50" s="120"/>
      <c r="T50" s="120"/>
      <c r="U50" s="120"/>
      <c r="AE50" s="120"/>
      <c r="AF50" s="120"/>
      <c r="DM50" s="60"/>
      <c r="DN50" s="60"/>
      <c r="DO50" s="60"/>
      <c r="DP50" s="72"/>
      <c r="DQ50" s="72"/>
      <c r="DR50" s="72"/>
      <c r="DS50" s="60"/>
      <c r="DT50" s="60"/>
      <c r="DU50" s="60"/>
      <c r="DV50" s="72"/>
      <c r="DW50" s="60"/>
    </row>
    <row r="51" spans="1:127" x14ac:dyDescent="0.7">
      <c r="A51" s="120" t="s">
        <v>40</v>
      </c>
      <c r="C51" s="118">
        <f>F7</f>
        <v>791</v>
      </c>
      <c r="D51" s="86">
        <f>C51/$C$59</f>
        <v>1.9207420717789324E-2</v>
      </c>
      <c r="E51" s="118">
        <f>G7</f>
        <v>3080</v>
      </c>
      <c r="F51" s="86">
        <f>E51/$E$59</f>
        <v>4.6859785783836413E-2</v>
      </c>
      <c r="G51" s="120"/>
      <c r="H51" s="120"/>
      <c r="T51" s="120"/>
      <c r="U51" s="120"/>
      <c r="AE51" s="120"/>
      <c r="AF51" s="120"/>
      <c r="DM51" s="60"/>
      <c r="DN51" s="60"/>
      <c r="DO51" s="60"/>
      <c r="DP51" s="72"/>
      <c r="DQ51" s="72"/>
      <c r="DR51" s="72"/>
      <c r="DS51" s="60"/>
      <c r="DT51" s="60"/>
      <c r="DU51" s="60"/>
      <c r="DV51" s="72"/>
      <c r="DW51" s="60"/>
    </row>
    <row r="52" spans="1:127" x14ac:dyDescent="0.7">
      <c r="A52" s="119" t="s">
        <v>41</v>
      </c>
      <c r="C52" s="118">
        <f>F8</f>
        <v>23073</v>
      </c>
      <c r="D52" s="86">
        <f>C52/$C$59</f>
        <v>0.56026904958477008</v>
      </c>
      <c r="E52" s="118">
        <f>G8</f>
        <v>44345</v>
      </c>
      <c r="F52" s="86">
        <f>E52/$E$59</f>
        <v>0.67467441577409937</v>
      </c>
      <c r="G52" s="120"/>
      <c r="H52" s="120"/>
      <c r="T52" s="120"/>
      <c r="U52" s="120"/>
      <c r="AE52" s="120"/>
      <c r="AF52" s="120"/>
    </row>
    <row r="53" spans="1:127" x14ac:dyDescent="0.7">
      <c r="A53" s="120" t="s">
        <v>42</v>
      </c>
      <c r="C53" s="118">
        <f>F9</f>
        <v>3807</v>
      </c>
      <c r="D53" s="86">
        <f>C53/$C$59</f>
        <v>9.2443300471079598E-2</v>
      </c>
      <c r="E53" s="118">
        <f>G9</f>
        <v>3914</v>
      </c>
      <c r="F53" s="86">
        <f>E53/$E$59</f>
        <v>5.954844206426485E-2</v>
      </c>
      <c r="G53" s="120"/>
      <c r="H53" s="120"/>
      <c r="T53" s="120"/>
      <c r="U53" s="120"/>
      <c r="AE53" s="120"/>
      <c r="AF53" s="120"/>
    </row>
    <row r="54" spans="1:127" x14ac:dyDescent="0.7">
      <c r="A54" s="120" t="s">
        <v>43</v>
      </c>
      <c r="C54" s="118">
        <f>F10</f>
        <v>1038</v>
      </c>
      <c r="D54" s="86">
        <f>C54/$C$59</f>
        <v>2.5205186732067408E-2</v>
      </c>
      <c r="E54" s="118">
        <f>G10</f>
        <v>1346</v>
      </c>
      <c r="F54" s="86">
        <f>E54/$E$59</f>
        <v>2.0478334956183057E-2</v>
      </c>
      <c r="G54" s="120"/>
      <c r="H54" s="120"/>
      <c r="T54" s="120"/>
      <c r="U54" s="120"/>
      <c r="AE54" s="120"/>
      <c r="AF54" s="120"/>
    </row>
    <row r="55" spans="1:127" x14ac:dyDescent="0.7">
      <c r="A55" s="120" t="s">
        <v>15</v>
      </c>
      <c r="C55" s="118">
        <f>F11</f>
        <v>4372</v>
      </c>
      <c r="D55" s="86">
        <f>C55/$C$59</f>
        <v>0.10616288669807197</v>
      </c>
      <c r="E55" s="118">
        <f>G11</f>
        <v>4430</v>
      </c>
      <c r="F55" s="86">
        <f>E55/$E$59</f>
        <v>6.739897760467381E-2</v>
      </c>
      <c r="G55" s="120"/>
      <c r="H55" s="120"/>
      <c r="T55" s="120"/>
      <c r="U55" s="120"/>
      <c r="AE55" s="120"/>
      <c r="AF55" s="120"/>
    </row>
    <row r="56" spans="1:127" x14ac:dyDescent="0.7">
      <c r="A56" s="120" t="s">
        <v>44</v>
      </c>
      <c r="C56" s="118">
        <f>F12</f>
        <v>1676</v>
      </c>
      <c r="D56" s="86">
        <f>C56/$C$59</f>
        <v>4.0697392064494194E-2</v>
      </c>
      <c r="E56" s="118">
        <f>G12</f>
        <v>1112</v>
      </c>
      <c r="F56" s="86">
        <f>E56/$E$59</f>
        <v>1.6918208373904578E-2</v>
      </c>
      <c r="G56" s="120"/>
      <c r="H56" s="120"/>
      <c r="T56" s="120"/>
      <c r="U56" s="120"/>
      <c r="AE56" s="120"/>
      <c r="AF56" s="120"/>
      <c r="DM56" s="55"/>
      <c r="DN56" s="60"/>
      <c r="DO56" s="60"/>
      <c r="DP56" s="72"/>
      <c r="DQ56" s="77"/>
      <c r="DR56" s="72"/>
      <c r="DS56" s="63"/>
      <c r="DT56" s="60"/>
      <c r="DU56" s="60"/>
      <c r="DV56" s="72"/>
      <c r="DW56" s="76"/>
    </row>
    <row r="57" spans="1:127" x14ac:dyDescent="0.7">
      <c r="A57" s="120" t="s">
        <v>54</v>
      </c>
      <c r="C57" s="118">
        <f>F13</f>
        <v>3396</v>
      </c>
      <c r="D57" s="86">
        <f>C57/$C$59</f>
        <v>8.2463212082948864E-2</v>
      </c>
      <c r="E57" s="118">
        <f>G13</f>
        <v>6081</v>
      </c>
      <c r="F57" s="86">
        <f>E57/$E$59</f>
        <v>9.2517648490749754E-2</v>
      </c>
      <c r="G57" s="120"/>
      <c r="H57" s="120"/>
      <c r="T57" s="120"/>
      <c r="U57" s="120"/>
      <c r="AE57" s="120"/>
      <c r="AF57" s="120"/>
      <c r="DM57" s="63"/>
      <c r="DN57" s="74">
        <v>2024</v>
      </c>
      <c r="DO57" s="74"/>
      <c r="DP57" s="74"/>
      <c r="DQ57" s="75"/>
      <c r="DR57" s="74"/>
      <c r="DS57" s="63"/>
      <c r="DT57" s="74">
        <v>2023</v>
      </c>
      <c r="DU57" s="74"/>
      <c r="DV57" s="74"/>
      <c r="DW57" s="76"/>
    </row>
    <row r="58" spans="1:127" x14ac:dyDescent="0.7">
      <c r="A58" s="120" t="s">
        <v>19</v>
      </c>
      <c r="C58" s="118">
        <f>F14</f>
        <v>3820</v>
      </c>
      <c r="D58" s="86">
        <f>C58/$C$59</f>
        <v>9.2758972366567924E-2</v>
      </c>
      <c r="E58" s="118">
        <f>G14</f>
        <v>4450</v>
      </c>
      <c r="F58" s="86">
        <f>E58/$E$59</f>
        <v>6.7703261927945471E-2</v>
      </c>
      <c r="G58" s="120"/>
      <c r="H58" s="120"/>
      <c r="T58" s="120"/>
      <c r="U58" s="120"/>
      <c r="AE58" s="120"/>
      <c r="AF58" s="120"/>
      <c r="DM58" s="63"/>
      <c r="DN58" s="60"/>
      <c r="DO58" s="60"/>
      <c r="DP58" s="72"/>
      <c r="DQ58" s="77"/>
      <c r="DR58" s="72"/>
      <c r="DS58" s="63"/>
      <c r="DT58" s="60"/>
      <c r="DU58" s="60"/>
      <c r="DV58" s="72"/>
      <c r="DW58" s="76"/>
    </row>
    <row r="59" spans="1:127" x14ac:dyDescent="0.7">
      <c r="A59" s="119" t="s">
        <v>11</v>
      </c>
      <c r="C59" s="118">
        <f>F15</f>
        <v>41182</v>
      </c>
      <c r="D59" s="86">
        <f>C59/$C$59</f>
        <v>1</v>
      </c>
      <c r="E59" s="118">
        <f>G15</f>
        <v>65728</v>
      </c>
      <c r="F59" s="86">
        <f>E59/$E$59</f>
        <v>1</v>
      </c>
      <c r="G59" s="120"/>
      <c r="H59" s="120"/>
      <c r="T59" s="120"/>
      <c r="U59" s="120"/>
      <c r="AE59" s="120"/>
      <c r="AF59" s="120"/>
      <c r="DM59" s="63"/>
      <c r="DN59" s="60"/>
      <c r="DO59" s="60"/>
      <c r="DP59" s="72"/>
      <c r="DQ59" s="77"/>
      <c r="DR59" s="72"/>
      <c r="DS59" s="63"/>
      <c r="DT59" s="60"/>
      <c r="DU59" s="60"/>
      <c r="DV59" s="72"/>
      <c r="DW59" s="76"/>
    </row>
    <row r="60" spans="1:127" x14ac:dyDescent="0.7">
      <c r="A60" s="120"/>
      <c r="C60" s="118"/>
      <c r="D60" s="86"/>
      <c r="E60" s="118"/>
      <c r="F60" s="86"/>
      <c r="G60" s="120"/>
      <c r="H60" s="120"/>
      <c r="T60" s="120"/>
      <c r="U60" s="120"/>
      <c r="AE60" s="120"/>
      <c r="AF60" s="120"/>
      <c r="DM60" s="63"/>
      <c r="DN60" s="87">
        <f>B130</f>
        <v>60922</v>
      </c>
      <c r="DO60" s="60" t="s">
        <v>2</v>
      </c>
      <c r="DP60" s="72">
        <f>DN60/DN61</f>
        <v>1.1396875876905808</v>
      </c>
      <c r="DQ60" s="77"/>
      <c r="DR60" s="72"/>
      <c r="DS60" s="63"/>
      <c r="DT60" s="87" t="e">
        <f>#REF!</f>
        <v>#REF!</v>
      </c>
      <c r="DU60" s="60" t="s">
        <v>2</v>
      </c>
      <c r="DV60" s="72" t="e">
        <f>DT60/DT61</f>
        <v>#REF!</v>
      </c>
      <c r="DW60" s="76"/>
    </row>
    <row r="61" spans="1:127" x14ac:dyDescent="0.7">
      <c r="A61" s="119" t="s">
        <v>45</v>
      </c>
      <c r="C61" s="118"/>
      <c r="D61" s="86"/>
      <c r="E61" s="118"/>
      <c r="F61" s="86"/>
      <c r="G61" s="120"/>
      <c r="H61" s="120"/>
      <c r="T61" s="120"/>
      <c r="U61" s="120"/>
      <c r="AE61" s="120"/>
      <c r="AF61" s="120"/>
      <c r="DM61" s="63"/>
      <c r="DN61" s="95">
        <f>(F15+G15)/2</f>
        <v>53455</v>
      </c>
      <c r="DO61" s="60"/>
      <c r="DP61" s="72"/>
      <c r="DQ61" s="77"/>
      <c r="DR61" s="72"/>
      <c r="DS61" s="63"/>
      <c r="DT61" s="95" t="e">
        <f>(#REF!+450)/2</f>
        <v>#REF!</v>
      </c>
      <c r="DU61" s="60"/>
      <c r="DV61" s="72"/>
      <c r="DW61" s="76"/>
    </row>
    <row r="62" spans="1:127" x14ac:dyDescent="0.7">
      <c r="A62" s="119" t="s">
        <v>17</v>
      </c>
      <c r="C62" s="118"/>
      <c r="D62" s="115"/>
      <c r="E62" s="118"/>
      <c r="F62" s="86"/>
      <c r="G62" s="120"/>
      <c r="H62" s="120"/>
      <c r="T62" s="120"/>
      <c r="U62" s="120"/>
      <c r="AE62" s="120"/>
      <c r="AF62" s="120"/>
      <c r="DM62" s="63"/>
      <c r="DN62" s="60"/>
      <c r="DO62" s="60"/>
      <c r="DP62" s="72"/>
      <c r="DQ62" s="77"/>
      <c r="DR62" s="72"/>
      <c r="DS62" s="63"/>
      <c r="DT62" s="60"/>
      <c r="DU62" s="60"/>
      <c r="DV62" s="72"/>
      <c r="DW62" s="76"/>
    </row>
    <row r="63" spans="1:127" x14ac:dyDescent="0.7">
      <c r="A63" s="120" t="s">
        <v>10</v>
      </c>
      <c r="C63" s="118">
        <f>F19</f>
        <v>1193</v>
      </c>
      <c r="D63" s="115">
        <f>C63/$C$77</f>
        <v>2.8968967024428149E-2</v>
      </c>
      <c r="E63" s="118">
        <f>G19</f>
        <v>2699</v>
      </c>
      <c r="F63" s="86">
        <f>E63/$E$77</f>
        <v>4.1063169425511199E-2</v>
      </c>
      <c r="G63" s="120"/>
      <c r="H63" s="120"/>
      <c r="T63" s="120"/>
      <c r="U63" s="120"/>
      <c r="AE63" s="120"/>
      <c r="AF63" s="120"/>
      <c r="DM63" s="63"/>
      <c r="DN63" s="60"/>
      <c r="DO63" s="60"/>
      <c r="DP63" s="72"/>
      <c r="DQ63" s="77"/>
      <c r="DR63" s="72"/>
      <c r="DS63" s="63"/>
      <c r="DT63" s="90" t="s">
        <v>3</v>
      </c>
      <c r="DU63" s="60"/>
      <c r="DV63" s="72"/>
      <c r="DW63" s="76"/>
    </row>
    <row r="64" spans="1:127" x14ac:dyDescent="0.7">
      <c r="A64" s="120" t="s">
        <v>46</v>
      </c>
      <c r="C64" s="118">
        <f>F20</f>
        <v>4120</v>
      </c>
      <c r="D64" s="115">
        <f>C64/$C$77</f>
        <v>0.10004370841629838</v>
      </c>
      <c r="E64" s="118">
        <f>G20</f>
        <v>6682</v>
      </c>
      <c r="F64" s="86">
        <f>E64/$E$77</f>
        <v>0.10166139240506329</v>
      </c>
      <c r="G64" s="120"/>
      <c r="H64" s="120"/>
      <c r="T64" s="120"/>
      <c r="U64" s="120"/>
      <c r="AE64" s="120"/>
      <c r="AF64" s="120"/>
      <c r="DM64" s="63"/>
      <c r="DN64" s="60"/>
      <c r="DO64" s="60"/>
      <c r="DP64" s="72"/>
      <c r="DQ64" s="77"/>
      <c r="DR64" s="72"/>
      <c r="DS64" s="63"/>
      <c r="DT64" s="60"/>
      <c r="DU64" s="60"/>
      <c r="DV64" s="72"/>
      <c r="DW64" s="76"/>
    </row>
    <row r="65" spans="1:127" x14ac:dyDescent="0.7">
      <c r="A65" s="120" t="s">
        <v>47</v>
      </c>
      <c r="C65" s="118">
        <f>F21</f>
        <v>1250</v>
      </c>
      <c r="D65" s="115">
        <f>C65/$C$77</f>
        <v>3.0353066873876938E-2</v>
      </c>
      <c r="E65" s="118">
        <f>G21</f>
        <v>1250</v>
      </c>
      <c r="F65" s="86">
        <f>E65/$E$77</f>
        <v>1.9017770204479065E-2</v>
      </c>
      <c r="G65" s="120"/>
      <c r="H65" s="120"/>
      <c r="T65" s="120"/>
      <c r="U65" s="120"/>
      <c r="AE65" s="120"/>
      <c r="AF65" s="120"/>
      <c r="DM65" s="63"/>
      <c r="DN65" s="87">
        <f>B130</f>
        <v>60922</v>
      </c>
      <c r="DO65" s="60" t="s">
        <v>2</v>
      </c>
      <c r="DP65" s="72">
        <f>DN65/DN66</f>
        <v>8.8126717778099231</v>
      </c>
      <c r="DQ65" s="77"/>
      <c r="DR65" s="72"/>
      <c r="DS65" s="63"/>
      <c r="DT65" s="87" t="e">
        <f>#REF!</f>
        <v>#REF!</v>
      </c>
      <c r="DU65" s="60" t="s">
        <v>2</v>
      </c>
      <c r="DV65" s="72" t="e">
        <f>DT65/DT66</f>
        <v>#REF!</v>
      </c>
      <c r="DW65" s="76"/>
    </row>
    <row r="66" spans="1:127" x14ac:dyDescent="0.7">
      <c r="A66" s="119" t="s">
        <v>48</v>
      </c>
      <c r="C66" s="118">
        <f>F22</f>
        <v>6563</v>
      </c>
      <c r="D66" s="115">
        <f>C66/$C$77</f>
        <v>0.15936574231460346</v>
      </c>
      <c r="E66" s="118">
        <f>G22</f>
        <v>10631</v>
      </c>
      <c r="F66" s="86">
        <f>E66/$E$77</f>
        <v>0.16174233203505356</v>
      </c>
      <c r="G66" s="120"/>
      <c r="H66" s="120"/>
      <c r="T66" s="120"/>
      <c r="U66" s="120"/>
      <c r="AE66" s="120"/>
      <c r="AF66" s="120"/>
      <c r="DM66" s="63"/>
      <c r="DN66" s="95">
        <f>(G5+F5)/2</f>
        <v>6913</v>
      </c>
      <c r="DO66" s="60"/>
      <c r="DP66" s="72"/>
      <c r="DQ66" s="77"/>
      <c r="DR66" s="72"/>
      <c r="DS66" s="63"/>
      <c r="DT66" s="95" t="e">
        <f>(#REF!+120)/2</f>
        <v>#REF!</v>
      </c>
      <c r="DU66" s="60"/>
      <c r="DV66" s="72"/>
      <c r="DW66" s="76"/>
    </row>
    <row r="67" spans="1:127" x14ac:dyDescent="0.7">
      <c r="A67" s="120" t="s">
        <v>49</v>
      </c>
      <c r="B67" s="139"/>
      <c r="C67" s="118">
        <f>F23</f>
        <v>9703</v>
      </c>
      <c r="D67" s="115">
        <f>C67/$C$77</f>
        <v>0.23561264630178233</v>
      </c>
      <c r="E67" s="118">
        <f>G23</f>
        <v>8459</v>
      </c>
      <c r="F67" s="86">
        <f>E67/$E$77</f>
        <v>0.12869705452775074</v>
      </c>
      <c r="G67" s="120"/>
      <c r="H67" s="120"/>
      <c r="T67" s="120"/>
      <c r="U67" s="120"/>
      <c r="AE67" s="120"/>
      <c r="AF67" s="120"/>
      <c r="DM67" s="63"/>
      <c r="DN67" s="60"/>
      <c r="DO67" s="60"/>
      <c r="DP67" s="72"/>
      <c r="DQ67" s="77"/>
      <c r="DR67" s="72"/>
      <c r="DS67" s="63"/>
      <c r="DT67" s="60"/>
      <c r="DU67" s="60"/>
      <c r="DV67" s="72"/>
      <c r="DW67" s="76"/>
    </row>
    <row r="68" spans="1:127" x14ac:dyDescent="0.7">
      <c r="A68" s="120" t="s">
        <v>50</v>
      </c>
      <c r="C68" s="118">
        <f>F24</f>
        <v>902</v>
      </c>
      <c r="D68" s="115">
        <f>C68/$C$77</f>
        <v>2.1902773056189598E-2</v>
      </c>
      <c r="E68" s="118">
        <f>G24</f>
        <v>1119</v>
      </c>
      <c r="F68" s="86">
        <f>E68/$E$77</f>
        <v>1.7024707887049659E-2</v>
      </c>
      <c r="G68" s="120"/>
      <c r="H68" s="120"/>
      <c r="T68" s="120"/>
      <c r="U68" s="120"/>
      <c r="AE68" s="120"/>
      <c r="AF68" s="120"/>
      <c r="DM68" s="63"/>
      <c r="DN68" s="60"/>
      <c r="DO68" s="60"/>
      <c r="DP68" s="72"/>
      <c r="DQ68" s="77"/>
      <c r="DR68" s="72"/>
      <c r="DS68" s="63"/>
      <c r="DT68" s="90" t="s">
        <v>4</v>
      </c>
      <c r="DU68" s="60"/>
      <c r="DV68" s="72"/>
      <c r="DW68" s="76"/>
    </row>
    <row r="69" spans="1:127" x14ac:dyDescent="0.7">
      <c r="A69" s="120" t="s">
        <v>55</v>
      </c>
      <c r="C69" s="118">
        <f>F25</f>
        <v>1913</v>
      </c>
      <c r="D69" s="115">
        <f>C69/$C$77</f>
        <v>4.6452333543781262E-2</v>
      </c>
      <c r="E69" s="118">
        <f>G25</f>
        <v>2541</v>
      </c>
      <c r="F69" s="86">
        <f>E69/$E$77</f>
        <v>3.8659323271665047E-2</v>
      </c>
      <c r="G69" s="120"/>
      <c r="H69" s="120"/>
      <c r="T69" s="120"/>
      <c r="U69" s="120"/>
      <c r="AE69" s="120"/>
      <c r="AF69" s="120"/>
      <c r="DM69" s="63"/>
      <c r="DN69" s="60"/>
      <c r="DO69" s="60"/>
      <c r="DP69" s="72"/>
      <c r="DQ69" s="77"/>
      <c r="DR69" s="72"/>
      <c r="DS69" s="63"/>
      <c r="DT69" s="90"/>
      <c r="DU69" s="60"/>
      <c r="DV69" s="72"/>
      <c r="DW69" s="76"/>
    </row>
    <row r="70" spans="1:127" x14ac:dyDescent="0.7">
      <c r="A70" s="119" t="s">
        <v>18</v>
      </c>
      <c r="C70" s="118">
        <f>F26</f>
        <v>19081</v>
      </c>
      <c r="D70" s="115">
        <f>C70/$C$77</f>
        <v>0.46333349521635664</v>
      </c>
      <c r="E70" s="118">
        <f>G26</f>
        <v>22750</v>
      </c>
      <c r="F70" s="86">
        <f>E70/$E$77</f>
        <v>0.346123417721519</v>
      </c>
      <c r="G70" s="120"/>
      <c r="H70" s="120"/>
      <c r="T70" s="120"/>
      <c r="U70" s="120"/>
      <c r="AE70" s="120"/>
      <c r="AF70" s="120"/>
      <c r="DM70" s="63"/>
      <c r="DN70" s="60"/>
      <c r="DO70" s="60"/>
      <c r="DP70" s="72"/>
      <c r="DQ70" s="77"/>
      <c r="DR70" s="72"/>
      <c r="DS70" s="63"/>
      <c r="DT70" s="60"/>
      <c r="DU70" s="60"/>
      <c r="DV70" s="72"/>
      <c r="DW70" s="76"/>
    </row>
    <row r="71" spans="1:127" x14ac:dyDescent="0.7">
      <c r="A71" s="119" t="s">
        <v>12</v>
      </c>
      <c r="C71" s="118"/>
      <c r="D71" s="115"/>
      <c r="E71" s="118"/>
      <c r="F71" s="86"/>
      <c r="G71" s="120"/>
      <c r="H71" s="120"/>
      <c r="T71" s="120"/>
      <c r="U71" s="120"/>
      <c r="AE71" s="120"/>
      <c r="AF71" s="120"/>
      <c r="DM71" s="63"/>
      <c r="DN71" s="87">
        <v>365</v>
      </c>
      <c r="DO71" s="60" t="s">
        <v>2</v>
      </c>
      <c r="DP71" s="72">
        <f>DN71/DN72</f>
        <v>41.4176323823906</v>
      </c>
      <c r="DQ71" s="77"/>
      <c r="DR71" s="72"/>
      <c r="DS71" s="63"/>
      <c r="DT71" s="87">
        <v>365</v>
      </c>
      <c r="DU71" s="60" t="s">
        <v>2</v>
      </c>
      <c r="DV71" s="72" t="e">
        <f>DT71/DT72</f>
        <v>#REF!</v>
      </c>
      <c r="DW71" s="76"/>
    </row>
    <row r="72" spans="1:127" x14ac:dyDescent="0.7">
      <c r="A72" s="120" t="s">
        <v>13</v>
      </c>
      <c r="C72" s="118">
        <f>F28</f>
        <v>2</v>
      </c>
      <c r="D72" s="126">
        <f>C72/$C$77</f>
        <v>4.8564906998203096E-5</v>
      </c>
      <c r="E72" s="118">
        <f>G28</f>
        <v>2</v>
      </c>
      <c r="F72" s="126">
        <f>E72/$E$77</f>
        <v>3.0428432327166505E-5</v>
      </c>
      <c r="G72" s="120"/>
      <c r="H72" s="120"/>
      <c r="T72" s="120"/>
      <c r="U72" s="120"/>
      <c r="AE72" s="120"/>
      <c r="AF72" s="120"/>
      <c r="DM72" s="63"/>
      <c r="DN72" s="95">
        <f>DP65</f>
        <v>8.8126717778099231</v>
      </c>
      <c r="DO72" s="60"/>
      <c r="DP72" s="72"/>
      <c r="DQ72" s="77"/>
      <c r="DR72" s="72"/>
      <c r="DS72" s="63"/>
      <c r="DT72" s="95" t="e">
        <f>DV65</f>
        <v>#REF!</v>
      </c>
      <c r="DU72" s="60"/>
      <c r="DV72" s="72"/>
      <c r="DW72" s="76"/>
    </row>
    <row r="73" spans="1:127" x14ac:dyDescent="0.7">
      <c r="A73" s="120" t="s">
        <v>51</v>
      </c>
      <c r="C73" s="118">
        <f>F29</f>
        <v>11971</v>
      </c>
      <c r="D73" s="115">
        <f>C73/$C$77</f>
        <v>0.29068525083774466</v>
      </c>
      <c r="E73" s="118">
        <f>G29</f>
        <v>13132</v>
      </c>
      <c r="F73" s="86">
        <f>E73/$E$77</f>
        <v>0.19979308666017526</v>
      </c>
      <c r="G73" s="120"/>
      <c r="H73" s="120"/>
      <c r="T73" s="120"/>
      <c r="U73" s="120"/>
      <c r="AE73" s="120"/>
      <c r="AF73" s="120"/>
      <c r="DM73" s="63"/>
      <c r="DN73" s="60"/>
      <c r="DO73" s="60"/>
      <c r="DP73" s="72"/>
      <c r="DQ73" s="77"/>
      <c r="DR73" s="72"/>
      <c r="DS73" s="63"/>
      <c r="DT73" s="60"/>
      <c r="DU73" s="60"/>
      <c r="DV73" s="72"/>
      <c r="DW73" s="76"/>
    </row>
    <row r="74" spans="1:127" x14ac:dyDescent="0.7">
      <c r="A74" s="120" t="s">
        <v>57</v>
      </c>
      <c r="C74" s="118">
        <f>F30</f>
        <v>-43</v>
      </c>
      <c r="D74" s="126">
        <f>C74/$C$77</f>
        <v>-1.0441455004613666E-3</v>
      </c>
      <c r="E74" s="118">
        <f>G30</f>
        <v>27</v>
      </c>
      <c r="F74" s="125">
        <f>E74/$E$77</f>
        <v>4.1078383641674783E-4</v>
      </c>
      <c r="G74" s="120"/>
      <c r="H74" s="120"/>
      <c r="T74" s="120"/>
      <c r="U74" s="120"/>
      <c r="AE74" s="120"/>
      <c r="AF74" s="120"/>
      <c r="DM74" s="63"/>
      <c r="DN74" s="60"/>
      <c r="DO74" s="60"/>
      <c r="DP74" s="72"/>
      <c r="DQ74" s="77"/>
      <c r="DR74" s="72"/>
      <c r="DS74" s="63"/>
      <c r="DT74" s="60"/>
      <c r="DU74" s="60"/>
      <c r="DV74" s="72"/>
      <c r="DW74" s="76"/>
    </row>
    <row r="75" spans="1:127" x14ac:dyDescent="0.7">
      <c r="A75" s="120" t="s">
        <v>14</v>
      </c>
      <c r="C75" s="118">
        <f>F31</f>
        <v>10171</v>
      </c>
      <c r="D75" s="115">
        <f>C75/$C$77</f>
        <v>0.24697683453936187</v>
      </c>
      <c r="E75" s="118">
        <f>G31</f>
        <v>29817</v>
      </c>
      <c r="F75" s="86">
        <f>E75/$E$77</f>
        <v>0.4536422833495618</v>
      </c>
      <c r="G75" s="120"/>
      <c r="H75" s="120"/>
      <c r="T75" s="120"/>
      <c r="U75" s="120"/>
      <c r="AE75" s="120"/>
      <c r="AF75" s="120"/>
      <c r="DM75" s="63"/>
      <c r="DN75" s="60"/>
      <c r="DO75" s="60"/>
      <c r="DP75" s="72"/>
      <c r="DQ75" s="77"/>
      <c r="DR75" s="72"/>
      <c r="DS75" s="63"/>
      <c r="DT75" s="60"/>
      <c r="DU75" s="60"/>
      <c r="DV75" s="72"/>
      <c r="DW75" s="76"/>
    </row>
    <row r="76" spans="1:127" x14ac:dyDescent="0.7">
      <c r="A76" s="119" t="s">
        <v>56</v>
      </c>
      <c r="C76" s="118">
        <f>F32</f>
        <v>22101</v>
      </c>
      <c r="D76" s="115">
        <f>C76/$C$77</f>
        <v>0.53666650478364331</v>
      </c>
      <c r="E76" s="118">
        <f>G32</f>
        <v>42978</v>
      </c>
      <c r="F76" s="86">
        <f>E76/$E$77</f>
        <v>0.653876582278481</v>
      </c>
      <c r="G76" s="120"/>
      <c r="H76" s="120"/>
      <c r="T76" s="120"/>
      <c r="U76" s="120"/>
      <c r="AE76" s="120"/>
      <c r="AF76" s="120"/>
      <c r="DM76" s="63"/>
      <c r="DN76" s="60"/>
      <c r="DO76" s="60"/>
      <c r="DP76" s="72"/>
      <c r="DQ76" s="77"/>
      <c r="DR76" s="72"/>
      <c r="DS76" s="63"/>
      <c r="DT76" s="60"/>
      <c r="DU76" s="60"/>
      <c r="DV76" s="72"/>
      <c r="DW76" s="76"/>
    </row>
    <row r="77" spans="1:127" x14ac:dyDescent="0.7">
      <c r="A77" s="119" t="s">
        <v>23</v>
      </c>
      <c r="C77" s="118">
        <f>F33</f>
        <v>41182</v>
      </c>
      <c r="D77" s="115">
        <f>C77/$C$77</f>
        <v>1</v>
      </c>
      <c r="E77" s="118">
        <f>G33</f>
        <v>65728</v>
      </c>
      <c r="F77" s="86">
        <f>E77/$E$77</f>
        <v>1</v>
      </c>
      <c r="G77" s="120"/>
      <c r="H77" s="120"/>
      <c r="T77" s="120"/>
      <c r="U77" s="120"/>
      <c r="AE77" s="120"/>
      <c r="AF77" s="120"/>
      <c r="DM77" s="63"/>
      <c r="DN77" s="60"/>
      <c r="DO77" s="60"/>
      <c r="DP77" s="72"/>
      <c r="DQ77" s="77"/>
      <c r="DR77" s="72"/>
      <c r="DS77" s="63"/>
      <c r="DT77" s="60"/>
      <c r="DU77" s="60"/>
      <c r="DV77" s="72"/>
      <c r="DW77" s="76"/>
    </row>
    <row r="78" spans="1:127" x14ac:dyDescent="0.7">
      <c r="A78" s="118"/>
      <c r="B78" s="115"/>
      <c r="C78" s="118"/>
      <c r="D78" s="86"/>
      <c r="E78" s="120"/>
      <c r="F78" s="120"/>
      <c r="G78" s="120"/>
      <c r="H78" s="120"/>
      <c r="T78" s="120"/>
      <c r="U78" s="120"/>
      <c r="V78" s="120"/>
      <c r="AE78" s="120"/>
      <c r="AF78" s="120"/>
      <c r="DM78" s="63"/>
      <c r="DN78" s="87">
        <f>B131</f>
        <v>16621</v>
      </c>
      <c r="DO78" s="60" t="s">
        <v>2</v>
      </c>
      <c r="DP78" s="72">
        <f>DN78/DN79</f>
        <v>3.1837946556843213</v>
      </c>
      <c r="DQ78" s="77"/>
      <c r="DR78" s="72"/>
      <c r="DS78" s="63"/>
      <c r="DT78" s="87" t="e">
        <f>#REF!</f>
        <v>#REF!</v>
      </c>
      <c r="DU78" s="60" t="s">
        <v>2</v>
      </c>
      <c r="DV78" s="72" t="e">
        <f>DT78/DT79</f>
        <v>#REF!</v>
      </c>
      <c r="DW78" s="76"/>
    </row>
    <row r="79" spans="1:127" x14ac:dyDescent="0.7">
      <c r="A79" s="120"/>
      <c r="B79" s="120"/>
      <c r="C79" s="120"/>
      <c r="D79" s="120"/>
      <c r="E79" s="120"/>
      <c r="F79" s="120"/>
      <c r="G79" s="120"/>
      <c r="H79" s="120"/>
      <c r="T79" s="120"/>
      <c r="U79" s="120"/>
      <c r="V79" s="120"/>
      <c r="AE79" s="120"/>
      <c r="AF79" s="120"/>
      <c r="DM79" s="63"/>
      <c r="DN79" s="95">
        <f>(G6+F6)/2</f>
        <v>5220.5</v>
      </c>
      <c r="DO79" s="60"/>
      <c r="DP79" s="72"/>
      <c r="DQ79" s="77"/>
      <c r="DR79" s="72"/>
      <c r="DS79" s="63"/>
      <c r="DT79" s="95" t="e">
        <f>(#REF!+150)</f>
        <v>#REF!</v>
      </c>
      <c r="DU79" s="60"/>
      <c r="DV79" s="72"/>
      <c r="DW79" s="76"/>
    </row>
    <row r="80" spans="1:127" x14ac:dyDescent="0.7">
      <c r="A80" s="120"/>
      <c r="B80" s="120"/>
      <c r="C80" s="120"/>
      <c r="D80" s="120"/>
      <c r="E80" s="120"/>
      <c r="F80" s="120"/>
      <c r="G80" s="120"/>
      <c r="H80" s="120"/>
      <c r="T80" s="120"/>
      <c r="U80" s="120"/>
      <c r="V80" s="120"/>
      <c r="AE80" s="120"/>
      <c r="AF80" s="120"/>
      <c r="DM80" s="63"/>
      <c r="DN80" s="60"/>
      <c r="DO80" s="60"/>
      <c r="DP80" s="72"/>
      <c r="DQ80" s="77"/>
      <c r="DR80" s="72"/>
      <c r="DS80" s="63"/>
      <c r="DT80" s="60"/>
      <c r="DU80" s="60"/>
      <c r="DV80" s="72"/>
      <c r="DW80" s="76"/>
    </row>
    <row r="81" spans="1:127" x14ac:dyDescent="0.7">
      <c r="DM81" s="63"/>
      <c r="DN81" s="60"/>
      <c r="DO81" s="60"/>
      <c r="DP81" s="72"/>
      <c r="DQ81" s="77"/>
      <c r="DR81" s="72"/>
      <c r="DS81" s="63"/>
      <c r="DT81" s="90" t="s">
        <v>5</v>
      </c>
      <c r="DU81" s="60"/>
      <c r="DV81" s="72"/>
      <c r="DW81" s="76"/>
    </row>
    <row r="82" spans="1:127" ht="409.6" x14ac:dyDescent="0.7">
      <c r="B82" s="117" t="s">
        <v>58</v>
      </c>
      <c r="C82" s="117"/>
      <c r="D82" s="128" t="s">
        <v>22</v>
      </c>
      <c r="DM82" s="63"/>
      <c r="DN82" s="60"/>
      <c r="DO82" s="60"/>
      <c r="DP82" s="72"/>
      <c r="DQ82" s="77"/>
      <c r="DR82" s="72"/>
      <c r="DS82" s="63"/>
      <c r="DT82" s="90"/>
      <c r="DU82" s="60"/>
      <c r="DV82" s="72"/>
      <c r="DW82" s="76"/>
    </row>
    <row r="83" spans="1:127" x14ac:dyDescent="0.7">
      <c r="A83" s="119" t="s">
        <v>7</v>
      </c>
      <c r="B83" s="114"/>
      <c r="C83" s="114"/>
      <c r="D83" s="128"/>
      <c r="DM83" s="63"/>
      <c r="DN83" s="60"/>
      <c r="DO83" s="60"/>
      <c r="DP83" s="72"/>
      <c r="DQ83" s="77"/>
      <c r="DR83" s="72"/>
      <c r="DS83" s="63"/>
      <c r="DT83" s="60"/>
      <c r="DU83" s="60"/>
      <c r="DV83" s="72"/>
      <c r="DW83" s="76"/>
    </row>
    <row r="84" spans="1:127" x14ac:dyDescent="0.7">
      <c r="A84" s="119" t="s">
        <v>16</v>
      </c>
      <c r="B84" s="96">
        <v>2023</v>
      </c>
      <c r="C84" s="96">
        <v>2024</v>
      </c>
      <c r="E84" s="120"/>
      <c r="F84" s="120"/>
      <c r="DM84" s="63"/>
      <c r="DN84" s="87">
        <v>365</v>
      </c>
      <c r="DO84" s="60" t="s">
        <v>2</v>
      </c>
      <c r="DP84" s="72">
        <f>DN84/DN85</f>
        <v>114.64307201732748</v>
      </c>
      <c r="DQ84" s="77"/>
      <c r="DR84" s="72"/>
      <c r="DS84" s="63"/>
      <c r="DT84" s="87">
        <v>365</v>
      </c>
      <c r="DU84" s="60" t="s">
        <v>2</v>
      </c>
      <c r="DV84" s="72" t="e">
        <f>DT84/DT85</f>
        <v>#REF!</v>
      </c>
      <c r="DW84" s="76"/>
    </row>
    <row r="85" spans="1:127" x14ac:dyDescent="0.7">
      <c r="A85" s="120" t="s">
        <v>37</v>
      </c>
      <c r="B85" s="60">
        <f>C47</f>
        <v>3389</v>
      </c>
      <c r="C85" s="56">
        <f>E47</f>
        <v>7280</v>
      </c>
      <c r="D85" s="127">
        <f>C85/B85-1</f>
        <v>1.1481262909412808</v>
      </c>
      <c r="E85" s="120"/>
      <c r="F85" s="120"/>
      <c r="DM85" s="63"/>
      <c r="DN85" s="95">
        <f>DP78</f>
        <v>3.1837946556843213</v>
      </c>
      <c r="DO85" s="60"/>
      <c r="DP85" s="72"/>
      <c r="DQ85" s="77"/>
      <c r="DR85" s="72"/>
      <c r="DS85" s="63"/>
      <c r="DT85" s="95" t="e">
        <f>DV78</f>
        <v>#REF!</v>
      </c>
      <c r="DU85" s="60"/>
      <c r="DV85" s="72"/>
      <c r="DW85" s="76"/>
    </row>
    <row r="86" spans="1:127" x14ac:dyDescent="0.7">
      <c r="A86" s="120" t="s">
        <v>38</v>
      </c>
      <c r="B86" s="60">
        <f t="shared" ref="B86:B115" si="0">C48</f>
        <v>9907</v>
      </c>
      <c r="C86" s="56">
        <f t="shared" ref="C86:C115" si="1">E48</f>
        <v>18704</v>
      </c>
      <c r="D86" s="127">
        <f t="shared" ref="D86:D115" si="2">C86/B86-1</f>
        <v>0.88795800948824066</v>
      </c>
      <c r="E86" s="120"/>
      <c r="F86" s="120"/>
      <c r="DM86" s="63"/>
      <c r="DN86" s="60"/>
      <c r="DO86" s="60"/>
      <c r="DP86" s="72"/>
      <c r="DQ86" s="77"/>
      <c r="DR86" s="72"/>
      <c r="DS86" s="63"/>
      <c r="DT86" s="60"/>
      <c r="DU86" s="60"/>
      <c r="DV86" s="72"/>
      <c r="DW86" s="76"/>
    </row>
    <row r="87" spans="1:127" x14ac:dyDescent="0.7">
      <c r="A87" s="120" t="s">
        <v>39</v>
      </c>
      <c r="B87" s="60">
        <f t="shared" si="0"/>
        <v>3827</v>
      </c>
      <c r="C87" s="56">
        <f t="shared" si="1"/>
        <v>9999</v>
      </c>
      <c r="D87" s="127">
        <f t="shared" si="2"/>
        <v>1.6127515024823622</v>
      </c>
      <c r="E87" s="120"/>
      <c r="F87" s="120"/>
      <c r="DM87" s="63"/>
      <c r="DN87" s="60"/>
      <c r="DO87" s="60"/>
      <c r="DP87" s="72"/>
      <c r="DQ87" s="77"/>
      <c r="DR87" s="72"/>
      <c r="DS87" s="63"/>
      <c r="DT87" s="60"/>
      <c r="DU87" s="60"/>
      <c r="DV87" s="72"/>
      <c r="DW87" s="76"/>
    </row>
    <row r="88" spans="1:127" x14ac:dyDescent="0.7">
      <c r="A88" s="120" t="s">
        <v>8</v>
      </c>
      <c r="B88" s="60">
        <f t="shared" si="0"/>
        <v>5159</v>
      </c>
      <c r="C88" s="56">
        <f t="shared" si="1"/>
        <v>5282</v>
      </c>
      <c r="D88" s="127">
        <f t="shared" si="2"/>
        <v>2.3841829811979132E-2</v>
      </c>
      <c r="E88" s="120"/>
      <c r="F88" s="120"/>
      <c r="DM88" s="91"/>
      <c r="DN88" s="87"/>
      <c r="DO88" s="87"/>
      <c r="DP88" s="92"/>
      <c r="DQ88" s="93"/>
      <c r="DR88" s="72"/>
      <c r="DS88" s="91"/>
      <c r="DT88" s="87"/>
      <c r="DU88" s="87"/>
      <c r="DV88" s="92"/>
      <c r="DW88" s="94"/>
    </row>
    <row r="89" spans="1:127" x14ac:dyDescent="0.7">
      <c r="A89" s="120" t="s">
        <v>40</v>
      </c>
      <c r="B89" s="60">
        <f t="shared" si="0"/>
        <v>791</v>
      </c>
      <c r="C89" s="56">
        <f t="shared" si="1"/>
        <v>3080</v>
      </c>
      <c r="D89" s="127">
        <f t="shared" si="2"/>
        <v>2.8938053097345131</v>
      </c>
      <c r="E89" s="86"/>
      <c r="F89" s="120"/>
    </row>
    <row r="90" spans="1:127" x14ac:dyDescent="0.7">
      <c r="A90" s="119" t="s">
        <v>41</v>
      </c>
      <c r="B90" s="60">
        <f t="shared" si="0"/>
        <v>23073</v>
      </c>
      <c r="C90" s="56">
        <f t="shared" si="1"/>
        <v>44345</v>
      </c>
      <c r="D90" s="127">
        <f t="shared" si="2"/>
        <v>0.92194339704416417</v>
      </c>
      <c r="E90" s="86"/>
      <c r="F90" s="120"/>
    </row>
    <row r="91" spans="1:127" x14ac:dyDescent="0.7">
      <c r="A91" s="120" t="s">
        <v>42</v>
      </c>
      <c r="B91" s="60">
        <f t="shared" si="0"/>
        <v>3807</v>
      </c>
      <c r="C91" s="56">
        <f t="shared" si="1"/>
        <v>3914</v>
      </c>
      <c r="D91" s="127">
        <f t="shared" si="2"/>
        <v>2.8106120304701943E-2</v>
      </c>
      <c r="E91" s="86"/>
      <c r="F91" s="120"/>
      <c r="DM91" s="55"/>
      <c r="DN91" s="69"/>
      <c r="DO91" s="69"/>
      <c r="DP91" s="70"/>
      <c r="DQ91" s="71"/>
      <c r="DR91" s="70"/>
      <c r="DS91" s="55"/>
      <c r="DT91" s="69"/>
      <c r="DU91" s="69"/>
      <c r="DV91" s="70"/>
      <c r="DW91" s="73"/>
    </row>
    <row r="92" spans="1:127" x14ac:dyDescent="0.7">
      <c r="A92" s="120" t="s">
        <v>43</v>
      </c>
      <c r="B92" s="60">
        <f t="shared" si="0"/>
        <v>1038</v>
      </c>
      <c r="C92" s="56">
        <f t="shared" si="1"/>
        <v>1346</v>
      </c>
      <c r="D92" s="127">
        <f t="shared" si="2"/>
        <v>0.2967244701348748</v>
      </c>
      <c r="E92" s="86"/>
      <c r="F92" s="120"/>
      <c r="DM92" s="63"/>
      <c r="DN92" s="74">
        <v>2024</v>
      </c>
      <c r="DO92" s="74"/>
      <c r="DP92" s="74"/>
      <c r="DQ92" s="75"/>
      <c r="DR92" s="74"/>
      <c r="DS92" s="63"/>
      <c r="DT92" s="74">
        <v>2023</v>
      </c>
      <c r="DU92" s="74"/>
      <c r="DV92" s="74"/>
      <c r="DW92" s="76"/>
    </row>
    <row r="93" spans="1:127" x14ac:dyDescent="0.7">
      <c r="A93" s="120" t="s">
        <v>15</v>
      </c>
      <c r="B93" s="60">
        <f t="shared" si="0"/>
        <v>4372</v>
      </c>
      <c r="C93" s="56">
        <f t="shared" si="1"/>
        <v>4430</v>
      </c>
      <c r="D93" s="127">
        <f t="shared" si="2"/>
        <v>1.3266239707227845E-2</v>
      </c>
      <c r="E93" s="86"/>
      <c r="F93" s="120"/>
      <c r="DM93" s="63"/>
      <c r="DN93" s="60"/>
      <c r="DO93" s="60"/>
      <c r="DP93" s="72"/>
      <c r="DQ93" s="77"/>
      <c r="DR93" s="72"/>
      <c r="DS93" s="63"/>
      <c r="DT93" s="60"/>
      <c r="DU93" s="60"/>
      <c r="DV93" s="72"/>
      <c r="DW93" s="76"/>
    </row>
    <row r="94" spans="1:127" x14ac:dyDescent="0.7">
      <c r="A94" s="120" t="s">
        <v>44</v>
      </c>
      <c r="B94" s="60">
        <f t="shared" si="0"/>
        <v>1676</v>
      </c>
      <c r="C94" s="56">
        <f t="shared" si="1"/>
        <v>1112</v>
      </c>
      <c r="D94" s="127">
        <f t="shared" si="2"/>
        <v>-0.33651551312649164</v>
      </c>
      <c r="E94" s="86"/>
      <c r="F94" s="120"/>
      <c r="DM94" s="63"/>
      <c r="DN94" s="87">
        <f>B136</f>
        <v>29760</v>
      </c>
      <c r="DO94" s="60" t="s">
        <v>2</v>
      </c>
      <c r="DP94" s="72">
        <f>DN94/DN95</f>
        <v>0.4884934834706674</v>
      </c>
      <c r="DQ94" s="77"/>
      <c r="DR94" s="72"/>
      <c r="DS94" s="63"/>
      <c r="DT94" s="87">
        <f>DT99</f>
        <v>0</v>
      </c>
      <c r="DU94" s="60" t="s">
        <v>2</v>
      </c>
      <c r="DV94" s="72" t="e">
        <f>DT94/DT95</f>
        <v>#REF!</v>
      </c>
      <c r="DW94" s="76"/>
    </row>
    <row r="95" spans="1:127" x14ac:dyDescent="0.7">
      <c r="A95" s="120" t="s">
        <v>54</v>
      </c>
      <c r="B95" s="60">
        <f t="shared" si="0"/>
        <v>3396</v>
      </c>
      <c r="C95" s="56">
        <f t="shared" si="1"/>
        <v>6081</v>
      </c>
      <c r="D95" s="127">
        <f t="shared" si="2"/>
        <v>0.79063604240282692</v>
      </c>
      <c r="E95" s="86"/>
      <c r="F95" s="120"/>
      <c r="DM95" s="63"/>
      <c r="DN95" s="60">
        <f>B130</f>
        <v>60922</v>
      </c>
      <c r="DO95" s="60"/>
      <c r="DP95" s="72"/>
      <c r="DQ95" s="77"/>
      <c r="DR95" s="72"/>
      <c r="DS95" s="63"/>
      <c r="DT95" s="60" t="e">
        <f>#REF!</f>
        <v>#REF!</v>
      </c>
      <c r="DU95" s="60"/>
      <c r="DV95" s="72"/>
      <c r="DW95" s="76"/>
    </row>
    <row r="96" spans="1:127" x14ac:dyDescent="0.7">
      <c r="A96" s="120" t="s">
        <v>19</v>
      </c>
      <c r="B96" s="60">
        <f t="shared" si="0"/>
        <v>3820</v>
      </c>
      <c r="C96" s="56">
        <f t="shared" si="1"/>
        <v>4450</v>
      </c>
      <c r="D96" s="127">
        <f t="shared" si="2"/>
        <v>0.16492146596858648</v>
      </c>
      <c r="E96" s="86"/>
      <c r="F96" s="120"/>
      <c r="DM96" s="63"/>
      <c r="DN96" s="60"/>
      <c r="DO96" s="60"/>
      <c r="DP96" s="72"/>
      <c r="DQ96" s="77"/>
      <c r="DR96" s="72"/>
      <c r="DS96" s="63"/>
      <c r="DT96" s="60"/>
      <c r="DU96" s="60"/>
      <c r="DV96" s="72"/>
      <c r="DW96" s="76"/>
    </row>
    <row r="97" spans="1:127" x14ac:dyDescent="0.7">
      <c r="A97" s="119" t="s">
        <v>11</v>
      </c>
      <c r="B97" s="60">
        <f t="shared" si="0"/>
        <v>41182</v>
      </c>
      <c r="C97" s="56">
        <f t="shared" si="1"/>
        <v>65728</v>
      </c>
      <c r="D97" s="127">
        <f t="shared" si="2"/>
        <v>0.59603710358894668</v>
      </c>
      <c r="E97" s="86"/>
      <c r="F97" s="120"/>
      <c r="DM97" s="63"/>
      <c r="DN97" s="60"/>
      <c r="DO97" s="60"/>
      <c r="DP97" s="72"/>
      <c r="DQ97" s="77"/>
      <c r="DR97" s="72"/>
      <c r="DS97" s="63"/>
      <c r="DT97" s="60"/>
      <c r="DU97" s="60"/>
      <c r="DV97" s="72"/>
      <c r="DW97" s="76"/>
    </row>
    <row r="98" spans="1:127" x14ac:dyDescent="0.7">
      <c r="A98" s="120"/>
      <c r="B98" s="60"/>
      <c r="C98" s="56"/>
      <c r="D98" s="127"/>
      <c r="E98" s="86"/>
      <c r="F98" s="120"/>
      <c r="DM98" s="63"/>
      <c r="DN98" s="60"/>
      <c r="DO98" s="60"/>
      <c r="DP98" s="72"/>
      <c r="DQ98" s="77"/>
      <c r="DR98" s="72"/>
      <c r="DS98" s="63"/>
      <c r="DT98" s="60"/>
      <c r="DU98" s="60"/>
      <c r="DV98" s="72"/>
      <c r="DW98" s="76"/>
    </row>
    <row r="99" spans="1:127" x14ac:dyDescent="0.7">
      <c r="A99" s="119" t="s">
        <v>45</v>
      </c>
      <c r="B99" s="60"/>
      <c r="C99" s="56"/>
      <c r="D99" s="127"/>
      <c r="E99" s="86"/>
      <c r="F99" s="120"/>
      <c r="DM99" s="63"/>
      <c r="DN99" s="87">
        <f>DN94</f>
        <v>29760</v>
      </c>
      <c r="DO99" s="60" t="s">
        <v>2</v>
      </c>
      <c r="DP99" s="72">
        <f>DN99/DN100</f>
        <v>0.55672995977925355</v>
      </c>
      <c r="DQ99" s="77"/>
      <c r="DR99" s="72"/>
      <c r="DS99" s="63"/>
      <c r="DT99" s="87">
        <f>AU43</f>
        <v>0</v>
      </c>
      <c r="DU99" s="60" t="s">
        <v>2</v>
      </c>
      <c r="DV99" s="72" t="e">
        <f>DT99/DT100</f>
        <v>#REF!</v>
      </c>
      <c r="DW99" s="76"/>
    </row>
    <row r="100" spans="1:127" x14ac:dyDescent="0.7">
      <c r="A100" s="119" t="s">
        <v>17</v>
      </c>
      <c r="B100" s="60"/>
      <c r="C100" s="56"/>
      <c r="D100" s="127"/>
      <c r="E100" s="86"/>
      <c r="F100" s="120"/>
      <c r="DM100" s="63"/>
      <c r="DN100" s="60">
        <f>DN61</f>
        <v>53455</v>
      </c>
      <c r="DO100" s="60"/>
      <c r="DP100" s="72"/>
      <c r="DQ100" s="77"/>
      <c r="DR100" s="72"/>
      <c r="DS100" s="63"/>
      <c r="DT100" s="60" t="e">
        <f>DT61</f>
        <v>#REF!</v>
      </c>
      <c r="DU100" s="60"/>
      <c r="DV100" s="72"/>
      <c r="DW100" s="76"/>
    </row>
    <row r="101" spans="1:127" x14ac:dyDescent="0.7">
      <c r="A101" s="120" t="s">
        <v>10</v>
      </c>
      <c r="B101" s="60">
        <f t="shared" si="0"/>
        <v>1193</v>
      </c>
      <c r="C101" s="56">
        <f t="shared" si="1"/>
        <v>2699</v>
      </c>
      <c r="D101" s="127">
        <f t="shared" si="2"/>
        <v>1.2623637887678121</v>
      </c>
      <c r="E101" s="86"/>
      <c r="F101" s="120"/>
      <c r="DM101" s="63"/>
      <c r="DN101" s="60"/>
      <c r="DO101" s="60"/>
      <c r="DP101" s="72"/>
      <c r="DQ101" s="77"/>
      <c r="DR101" s="72"/>
      <c r="DS101" s="63"/>
      <c r="DT101" s="60"/>
      <c r="DU101" s="60"/>
      <c r="DV101" s="72"/>
      <c r="DW101" s="76"/>
    </row>
    <row r="102" spans="1:127" x14ac:dyDescent="0.7">
      <c r="A102" s="120" t="s">
        <v>46</v>
      </c>
      <c r="B102" s="60">
        <f t="shared" si="0"/>
        <v>4120</v>
      </c>
      <c r="C102" s="56">
        <f t="shared" si="1"/>
        <v>6682</v>
      </c>
      <c r="D102" s="127">
        <f t="shared" si="2"/>
        <v>0.62184466019417473</v>
      </c>
      <c r="E102" s="86"/>
      <c r="F102" s="120"/>
      <c r="DM102" s="63"/>
      <c r="DN102" s="60"/>
      <c r="DO102" s="60"/>
      <c r="DP102" s="72"/>
      <c r="DQ102" s="77"/>
      <c r="DR102" s="72"/>
      <c r="DS102" s="63"/>
      <c r="DT102" s="60"/>
      <c r="DU102" s="60"/>
      <c r="DV102" s="72"/>
      <c r="DW102" s="76"/>
    </row>
    <row r="103" spans="1:127" x14ac:dyDescent="0.7">
      <c r="A103" s="120" t="s">
        <v>47</v>
      </c>
      <c r="B103" s="60">
        <f t="shared" si="0"/>
        <v>1250</v>
      </c>
      <c r="C103" s="56">
        <f t="shared" si="1"/>
        <v>1250</v>
      </c>
      <c r="D103" s="127">
        <f t="shared" si="2"/>
        <v>0</v>
      </c>
      <c r="E103" s="86"/>
      <c r="F103" s="120"/>
      <c r="DM103" s="60"/>
      <c r="DN103" s="60"/>
      <c r="DO103" s="60"/>
      <c r="DP103" s="72"/>
      <c r="DQ103" s="77"/>
      <c r="DR103" s="72"/>
      <c r="DS103" s="63"/>
      <c r="DT103" s="60"/>
      <c r="DU103" s="60"/>
      <c r="DV103" s="72"/>
      <c r="DW103" s="76"/>
    </row>
    <row r="104" spans="1:127" x14ac:dyDescent="0.7">
      <c r="A104" s="119" t="s">
        <v>48</v>
      </c>
      <c r="B104" s="60">
        <f t="shared" si="0"/>
        <v>6563</v>
      </c>
      <c r="C104" s="56">
        <f t="shared" si="1"/>
        <v>10631</v>
      </c>
      <c r="D104" s="127">
        <f t="shared" si="2"/>
        <v>0.61983848849611456</v>
      </c>
      <c r="E104" s="86"/>
      <c r="F104" s="120"/>
      <c r="DM104" s="63"/>
      <c r="DN104" s="60"/>
      <c r="DO104" s="60"/>
      <c r="DP104" s="72"/>
      <c r="DQ104" s="77"/>
      <c r="DR104" s="72"/>
      <c r="DS104" s="63"/>
      <c r="DT104" s="60"/>
      <c r="DU104" s="60"/>
      <c r="DV104" s="72"/>
      <c r="DW104" s="76"/>
    </row>
    <row r="105" spans="1:127" x14ac:dyDescent="0.7">
      <c r="A105" s="120" t="s">
        <v>49</v>
      </c>
      <c r="B105" s="60">
        <f t="shared" si="0"/>
        <v>9703</v>
      </c>
      <c r="C105" s="56">
        <f t="shared" si="1"/>
        <v>8459</v>
      </c>
      <c r="D105" s="127">
        <f t="shared" si="2"/>
        <v>-0.12820777079253842</v>
      </c>
      <c r="E105" s="86"/>
      <c r="F105" s="120"/>
      <c r="DM105" s="63"/>
      <c r="DN105" s="60"/>
      <c r="DO105" s="60"/>
      <c r="DP105" s="72"/>
      <c r="DQ105" s="77"/>
      <c r="DR105" s="72"/>
      <c r="DS105" s="63"/>
      <c r="DT105" s="60"/>
      <c r="DU105" s="60"/>
      <c r="DV105" s="72"/>
      <c r="DW105" s="76"/>
    </row>
    <row r="106" spans="1:127" x14ac:dyDescent="0.7">
      <c r="A106" s="120" t="s">
        <v>50</v>
      </c>
      <c r="B106" s="60">
        <f t="shared" si="0"/>
        <v>902</v>
      </c>
      <c r="C106" s="56">
        <f t="shared" si="1"/>
        <v>1119</v>
      </c>
      <c r="D106" s="127">
        <f t="shared" si="2"/>
        <v>0.24057649667405756</v>
      </c>
      <c r="E106" s="86"/>
      <c r="F106" s="120"/>
      <c r="DM106" s="63"/>
      <c r="DN106" s="60"/>
      <c r="DO106" s="60"/>
      <c r="DP106" s="72"/>
      <c r="DQ106" s="77"/>
      <c r="DR106" s="72"/>
      <c r="DS106" s="63"/>
      <c r="DT106" s="60"/>
      <c r="DU106" s="60"/>
      <c r="DV106" s="72"/>
      <c r="DW106" s="76"/>
    </row>
    <row r="107" spans="1:127" x14ac:dyDescent="0.7">
      <c r="A107" s="120" t="s">
        <v>55</v>
      </c>
      <c r="B107" s="60">
        <f t="shared" si="0"/>
        <v>1913</v>
      </c>
      <c r="C107" s="56">
        <f t="shared" si="1"/>
        <v>2541</v>
      </c>
      <c r="D107" s="127">
        <f t="shared" si="2"/>
        <v>0.32828018818609506</v>
      </c>
      <c r="E107" s="86"/>
      <c r="F107" s="120"/>
      <c r="DM107" s="63"/>
      <c r="DN107" s="60"/>
      <c r="DO107" s="60"/>
      <c r="DP107" s="72"/>
      <c r="DQ107" s="77"/>
      <c r="DR107" s="72"/>
      <c r="DS107" s="63"/>
      <c r="DT107" s="60"/>
      <c r="DU107" s="60"/>
      <c r="DV107" s="72"/>
      <c r="DW107" s="76"/>
    </row>
    <row r="108" spans="1:127" x14ac:dyDescent="0.7">
      <c r="A108" s="119" t="s">
        <v>18</v>
      </c>
      <c r="B108" s="60">
        <f t="shared" si="0"/>
        <v>19081</v>
      </c>
      <c r="C108" s="56">
        <f t="shared" si="1"/>
        <v>22750</v>
      </c>
      <c r="D108" s="127">
        <f t="shared" si="2"/>
        <v>0.19228551962685403</v>
      </c>
      <c r="E108" s="86"/>
      <c r="F108" s="120"/>
      <c r="DM108" s="63"/>
      <c r="DN108" s="95"/>
      <c r="DO108" s="60" t="s">
        <v>2</v>
      </c>
      <c r="DP108" s="72"/>
      <c r="DQ108" s="77"/>
      <c r="DR108" s="72"/>
      <c r="DS108" s="63"/>
      <c r="DT108" s="95"/>
      <c r="DU108" s="60" t="s">
        <v>2</v>
      </c>
      <c r="DV108" s="72"/>
      <c r="DW108" s="76"/>
    </row>
    <row r="109" spans="1:127" x14ac:dyDescent="0.7">
      <c r="A109" s="119" t="s">
        <v>12</v>
      </c>
      <c r="B109" s="60"/>
      <c r="C109" s="56"/>
      <c r="D109" s="127"/>
      <c r="E109" s="86"/>
      <c r="F109" s="120"/>
      <c r="DM109" s="63"/>
      <c r="DN109" s="60"/>
      <c r="DO109" s="60"/>
      <c r="DP109" s="72"/>
      <c r="DQ109" s="77"/>
      <c r="DR109" s="72"/>
      <c r="DS109" s="63"/>
      <c r="DT109" s="60"/>
      <c r="DU109" s="60"/>
      <c r="DV109" s="72"/>
      <c r="DW109" s="76"/>
    </row>
    <row r="110" spans="1:127" x14ac:dyDescent="0.7">
      <c r="A110" s="120" t="s">
        <v>13</v>
      </c>
      <c r="B110" s="60">
        <f t="shared" si="0"/>
        <v>2</v>
      </c>
      <c r="C110" s="56">
        <f t="shared" si="1"/>
        <v>2</v>
      </c>
      <c r="D110" s="127">
        <f t="shared" si="2"/>
        <v>0</v>
      </c>
      <c r="E110" s="86"/>
      <c r="F110" s="120"/>
      <c r="DM110" s="63"/>
      <c r="DN110" s="60"/>
      <c r="DO110" s="60"/>
      <c r="DP110" s="72"/>
      <c r="DQ110" s="77"/>
      <c r="DR110" s="72"/>
      <c r="DS110" s="63"/>
      <c r="DT110" s="60"/>
      <c r="DU110" s="60"/>
      <c r="DV110" s="72"/>
      <c r="DW110" s="76"/>
    </row>
    <row r="111" spans="1:127" x14ac:dyDescent="0.7">
      <c r="A111" s="120" t="s">
        <v>51</v>
      </c>
      <c r="B111" s="60">
        <f t="shared" si="0"/>
        <v>11971</v>
      </c>
      <c r="C111" s="56">
        <f t="shared" si="1"/>
        <v>13132</v>
      </c>
      <c r="D111" s="127">
        <f t="shared" si="2"/>
        <v>9.6984378915712988E-2</v>
      </c>
      <c r="E111" s="86"/>
      <c r="F111" s="120"/>
      <c r="DM111" s="63"/>
      <c r="DN111" s="60"/>
      <c r="DO111" s="60"/>
      <c r="DP111" s="72"/>
      <c r="DQ111" s="77"/>
      <c r="DR111" s="72"/>
      <c r="DS111" s="63"/>
      <c r="DT111" s="60"/>
      <c r="DU111" s="60"/>
      <c r="DV111" s="72"/>
      <c r="DW111" s="76"/>
    </row>
    <row r="112" spans="1:127" x14ac:dyDescent="0.7">
      <c r="A112" s="120" t="s">
        <v>57</v>
      </c>
      <c r="B112" s="60">
        <f t="shared" si="0"/>
        <v>-43</v>
      </c>
      <c r="C112" s="56">
        <f t="shared" si="1"/>
        <v>27</v>
      </c>
      <c r="D112" s="127">
        <f t="shared" si="2"/>
        <v>-1.6279069767441861</v>
      </c>
      <c r="E112" s="86"/>
      <c r="F112" s="120"/>
      <c r="DM112" s="63"/>
      <c r="DN112" s="87">
        <f>DN99</f>
        <v>29760</v>
      </c>
      <c r="DO112" s="60" t="s">
        <v>2</v>
      </c>
      <c r="DP112" s="72">
        <f>DN112/DN113</f>
        <v>1.4452707145119086</v>
      </c>
      <c r="DQ112" s="77"/>
      <c r="DR112" s="72"/>
      <c r="DS112" s="63"/>
      <c r="DT112" s="87">
        <f>AU43</f>
        <v>0</v>
      </c>
      <c r="DU112" s="60" t="s">
        <v>2</v>
      </c>
      <c r="DV112" s="72" t="e">
        <f>DT112/DT113</f>
        <v>#REF!</v>
      </c>
      <c r="DW112" s="76"/>
    </row>
    <row r="113" spans="1:127" x14ac:dyDescent="0.7">
      <c r="A113" s="120" t="s">
        <v>14</v>
      </c>
      <c r="B113" s="60">
        <f t="shared" si="0"/>
        <v>10171</v>
      </c>
      <c r="C113" s="56">
        <f t="shared" si="1"/>
        <v>29817</v>
      </c>
      <c r="D113" s="127">
        <f t="shared" si="2"/>
        <v>1.9315701504276865</v>
      </c>
      <c r="E113" s="86"/>
      <c r="F113" s="120"/>
      <c r="DM113" s="63"/>
      <c r="DN113" s="95">
        <f>(B115+D115)/2</f>
        <v>20591.298018551795</v>
      </c>
      <c r="DO113" s="60"/>
      <c r="DP113" s="72"/>
      <c r="DQ113" s="77"/>
      <c r="DR113" s="72"/>
      <c r="DS113" s="63"/>
      <c r="DT113" s="95" t="e">
        <f>(#REF!+#REF!+390)/2</f>
        <v>#REF!</v>
      </c>
      <c r="DU113" s="60"/>
      <c r="DV113" s="72"/>
      <c r="DW113" s="76"/>
    </row>
    <row r="114" spans="1:127" x14ac:dyDescent="0.7">
      <c r="A114" s="119" t="s">
        <v>56</v>
      </c>
      <c r="B114" s="60">
        <f t="shared" si="0"/>
        <v>22101</v>
      </c>
      <c r="C114" s="56">
        <f t="shared" si="1"/>
        <v>42978</v>
      </c>
      <c r="D114" s="127">
        <f t="shared" si="2"/>
        <v>0.9446178905931859</v>
      </c>
      <c r="E114" s="86"/>
      <c r="F114" s="120"/>
      <c r="DM114" s="63"/>
      <c r="DN114" s="60"/>
      <c r="DO114" s="60"/>
      <c r="DP114" s="72"/>
      <c r="DQ114" s="77"/>
      <c r="DR114" s="72"/>
      <c r="DS114" s="63"/>
      <c r="DT114" s="60"/>
      <c r="DU114" s="60"/>
      <c r="DV114" s="72"/>
      <c r="DW114" s="76"/>
    </row>
    <row r="115" spans="1:127" x14ac:dyDescent="0.7">
      <c r="A115" s="119" t="s">
        <v>23</v>
      </c>
      <c r="B115" s="60">
        <f t="shared" si="0"/>
        <v>41182</v>
      </c>
      <c r="C115" s="56">
        <f t="shared" si="1"/>
        <v>65728</v>
      </c>
      <c r="D115" s="127">
        <f t="shared" si="2"/>
        <v>0.59603710358894668</v>
      </c>
      <c r="E115" s="86"/>
      <c r="F115" s="120"/>
      <c r="DM115" s="63"/>
      <c r="DN115" s="60"/>
      <c r="DO115" s="60"/>
      <c r="DP115" s="72"/>
      <c r="DQ115" s="77"/>
      <c r="DR115" s="72"/>
      <c r="DS115" s="63"/>
      <c r="DT115" s="90" t="s">
        <v>6</v>
      </c>
      <c r="DU115" s="60"/>
      <c r="DV115" s="72"/>
      <c r="DW115" s="76"/>
    </row>
    <row r="116" spans="1:127" x14ac:dyDescent="0.7">
      <c r="W116" s="52"/>
      <c r="AA116" s="120"/>
      <c r="AB116" s="120"/>
      <c r="DM116" s="63"/>
      <c r="DN116" s="60"/>
      <c r="DO116" s="60"/>
      <c r="DP116" s="72"/>
      <c r="DQ116" s="77"/>
      <c r="DR116" s="72"/>
      <c r="DS116" s="63"/>
      <c r="DT116" s="60"/>
      <c r="DU116" s="60"/>
      <c r="DV116" s="72"/>
      <c r="DW116" s="76"/>
    </row>
    <row r="117" spans="1:127" x14ac:dyDescent="0.7">
      <c r="DM117" s="63"/>
      <c r="DN117" s="60"/>
      <c r="DO117" s="60"/>
      <c r="DP117" s="72"/>
      <c r="DQ117" s="77"/>
      <c r="DR117" s="72"/>
      <c r="DS117" s="63"/>
      <c r="DT117" s="60"/>
      <c r="DU117" s="60"/>
      <c r="DV117" s="72"/>
      <c r="DW117" s="76"/>
    </row>
    <row r="118" spans="1:127" x14ac:dyDescent="0.7">
      <c r="DM118" s="63"/>
      <c r="DN118" s="60"/>
      <c r="DO118" s="60"/>
      <c r="DP118" s="72"/>
      <c r="DQ118" s="77"/>
      <c r="DR118" s="72"/>
      <c r="DS118" s="63"/>
      <c r="DT118" s="60"/>
      <c r="DU118" s="60"/>
      <c r="DV118" s="72"/>
      <c r="DW118" s="76"/>
    </row>
    <row r="119" spans="1:127" x14ac:dyDescent="0.7">
      <c r="DM119" s="63"/>
      <c r="DN119" s="60"/>
      <c r="DO119" s="60"/>
      <c r="DP119" s="72"/>
      <c r="DQ119" s="77"/>
      <c r="DR119" s="72"/>
      <c r="DS119" s="63"/>
      <c r="DT119" s="60"/>
      <c r="DU119" s="60"/>
      <c r="DV119" s="72"/>
      <c r="DW119" s="76"/>
    </row>
    <row r="120" spans="1:127" x14ac:dyDescent="0.7">
      <c r="DM120" s="63"/>
      <c r="DN120" s="60"/>
      <c r="DO120" s="60"/>
      <c r="DP120" s="72"/>
      <c r="DQ120" s="77"/>
      <c r="DR120" s="72"/>
      <c r="DS120" s="63"/>
      <c r="DT120" s="60"/>
      <c r="DU120" s="60"/>
      <c r="DV120" s="72"/>
      <c r="DW120" s="76"/>
    </row>
    <row r="121" spans="1:127" x14ac:dyDescent="0.7">
      <c r="DM121" s="97"/>
      <c r="DN121" s="95"/>
      <c r="DO121" s="60" t="s">
        <v>2</v>
      </c>
      <c r="DP121" s="95"/>
      <c r="DQ121" s="76"/>
      <c r="DR121" s="60"/>
      <c r="DS121" s="63"/>
      <c r="DT121" s="95"/>
      <c r="DU121" s="60" t="s">
        <v>2</v>
      </c>
      <c r="DV121" s="95"/>
      <c r="DW121" s="76"/>
    </row>
    <row r="122" spans="1:127" x14ac:dyDescent="0.7">
      <c r="DM122" s="63"/>
      <c r="DN122" s="60"/>
      <c r="DO122" s="72"/>
      <c r="DP122" s="60"/>
      <c r="DQ122" s="76"/>
      <c r="DR122" s="60"/>
      <c r="DS122" s="63"/>
      <c r="DT122" s="60"/>
      <c r="DU122" s="60"/>
      <c r="DV122" s="72"/>
      <c r="DW122" s="76"/>
    </row>
    <row r="123" spans="1:127" x14ac:dyDescent="0.7">
      <c r="DM123" s="91"/>
      <c r="DN123" s="87"/>
      <c r="DO123" s="92"/>
      <c r="DP123" s="87"/>
      <c r="DQ123" s="94"/>
      <c r="DR123" s="60"/>
      <c r="DS123" s="91"/>
      <c r="DT123" s="87"/>
      <c r="DU123" s="87"/>
      <c r="DV123" s="92"/>
      <c r="DW123" s="94"/>
    </row>
    <row r="128" spans="1:127" x14ac:dyDescent="0.7">
      <c r="E128" s="98">
        <v>2024</v>
      </c>
      <c r="F128" s="99"/>
      <c r="G128" s="100"/>
      <c r="I128" s="98">
        <v>2023</v>
      </c>
      <c r="J128" s="99"/>
    </row>
    <row r="129" spans="1:10" x14ac:dyDescent="0.7">
      <c r="B129" s="53">
        <v>2024</v>
      </c>
      <c r="C129" s="53">
        <v>2023</v>
      </c>
      <c r="E129" s="78"/>
      <c r="F129" s="101"/>
      <c r="G129" s="102"/>
      <c r="I129" s="103"/>
      <c r="J129" s="104"/>
    </row>
    <row r="130" spans="1:10" x14ac:dyDescent="0.7">
      <c r="A130" s="53" t="s">
        <v>24</v>
      </c>
      <c r="B130" s="79">
        <v>60922</v>
      </c>
      <c r="C130" s="105">
        <v>26974</v>
      </c>
      <c r="E130" s="62">
        <f t="shared" ref="E130:E136" si="3">B130</f>
        <v>60922</v>
      </c>
      <c r="F130" s="64">
        <f>B130/$B$130</f>
        <v>1</v>
      </c>
      <c r="G130" s="61"/>
      <c r="I130" s="62">
        <f t="shared" ref="I130:I136" si="4">C130</f>
        <v>26974</v>
      </c>
      <c r="J130" s="106">
        <f>C130/$C$130</f>
        <v>1</v>
      </c>
    </row>
    <row r="131" spans="1:10" x14ac:dyDescent="0.7">
      <c r="A131" s="53" t="s">
        <v>25</v>
      </c>
      <c r="B131" s="79">
        <v>16621</v>
      </c>
      <c r="C131" s="105">
        <v>11618</v>
      </c>
      <c r="E131" s="62">
        <f t="shared" si="3"/>
        <v>16621</v>
      </c>
      <c r="F131" s="64">
        <f>B131/$B$130</f>
        <v>0.27282426709563046</v>
      </c>
      <c r="G131" s="61"/>
      <c r="I131" s="62">
        <f t="shared" si="4"/>
        <v>11618</v>
      </c>
      <c r="J131" s="106">
        <f>C131/$C$130</f>
        <v>0.43071105509008673</v>
      </c>
    </row>
    <row r="132" spans="1:10" x14ac:dyDescent="0.7">
      <c r="A132" s="53" t="s">
        <v>26</v>
      </c>
      <c r="B132" s="79">
        <v>11329</v>
      </c>
      <c r="C132" s="105">
        <v>11132</v>
      </c>
      <c r="E132" s="62">
        <f t="shared" si="3"/>
        <v>11329</v>
      </c>
      <c r="F132" s="64">
        <f>B132/$B$130</f>
        <v>0.18595909523653195</v>
      </c>
      <c r="G132" s="61"/>
      <c r="I132" s="62">
        <f t="shared" si="4"/>
        <v>11132</v>
      </c>
      <c r="J132" s="106">
        <f>C132/$C$130</f>
        <v>0.41269370504930675</v>
      </c>
    </row>
    <row r="133" spans="1:10" x14ac:dyDescent="0.7">
      <c r="A133" s="53" t="s">
        <v>27</v>
      </c>
      <c r="B133" s="79">
        <v>-257</v>
      </c>
      <c r="C133" s="105">
        <v>-262</v>
      </c>
      <c r="E133" s="62">
        <f t="shared" si="3"/>
        <v>-257</v>
      </c>
      <c r="F133" s="64">
        <f>B133/$B$130</f>
        <v>-4.2185089130363411E-3</v>
      </c>
      <c r="G133" s="61"/>
      <c r="I133" s="62">
        <f t="shared" si="4"/>
        <v>-262</v>
      </c>
      <c r="J133" s="106">
        <f>C133/$C$130</f>
        <v>-9.7130570178690593E-3</v>
      </c>
    </row>
    <row r="134" spans="1:10" x14ac:dyDescent="0.7">
      <c r="A134" s="53" t="s">
        <v>33</v>
      </c>
      <c r="B134" s="79">
        <v>866</v>
      </c>
      <c r="C134" s="105">
        <v>267</v>
      </c>
      <c r="E134" s="62">
        <f t="shared" si="3"/>
        <v>866</v>
      </c>
      <c r="F134" s="64">
        <f>B134/$B$130</f>
        <v>1.421489773809133E-2</v>
      </c>
      <c r="G134" s="61"/>
      <c r="I134" s="62">
        <f t="shared" si="4"/>
        <v>267</v>
      </c>
      <c r="J134" s="106">
        <f>C134/$C$130</f>
        <v>9.8984207014161784E-3</v>
      </c>
    </row>
    <row r="135" spans="1:10" x14ac:dyDescent="0.7">
      <c r="A135" s="53" t="s">
        <v>28</v>
      </c>
      <c r="B135" s="79">
        <v>4058</v>
      </c>
      <c r="C135" s="105">
        <v>-187</v>
      </c>
      <c r="E135" s="62">
        <f t="shared" si="3"/>
        <v>4058</v>
      </c>
      <c r="F135" s="64">
        <f>B135/$B$130</f>
        <v>6.6609763303896785E-2</v>
      </c>
      <c r="G135" s="61"/>
      <c r="I135" s="62">
        <f t="shared" si="4"/>
        <v>-187</v>
      </c>
      <c r="J135" s="106">
        <f>C135/$C$130</f>
        <v>-6.9326017646622676E-3</v>
      </c>
    </row>
    <row r="136" spans="1:10" ht="63" thickBot="1" x14ac:dyDescent="0.75">
      <c r="A136" s="52" t="s">
        <v>29</v>
      </c>
      <c r="B136" s="107">
        <v>29760</v>
      </c>
      <c r="C136" s="108">
        <v>4368</v>
      </c>
      <c r="E136" s="62">
        <f t="shared" si="3"/>
        <v>29760</v>
      </c>
      <c r="F136" s="64">
        <f>B136/$B$130</f>
        <v>0.4884934834706674</v>
      </c>
      <c r="G136" s="61"/>
      <c r="I136" s="62">
        <f t="shared" si="4"/>
        <v>4368</v>
      </c>
      <c r="J136" s="106">
        <f>C136/$C$130</f>
        <v>0.16193371394676356</v>
      </c>
    </row>
    <row r="137" spans="1:10" ht="63" thickTop="1" x14ac:dyDescent="0.7">
      <c r="E137" s="65"/>
      <c r="F137" s="106"/>
      <c r="G137" s="61"/>
      <c r="I137" s="65"/>
      <c r="J137" s="106"/>
    </row>
    <row r="138" spans="1:10" x14ac:dyDescent="0.7">
      <c r="E138" s="109"/>
      <c r="F138" s="110"/>
      <c r="G138" s="111"/>
      <c r="I138" s="112"/>
      <c r="J138" s="110"/>
    </row>
  </sheetData>
  <mergeCells count="4">
    <mergeCell ref="C44:E44"/>
    <mergeCell ref="C46:D46"/>
    <mergeCell ref="B82:C82"/>
    <mergeCell ref="E46:F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DF6A-6855-D748-B311-2127187E99FD}">
  <dimension ref="T5:AT126"/>
  <sheetViews>
    <sheetView topLeftCell="G1" zoomScale="60" workbookViewId="0">
      <selection activeCell="X68" sqref="X68"/>
    </sheetView>
  </sheetViews>
  <sheetFormatPr baseColWidth="10" defaultRowHeight="15" x14ac:dyDescent="0.2"/>
  <cols>
    <col min="20" max="20" width="83.5" bestFit="1" customWidth="1"/>
    <col min="21" max="23" width="16" bestFit="1" customWidth="1"/>
  </cols>
  <sheetData>
    <row r="5" spans="20:46" ht="21" x14ac:dyDescent="0.25">
      <c r="T5" s="16" t="s">
        <v>132</v>
      </c>
      <c r="U5" s="16">
        <v>2023</v>
      </c>
      <c r="V5" s="16">
        <v>2022</v>
      </c>
      <c r="Z5" s="7"/>
      <c r="AO5" s="10" t="s">
        <v>0</v>
      </c>
      <c r="AP5" s="11"/>
      <c r="AS5" s="10" t="s">
        <v>0</v>
      </c>
      <c r="AT5" s="11"/>
    </row>
    <row r="6" spans="20:46" x14ac:dyDescent="0.2">
      <c r="Z6" s="7"/>
      <c r="AO6" s="5" t="s">
        <v>1</v>
      </c>
      <c r="AP6" s="12"/>
      <c r="AS6" s="5" t="s">
        <v>1</v>
      </c>
      <c r="AT6" s="12"/>
    </row>
    <row r="7" spans="20:46" ht="21" x14ac:dyDescent="0.25">
      <c r="T7" s="17" t="s">
        <v>7</v>
      </c>
      <c r="V7" s="18"/>
      <c r="Z7" s="9"/>
      <c r="AO7" s="3">
        <v>2023</v>
      </c>
      <c r="AP7" s="13"/>
      <c r="AS7" s="3">
        <v>2024</v>
      </c>
      <c r="AT7" s="13"/>
    </row>
    <row r="8" spans="20:46" ht="21" x14ac:dyDescent="0.25">
      <c r="T8" s="16" t="s">
        <v>37</v>
      </c>
      <c r="Z8" s="1"/>
      <c r="AO8" s="4">
        <f>V9</f>
        <v>5510</v>
      </c>
      <c r="AP8" s="23">
        <f t="shared" ref="AP8:AP19" si="0">AO8/$AO$19</f>
        <v>2.4129202904262681E-2</v>
      </c>
      <c r="AS8" s="4">
        <f>U9</f>
        <v>7118</v>
      </c>
      <c r="AT8" s="23">
        <f t="shared" ref="AT8:AT19" si="1">AS8/$AS$19</f>
        <v>2.7260750340855126E-2</v>
      </c>
    </row>
    <row r="9" spans="20:46" ht="21" x14ac:dyDescent="0.25">
      <c r="T9" s="16" t="s">
        <v>59</v>
      </c>
      <c r="U9" s="18">
        <v>7118</v>
      </c>
      <c r="V9" s="18">
        <v>5510</v>
      </c>
      <c r="Z9" s="1"/>
      <c r="AO9" s="4">
        <f>V10</f>
        <v>28097</v>
      </c>
      <c r="AP9" s="23">
        <f t="shared" si="0"/>
        <v>0.12304141814901425</v>
      </c>
      <c r="AS9" s="4">
        <f>U10</f>
        <v>39312</v>
      </c>
      <c r="AT9" s="23">
        <f t="shared" si="1"/>
        <v>0.15055838963187645</v>
      </c>
    </row>
    <row r="10" spans="20:46" ht="21" x14ac:dyDescent="0.25">
      <c r="T10" s="16" t="s">
        <v>60</v>
      </c>
      <c r="U10" s="18">
        <v>39312</v>
      </c>
      <c r="V10" s="18">
        <v>28097</v>
      </c>
      <c r="Z10" s="1"/>
      <c r="AO10" s="4" t="e">
        <f>#REF!</f>
        <v>#REF!</v>
      </c>
      <c r="AP10" s="23" t="e">
        <f t="shared" si="0"/>
        <v>#REF!</v>
      </c>
      <c r="AS10" s="4" t="e">
        <f>#REF!</f>
        <v>#REF!</v>
      </c>
      <c r="AT10" s="23" t="e">
        <f t="shared" si="1"/>
        <v>#REF!</v>
      </c>
    </row>
    <row r="11" spans="20:46" ht="22" thickBot="1" x14ac:dyDescent="0.3">
      <c r="T11" s="16" t="s">
        <v>61</v>
      </c>
      <c r="U11" s="19">
        <v>166</v>
      </c>
      <c r="V11" s="19">
        <v>307</v>
      </c>
      <c r="Z11" s="1"/>
      <c r="AO11" s="4">
        <f>V11</f>
        <v>307</v>
      </c>
      <c r="AP11" s="23">
        <f t="shared" si="0"/>
        <v>1.3444038641757972E-3</v>
      </c>
      <c r="AS11" s="4">
        <f>U11</f>
        <v>166</v>
      </c>
      <c r="AT11" s="23">
        <f t="shared" si="1"/>
        <v>6.3575225577155818E-4</v>
      </c>
    </row>
    <row r="12" spans="20:46" ht="21" x14ac:dyDescent="0.25">
      <c r="T12" s="17" t="s">
        <v>62</v>
      </c>
      <c r="U12" s="20">
        <v>46596</v>
      </c>
      <c r="V12" s="20">
        <v>33914</v>
      </c>
      <c r="Z12" s="1"/>
      <c r="AO12" s="4">
        <f>V12</f>
        <v>33914</v>
      </c>
      <c r="AP12" s="23">
        <f t="shared" si="0"/>
        <v>0.14851502491745272</v>
      </c>
      <c r="AS12" s="4">
        <f>U12</f>
        <v>46596</v>
      </c>
      <c r="AT12" s="23">
        <f t="shared" si="1"/>
        <v>0.17845489222850314</v>
      </c>
    </row>
    <row r="13" spans="20:46" ht="21" x14ac:dyDescent="0.25">
      <c r="T13" s="16" t="s">
        <v>63</v>
      </c>
      <c r="U13" s="67">
        <v>60237</v>
      </c>
      <c r="V13" s="67">
        <v>57384</v>
      </c>
      <c r="Z13" s="1"/>
      <c r="AO13" s="4">
        <f>V13</f>
        <v>57384</v>
      </c>
      <c r="AP13" s="23">
        <f t="shared" si="0"/>
        <v>0.25129404345884021</v>
      </c>
      <c r="AS13" s="4">
        <f>U13</f>
        <v>60237</v>
      </c>
      <c r="AT13" s="23">
        <f t="shared" si="1"/>
        <v>0.23069764235488763</v>
      </c>
    </row>
    <row r="14" spans="20:46" ht="21" x14ac:dyDescent="0.25">
      <c r="T14" s="16" t="s">
        <v>64</v>
      </c>
      <c r="U14" s="20">
        <v>120877</v>
      </c>
      <c r="V14" s="20">
        <v>104217</v>
      </c>
      <c r="Z14" s="1"/>
      <c r="AO14" s="4">
        <f>V14</f>
        <v>104217</v>
      </c>
      <c r="AP14" s="23">
        <f t="shared" si="0"/>
        <v>0.45638350981371029</v>
      </c>
      <c r="AS14" s="4">
        <f>U14</f>
        <v>120877</v>
      </c>
      <c r="AT14" s="23">
        <f t="shared" si="1"/>
        <v>0.46293870735481102</v>
      </c>
    </row>
    <row r="15" spans="20:46" ht="21" x14ac:dyDescent="0.25">
      <c r="T15" s="16" t="s">
        <v>65</v>
      </c>
      <c r="U15" s="18">
        <v>6960</v>
      </c>
      <c r="V15" s="18">
        <v>5357</v>
      </c>
      <c r="Z15" s="1"/>
      <c r="AO15" s="4">
        <f>V15</f>
        <v>5357</v>
      </c>
      <c r="AP15" s="23">
        <f t="shared" si="0"/>
        <v>2.3459190555015458E-2</v>
      </c>
      <c r="AS15" s="4">
        <f>U15</f>
        <v>6960</v>
      </c>
      <c r="AT15" s="23">
        <f t="shared" si="1"/>
        <v>2.6655636748012315E-2</v>
      </c>
    </row>
    <row r="16" spans="20:46" ht="21" x14ac:dyDescent="0.25">
      <c r="T16" s="16" t="s">
        <v>66</v>
      </c>
      <c r="U16" s="18">
        <v>2186</v>
      </c>
      <c r="V16" s="18">
        <v>4578</v>
      </c>
      <c r="Z16" s="1"/>
      <c r="AO16" s="4">
        <f>V16</f>
        <v>4578</v>
      </c>
      <c r="AP16" s="23">
        <f t="shared" si="0"/>
        <v>2.0047820489240389E-2</v>
      </c>
      <c r="AS16" s="4">
        <f>U16</f>
        <v>2186</v>
      </c>
      <c r="AT16" s="23">
        <f t="shared" si="1"/>
        <v>8.3720146452808796E-3</v>
      </c>
    </row>
    <row r="17" spans="20:46" ht="21" x14ac:dyDescent="0.25">
      <c r="T17" s="16" t="s">
        <v>67</v>
      </c>
      <c r="U17" s="18">
        <v>5138</v>
      </c>
      <c r="V17" s="18">
        <v>5215</v>
      </c>
      <c r="Z17" s="1"/>
      <c r="AO17" s="4">
        <f>V17</f>
        <v>5215</v>
      </c>
      <c r="AP17" s="23">
        <f t="shared" si="0"/>
        <v>2.2837349028263135E-2</v>
      </c>
      <c r="AS17" s="4">
        <f>U17</f>
        <v>5138</v>
      </c>
      <c r="AT17" s="23">
        <f t="shared" si="1"/>
        <v>1.9677681265989552E-2</v>
      </c>
    </row>
    <row r="18" spans="20:46" ht="22" thickBot="1" x14ac:dyDescent="0.3">
      <c r="T18" s="16" t="s">
        <v>19</v>
      </c>
      <c r="U18" s="19">
        <v>19114</v>
      </c>
      <c r="V18" s="19">
        <v>17689</v>
      </c>
      <c r="Z18" s="1"/>
      <c r="AO18" s="4">
        <f>V18</f>
        <v>17689</v>
      </c>
      <c r="AP18" s="23">
        <f t="shared" si="0"/>
        <v>7.7463061737477773E-2</v>
      </c>
      <c r="AS18" s="4">
        <f>U18</f>
        <v>19114</v>
      </c>
      <c r="AT18" s="23">
        <f t="shared" si="1"/>
        <v>7.320342540251544E-2</v>
      </c>
    </row>
    <row r="19" spans="20:46" ht="22" thickBot="1" x14ac:dyDescent="0.3">
      <c r="T19" s="17" t="s">
        <v>11</v>
      </c>
      <c r="U19" s="134">
        <v>261108</v>
      </c>
      <c r="V19" s="134">
        <v>228354</v>
      </c>
      <c r="Z19" s="1"/>
      <c r="AO19" s="4">
        <f>V19</f>
        <v>228354</v>
      </c>
      <c r="AP19" s="23">
        <f t="shared" si="0"/>
        <v>1</v>
      </c>
      <c r="AS19" s="4">
        <f>U19</f>
        <v>261108</v>
      </c>
      <c r="AT19" s="23">
        <f t="shared" si="1"/>
        <v>1</v>
      </c>
    </row>
    <row r="20" spans="20:46" ht="22" thickTop="1" x14ac:dyDescent="0.25">
      <c r="T20" s="17" t="s">
        <v>9</v>
      </c>
      <c r="V20" s="18"/>
      <c r="Z20" s="1"/>
      <c r="AO20" s="1"/>
      <c r="AP20" s="15"/>
      <c r="AS20" s="1"/>
      <c r="AT20" s="15"/>
    </row>
    <row r="21" spans="20:46" ht="21" x14ac:dyDescent="0.25">
      <c r="T21" s="16" t="s">
        <v>34</v>
      </c>
      <c r="U21" s="18">
        <v>129144</v>
      </c>
      <c r="V21" s="18">
        <v>110239</v>
      </c>
      <c r="Z21" s="1"/>
      <c r="AO21" s="31">
        <f>V22</f>
        <v>12133</v>
      </c>
      <c r="AP21" s="32" t="e">
        <f t="shared" ref="AP21:AP35" si="2">AO21/$AO$35</f>
        <v>#DIV/0!</v>
      </c>
      <c r="AS21" s="27">
        <f>U22</f>
        <v>13109</v>
      </c>
      <c r="AT21" s="28" t="e">
        <f t="shared" ref="AT21:AT35" si="3">AS21/$AS$35</f>
        <v>#DIV/0!</v>
      </c>
    </row>
    <row r="22" spans="20:46" ht="21" x14ac:dyDescent="0.25">
      <c r="T22" s="16" t="s">
        <v>68</v>
      </c>
      <c r="U22" s="18">
        <v>13109</v>
      </c>
      <c r="V22" s="18">
        <v>12133</v>
      </c>
      <c r="Z22" s="1"/>
      <c r="AO22" s="31">
        <f>V21</f>
        <v>110239</v>
      </c>
      <c r="AP22" s="32" t="e">
        <f t="shared" si="2"/>
        <v>#DIV/0!</v>
      </c>
      <c r="AS22" s="27">
        <f>U21</f>
        <v>129144</v>
      </c>
      <c r="AT22" s="28" t="e">
        <f t="shared" si="3"/>
        <v>#DIV/0!</v>
      </c>
    </row>
    <row r="23" spans="20:46" ht="21" x14ac:dyDescent="0.25">
      <c r="T23" s="16" t="s">
        <v>69</v>
      </c>
      <c r="U23" s="20">
        <v>1293</v>
      </c>
      <c r="V23" s="20">
        <v>1348</v>
      </c>
      <c r="Z23" s="1"/>
      <c r="AO23" s="31">
        <f>V23</f>
        <v>1348</v>
      </c>
      <c r="AP23" s="32" t="e">
        <f t="shared" si="2"/>
        <v>#DIV/0!</v>
      </c>
      <c r="AS23" s="27">
        <f>U23</f>
        <v>1293</v>
      </c>
      <c r="AT23" s="28" t="e">
        <f t="shared" si="3"/>
        <v>#DIV/0!</v>
      </c>
    </row>
    <row r="24" spans="20:46" ht="21" x14ac:dyDescent="0.25">
      <c r="T24" s="16" t="s">
        <v>49</v>
      </c>
      <c r="U24" s="67">
        <v>47639</v>
      </c>
      <c r="V24" s="67">
        <v>37350</v>
      </c>
      <c r="Z24" s="1"/>
      <c r="AO24" s="31">
        <f>V24</f>
        <v>37350</v>
      </c>
      <c r="AP24" s="32" t="e">
        <f t="shared" si="2"/>
        <v>#DIV/0!</v>
      </c>
      <c r="AS24" s="27">
        <f>U24</f>
        <v>47639</v>
      </c>
      <c r="AT24" s="28" t="e">
        <f t="shared" si="3"/>
        <v>#DIV/0!</v>
      </c>
    </row>
    <row r="25" spans="20:46" ht="22" thickBot="1" x14ac:dyDescent="0.3">
      <c r="T25" s="16" t="s">
        <v>35</v>
      </c>
      <c r="U25" s="19">
        <v>41639</v>
      </c>
      <c r="V25" s="19">
        <v>37350</v>
      </c>
      <c r="Z25" s="1"/>
      <c r="AO25" s="31">
        <f>V25</f>
        <v>37350</v>
      </c>
      <c r="AP25" s="32" t="e">
        <f t="shared" si="2"/>
        <v>#DIV/0!</v>
      </c>
      <c r="AS25" s="27">
        <f>U25</f>
        <v>41639</v>
      </c>
      <c r="AT25" s="28" t="e">
        <f t="shared" si="3"/>
        <v>#DIV/0!</v>
      </c>
    </row>
    <row r="26" spans="20:46" ht="22" thickBot="1" x14ac:dyDescent="0.3">
      <c r="T26" s="17" t="s">
        <v>18</v>
      </c>
      <c r="U26" s="136">
        <v>233051</v>
      </c>
      <c r="V26" s="136">
        <v>203643</v>
      </c>
      <c r="Z26" s="1"/>
      <c r="AO26" s="31">
        <f>V26</f>
        <v>203643</v>
      </c>
      <c r="AP26" s="32" t="e">
        <f t="shared" si="2"/>
        <v>#DIV/0!</v>
      </c>
      <c r="AS26" s="27">
        <f>U26</f>
        <v>233051</v>
      </c>
      <c r="AT26" s="28" t="e">
        <f t="shared" si="3"/>
        <v>#DIV/0!</v>
      </c>
    </row>
    <row r="27" spans="20:46" ht="22" thickTop="1" x14ac:dyDescent="0.25">
      <c r="T27" s="17" t="s">
        <v>12</v>
      </c>
      <c r="U27" s="20"/>
      <c r="V27" s="20"/>
      <c r="Z27" s="1"/>
      <c r="AO27" s="31">
        <f>V27</f>
        <v>0</v>
      </c>
      <c r="AP27" s="32" t="e">
        <f t="shared" si="2"/>
        <v>#DIV/0!</v>
      </c>
      <c r="AS27" s="27">
        <f>U27</f>
        <v>0</v>
      </c>
      <c r="AT27" s="28" t="e">
        <f t="shared" si="3"/>
        <v>#DIV/0!</v>
      </c>
    </row>
    <row r="28" spans="20:46" ht="21" x14ac:dyDescent="0.25">
      <c r="T28" s="16" t="s">
        <v>70</v>
      </c>
      <c r="U28" s="20" t="s">
        <v>20</v>
      </c>
      <c r="V28" s="20" t="s">
        <v>20</v>
      </c>
      <c r="Z28" s="1"/>
      <c r="AO28" s="31" t="str">
        <f>V28</f>
        <v xml:space="preserve"> - </v>
      </c>
      <c r="AP28" s="32" t="e">
        <f t="shared" si="2"/>
        <v>#VALUE!</v>
      </c>
      <c r="AS28" s="27" t="str">
        <f>U28</f>
        <v xml:space="preserve"> - </v>
      </c>
      <c r="AT28" s="28" t="e">
        <f t="shared" si="3"/>
        <v>#VALUE!</v>
      </c>
    </row>
    <row r="29" spans="20:46" ht="21" x14ac:dyDescent="0.25">
      <c r="T29" s="16" t="s">
        <v>71</v>
      </c>
      <c r="U29" s="67">
        <v>145</v>
      </c>
      <c r="V29" s="67">
        <v>149</v>
      </c>
      <c r="Z29" s="1"/>
      <c r="AO29" s="31">
        <f>V29</f>
        <v>149</v>
      </c>
      <c r="AP29" s="32" t="e">
        <f t="shared" si="2"/>
        <v>#DIV/0!</v>
      </c>
      <c r="AS29" s="27">
        <f>U29</f>
        <v>145</v>
      </c>
      <c r="AT29" s="28" t="e">
        <f t="shared" si="3"/>
        <v>#DIV/0!</v>
      </c>
    </row>
    <row r="30" spans="20:46" ht="21" x14ac:dyDescent="0.25">
      <c r="T30" s="16" t="s">
        <v>51</v>
      </c>
      <c r="U30" s="20">
        <v>11372</v>
      </c>
      <c r="V30" s="20">
        <v>11493</v>
      </c>
      <c r="Z30" s="1"/>
      <c r="AO30" s="31">
        <f>V30</f>
        <v>11493</v>
      </c>
      <c r="AP30" s="32" t="e">
        <f t="shared" si="2"/>
        <v>#DIV/0!</v>
      </c>
      <c r="AS30" s="27">
        <f>U30</f>
        <v>11372</v>
      </c>
      <c r="AT30" s="28" t="e">
        <f t="shared" si="3"/>
        <v>#DIV/0!</v>
      </c>
    </row>
    <row r="31" spans="20:46" ht="21" x14ac:dyDescent="0.25">
      <c r="T31" s="16" t="s">
        <v>72</v>
      </c>
      <c r="U31" s="20">
        <v>19612</v>
      </c>
      <c r="V31" s="20">
        <v>16279</v>
      </c>
      <c r="Z31" s="1"/>
      <c r="AO31" s="31">
        <f>V31</f>
        <v>16279</v>
      </c>
      <c r="AP31" s="32" t="e">
        <f t="shared" si="2"/>
        <v>#DIV/0!</v>
      </c>
      <c r="AS31" s="27">
        <f>U31</f>
        <v>19612</v>
      </c>
      <c r="AT31" s="28" t="e">
        <f t="shared" si="3"/>
        <v>#DIV/0!</v>
      </c>
    </row>
    <row r="32" spans="20:46" ht="22" thickBot="1" x14ac:dyDescent="0.3">
      <c r="T32" s="16" t="s">
        <v>73</v>
      </c>
      <c r="U32" s="19">
        <v>-3072</v>
      </c>
      <c r="V32" s="19">
        <v>-3210</v>
      </c>
      <c r="Z32" s="1"/>
      <c r="AO32" s="31">
        <f>V32</f>
        <v>-3210</v>
      </c>
      <c r="AP32" s="32" t="e">
        <f t="shared" si="2"/>
        <v>#DIV/0!</v>
      </c>
      <c r="AS32" s="27">
        <f>U32</f>
        <v>-3072</v>
      </c>
      <c r="AT32" s="28" t="e">
        <f t="shared" si="3"/>
        <v>#DIV/0!</v>
      </c>
    </row>
    <row r="33" spans="20:46" ht="22" thickBot="1" x14ac:dyDescent="0.3">
      <c r="T33" s="17" t="s">
        <v>56</v>
      </c>
      <c r="U33" s="137">
        <v>28057</v>
      </c>
      <c r="V33" s="137">
        <v>24711</v>
      </c>
      <c r="Z33" s="1"/>
      <c r="AO33" s="31">
        <f>V33</f>
        <v>24711</v>
      </c>
      <c r="AP33" s="32" t="e">
        <f t="shared" si="2"/>
        <v>#DIV/0!</v>
      </c>
      <c r="AS33" s="27">
        <f>U33</f>
        <v>28057</v>
      </c>
      <c r="AT33" s="28" t="e">
        <f t="shared" si="3"/>
        <v>#DIV/0!</v>
      </c>
    </row>
    <row r="34" spans="20:46" ht="22" thickBot="1" x14ac:dyDescent="0.3">
      <c r="T34" s="17" t="s">
        <v>23</v>
      </c>
      <c r="U34" s="35">
        <v>261108</v>
      </c>
      <c r="V34" s="35">
        <v>228354</v>
      </c>
      <c r="Z34" s="1"/>
      <c r="AO34" s="31">
        <f>V34</f>
        <v>228354</v>
      </c>
      <c r="AP34" s="32" t="e">
        <f t="shared" si="2"/>
        <v>#DIV/0!</v>
      </c>
      <c r="AS34" s="27">
        <f>U34</f>
        <v>261108</v>
      </c>
      <c r="AT34" s="28" t="e">
        <f t="shared" si="3"/>
        <v>#DIV/0!</v>
      </c>
    </row>
    <row r="35" spans="20:46" ht="22" thickTop="1" x14ac:dyDescent="0.25">
      <c r="U35" s="135"/>
      <c r="V35" s="135"/>
      <c r="Z35" s="8"/>
      <c r="AO35" s="31">
        <f>V35</f>
        <v>0</v>
      </c>
      <c r="AP35" s="32" t="e">
        <f t="shared" si="2"/>
        <v>#DIV/0!</v>
      </c>
      <c r="AS35" s="27">
        <f>U35</f>
        <v>0</v>
      </c>
      <c r="AT35" s="28" t="e">
        <f t="shared" si="3"/>
        <v>#DIV/0!</v>
      </c>
    </row>
    <row r="36" spans="20:46" ht="21" x14ac:dyDescent="0.25">
      <c r="T36" s="16"/>
      <c r="U36" s="16"/>
      <c r="V36" s="16"/>
      <c r="W36" s="16"/>
    </row>
    <row r="37" spans="20:46" ht="21" x14ac:dyDescent="0.25">
      <c r="T37" s="16"/>
    </row>
    <row r="39" spans="20:46" ht="21" x14ac:dyDescent="0.25">
      <c r="T39" s="17"/>
    </row>
    <row r="40" spans="20:46" ht="21" x14ac:dyDescent="0.25">
      <c r="T40" s="16"/>
    </row>
    <row r="41" spans="20:46" ht="21" x14ac:dyDescent="0.25">
      <c r="T41" s="16"/>
    </row>
    <row r="42" spans="20:46" ht="21" x14ac:dyDescent="0.25">
      <c r="T42" s="16"/>
    </row>
    <row r="43" spans="20:46" ht="21" x14ac:dyDescent="0.25">
      <c r="T43" s="16"/>
    </row>
    <row r="44" spans="20:46" ht="21" x14ac:dyDescent="0.25">
      <c r="T44" s="16"/>
    </row>
    <row r="45" spans="20:46" ht="21" x14ac:dyDescent="0.25">
      <c r="T45" s="17"/>
    </row>
    <row r="46" spans="20:46" ht="21" x14ac:dyDescent="0.25">
      <c r="T46" s="16"/>
    </row>
    <row r="47" spans="20:46" ht="21" x14ac:dyDescent="0.25">
      <c r="T47" s="16"/>
    </row>
    <row r="48" spans="20:46" ht="21" x14ac:dyDescent="0.25">
      <c r="T48" s="16"/>
    </row>
    <row r="49" spans="20:20" ht="21" x14ac:dyDescent="0.25">
      <c r="T49" s="16"/>
    </row>
    <row r="50" spans="20:20" ht="21" x14ac:dyDescent="0.25">
      <c r="T50" s="16"/>
    </row>
    <row r="51" spans="20:20" ht="21" x14ac:dyDescent="0.25">
      <c r="T51" s="17"/>
    </row>
    <row r="52" spans="20:20" ht="21" x14ac:dyDescent="0.25">
      <c r="T52" s="17"/>
    </row>
    <row r="53" spans="20:20" ht="21" x14ac:dyDescent="0.25">
      <c r="T53" s="16"/>
    </row>
    <row r="54" spans="20:20" ht="21" x14ac:dyDescent="0.25">
      <c r="T54" s="16"/>
    </row>
    <row r="55" spans="20:20" ht="21" x14ac:dyDescent="0.25">
      <c r="T55" s="16"/>
    </row>
    <row r="56" spans="20:20" ht="21" x14ac:dyDescent="0.25">
      <c r="T56" s="17"/>
    </row>
    <row r="58" spans="20:20" ht="21" x14ac:dyDescent="0.25">
      <c r="T58" s="16"/>
    </row>
    <row r="59" spans="20:20" ht="21" x14ac:dyDescent="0.25">
      <c r="T59" s="16"/>
    </row>
    <row r="60" spans="20:20" ht="21" x14ac:dyDescent="0.25">
      <c r="T60" s="16"/>
    </row>
    <row r="61" spans="20:20" ht="21" x14ac:dyDescent="0.25">
      <c r="T61" s="17"/>
    </row>
    <row r="62" spans="20:20" ht="21" x14ac:dyDescent="0.25">
      <c r="T62" s="17"/>
    </row>
    <row r="63" spans="20:20" ht="21" x14ac:dyDescent="0.25">
      <c r="T63" s="16"/>
    </row>
    <row r="64" spans="20:20" ht="21" x14ac:dyDescent="0.25">
      <c r="T64" s="16"/>
    </row>
    <row r="65" spans="20:33" ht="21" x14ac:dyDescent="0.25">
      <c r="T65" s="16"/>
    </row>
    <row r="66" spans="20:33" ht="21" x14ac:dyDescent="0.25">
      <c r="T66" s="17"/>
    </row>
    <row r="67" spans="20:33" ht="21" x14ac:dyDescent="0.25">
      <c r="T67" s="17"/>
    </row>
    <row r="68" spans="20:33" ht="21" x14ac:dyDescent="0.25">
      <c r="T68" s="16"/>
      <c r="W68" s="16"/>
    </row>
    <row r="69" spans="20:33" ht="21" x14ac:dyDescent="0.25">
      <c r="T69" s="16"/>
      <c r="W69" s="16"/>
    </row>
    <row r="70" spans="20:33" ht="33" x14ac:dyDescent="0.25">
      <c r="T70" s="16"/>
      <c r="W70" s="16"/>
      <c r="AE70" s="47" t="s">
        <v>21</v>
      </c>
      <c r="AF70" s="48"/>
      <c r="AG70" s="37" t="s">
        <v>22</v>
      </c>
    </row>
    <row r="71" spans="20:33" ht="21" x14ac:dyDescent="0.25">
      <c r="T71" s="16" t="s">
        <v>133</v>
      </c>
      <c r="U71" s="16">
        <v>2023</v>
      </c>
      <c r="V71" s="16">
        <v>2022</v>
      </c>
      <c r="W71" s="16">
        <v>2021</v>
      </c>
      <c r="AE71" s="49"/>
      <c r="AF71" s="50"/>
      <c r="AG71" s="38"/>
    </row>
    <row r="72" spans="20:33" ht="21" x14ac:dyDescent="0.25">
      <c r="T72" s="17" t="s">
        <v>101</v>
      </c>
      <c r="U72" s="16"/>
      <c r="V72" s="16"/>
      <c r="W72" s="16"/>
      <c r="AE72" s="21">
        <v>2024</v>
      </c>
      <c r="AF72" s="25">
        <v>2023</v>
      </c>
      <c r="AG72" s="26"/>
    </row>
    <row r="73" spans="20:33" ht="21" x14ac:dyDescent="0.25">
      <c r="T73" s="16" t="s">
        <v>102</v>
      </c>
      <c r="U73" s="16"/>
      <c r="V73" s="16"/>
      <c r="W73" s="16"/>
      <c r="AE73" s="2">
        <f>U9</f>
        <v>7118</v>
      </c>
      <c r="AF73" s="2">
        <f>V9</f>
        <v>5510</v>
      </c>
      <c r="AG73" s="24">
        <f>AE73/AF73-1</f>
        <v>0.29183303085299461</v>
      </c>
    </row>
    <row r="74" spans="20:33" ht="21" x14ac:dyDescent="0.25">
      <c r="T74" s="16" t="s">
        <v>103</v>
      </c>
      <c r="U74" s="138">
        <v>33416</v>
      </c>
      <c r="V74" s="138">
        <v>30739</v>
      </c>
      <c r="W74" s="138">
        <v>24563</v>
      </c>
      <c r="AE74" s="2">
        <f>U10</f>
        <v>39312</v>
      </c>
      <c r="AF74" s="2">
        <f>V10</f>
        <v>28097</v>
      </c>
      <c r="AG74" s="24">
        <f t="shared" ref="AG74" si="4">AE74/AF74-1</f>
        <v>0.39915293447699041</v>
      </c>
    </row>
    <row r="75" spans="20:33" ht="21" x14ac:dyDescent="0.25">
      <c r="T75" s="16" t="s">
        <v>104</v>
      </c>
      <c r="U75" s="18">
        <v>7255</v>
      </c>
      <c r="V75" s="18">
        <v>6070</v>
      </c>
      <c r="W75" s="18">
        <v>5195</v>
      </c>
      <c r="AE75" s="2" t="e">
        <f>#REF!</f>
        <v>#REF!</v>
      </c>
      <c r="AF75" s="2" t="e">
        <f>#REF!</f>
        <v>#REF!</v>
      </c>
      <c r="AG75" s="24"/>
    </row>
    <row r="76" spans="20:33" ht="21" x14ac:dyDescent="0.25">
      <c r="T76" s="16" t="s">
        <v>105</v>
      </c>
      <c r="U76" s="18">
        <v>5005</v>
      </c>
      <c r="V76" s="18">
        <v>4521</v>
      </c>
      <c r="W76" s="18">
        <v>3316</v>
      </c>
      <c r="AE76" s="2">
        <f>U11</f>
        <v>166</v>
      </c>
      <c r="AF76" s="2">
        <f>V11</f>
        <v>307</v>
      </c>
      <c r="AG76" s="24"/>
    </row>
    <row r="77" spans="20:33" ht="21" x14ac:dyDescent="0.25">
      <c r="T77" s="16" t="s">
        <v>106</v>
      </c>
      <c r="U77" s="18">
        <v>1705</v>
      </c>
      <c r="V77" s="18">
        <v>1637</v>
      </c>
      <c r="W77" s="18">
        <v>1556</v>
      </c>
      <c r="AE77" s="2">
        <f>U12</f>
        <v>46596</v>
      </c>
      <c r="AF77" s="2">
        <f>V12</f>
        <v>33914</v>
      </c>
      <c r="AG77" s="14"/>
    </row>
    <row r="78" spans="20:33" ht="22" thickBot="1" x14ac:dyDescent="0.3">
      <c r="T78" s="16" t="s">
        <v>107</v>
      </c>
      <c r="U78" s="18">
        <v>47381</v>
      </c>
      <c r="V78" s="18">
        <v>42967</v>
      </c>
      <c r="W78" s="18">
        <v>34630</v>
      </c>
      <c r="AE78" s="2">
        <f>U13</f>
        <v>60237</v>
      </c>
      <c r="AF78" s="2">
        <f>V13</f>
        <v>57384</v>
      </c>
      <c r="AG78" s="36"/>
    </row>
    <row r="79" spans="20:33" ht="22" thickTop="1" x14ac:dyDescent="0.25">
      <c r="T79" s="17" t="s">
        <v>108</v>
      </c>
      <c r="U79" s="18"/>
      <c r="V79" s="18"/>
      <c r="W79" s="18"/>
      <c r="AE79" s="2">
        <f>U14</f>
        <v>120877</v>
      </c>
      <c r="AF79" s="2">
        <f>V14</f>
        <v>104217</v>
      </c>
      <c r="AG79" s="14">
        <f>AE79/AF79-1</f>
        <v>0.15985875624898038</v>
      </c>
    </row>
    <row r="80" spans="20:33" ht="21" x14ac:dyDescent="0.25">
      <c r="T80" s="16" t="s">
        <v>109</v>
      </c>
      <c r="U80" s="18">
        <v>17697</v>
      </c>
      <c r="V80" s="18">
        <v>11967</v>
      </c>
      <c r="W80" s="18">
        <v>8850</v>
      </c>
      <c r="AE80" s="2">
        <f>U15</f>
        <v>6960</v>
      </c>
      <c r="AF80" s="2">
        <f>V15</f>
        <v>5357</v>
      </c>
      <c r="AG80" s="14"/>
    </row>
    <row r="81" spans="20:33" ht="21" x14ac:dyDescent="0.25">
      <c r="T81" s="16" t="s">
        <v>110</v>
      </c>
      <c r="U81" s="18">
        <v>128</v>
      </c>
      <c r="V81" s="18">
        <v>96</v>
      </c>
      <c r="W81" s="18">
        <v>83</v>
      </c>
      <c r="AE81" s="2">
        <f>U16</f>
        <v>2186</v>
      </c>
      <c r="AF81" s="2">
        <f>V16</f>
        <v>4578</v>
      </c>
      <c r="AG81" s="14"/>
    </row>
    <row r="82" spans="20:33" ht="21" x14ac:dyDescent="0.25">
      <c r="T82" s="16" t="s">
        <v>111</v>
      </c>
      <c r="U82" s="18">
        <v>2158</v>
      </c>
      <c r="V82" s="18">
        <v>595</v>
      </c>
      <c r="W82" s="18">
        <v>100</v>
      </c>
      <c r="AE82" s="2">
        <f>U17</f>
        <v>5138</v>
      </c>
      <c r="AF82" s="2">
        <f>V17</f>
        <v>5215</v>
      </c>
      <c r="AG82" s="14"/>
    </row>
    <row r="83" spans="20:33" ht="21" x14ac:dyDescent="0.25">
      <c r="T83" s="16" t="s">
        <v>112</v>
      </c>
      <c r="U83" s="18">
        <v>19983</v>
      </c>
      <c r="V83" s="18">
        <v>12658</v>
      </c>
      <c r="W83" s="18">
        <v>9033</v>
      </c>
      <c r="AE83" s="2">
        <f>U18</f>
        <v>19114</v>
      </c>
      <c r="AF83" s="2">
        <f>V18</f>
        <v>17689</v>
      </c>
      <c r="AG83" s="24"/>
    </row>
    <row r="84" spans="20:33" ht="22" thickBot="1" x14ac:dyDescent="0.3">
      <c r="T84" s="17" t="s">
        <v>27</v>
      </c>
      <c r="U84" s="18"/>
      <c r="V84" s="18"/>
      <c r="W84" s="18"/>
      <c r="AE84" s="2">
        <f>U19</f>
        <v>261108</v>
      </c>
      <c r="AF84" s="2">
        <f>V19</f>
        <v>228354</v>
      </c>
      <c r="AG84" s="29">
        <f>AE84/AF84-1</f>
        <v>0.14343519272708161</v>
      </c>
    </row>
    <row r="85" spans="20:33" ht="22" thickTop="1" x14ac:dyDescent="0.25">
      <c r="T85" s="16" t="s">
        <v>89</v>
      </c>
      <c r="U85" s="18">
        <v>4865</v>
      </c>
      <c r="V85" s="18">
        <v>1527</v>
      </c>
      <c r="W85" s="18">
        <v>458</v>
      </c>
      <c r="AE85" s="2">
        <f>U20</f>
        <v>0</v>
      </c>
      <c r="AF85" s="2">
        <f>V20</f>
        <v>0</v>
      </c>
      <c r="AG85" s="15"/>
    </row>
    <row r="86" spans="20:33" ht="21" x14ac:dyDescent="0.25">
      <c r="T86" s="16" t="s">
        <v>113</v>
      </c>
      <c r="U86" s="18">
        <v>1984</v>
      </c>
      <c r="V86" s="18">
        <v>1236</v>
      </c>
      <c r="W86" s="18">
        <v>825</v>
      </c>
      <c r="AE86" s="2">
        <f>U22</f>
        <v>13109</v>
      </c>
      <c r="AF86" s="2">
        <f>V22</f>
        <v>12133</v>
      </c>
      <c r="AG86" s="22">
        <f>AE86/AF86-1</f>
        <v>8.0441770378307131E-2</v>
      </c>
    </row>
    <row r="87" spans="20:33" ht="21" x14ac:dyDescent="0.25">
      <c r="T87" s="16" t="s">
        <v>114</v>
      </c>
      <c r="U87" s="18">
        <v>6849</v>
      </c>
      <c r="V87" s="18">
        <v>2763</v>
      </c>
      <c r="W87" s="18">
        <v>1283</v>
      </c>
      <c r="AE87" s="2">
        <f>U21</f>
        <v>129144</v>
      </c>
      <c r="AF87" s="2">
        <f>V21</f>
        <v>110239</v>
      </c>
      <c r="AG87" s="14">
        <f t="shared" ref="AG87:AG99" si="5">AE87/AF87-1</f>
        <v>0.17149103311895075</v>
      </c>
    </row>
    <row r="88" spans="20:33" ht="21" x14ac:dyDescent="0.25">
      <c r="T88" s="16" t="s">
        <v>115</v>
      </c>
      <c r="U88" s="18">
        <v>13134</v>
      </c>
      <c r="V88" s="18">
        <v>9895</v>
      </c>
      <c r="W88" s="18">
        <v>7750</v>
      </c>
      <c r="AE88" s="2">
        <f>U23</f>
        <v>1293</v>
      </c>
      <c r="AF88" s="2">
        <f>V23</f>
        <v>1348</v>
      </c>
      <c r="AG88" s="14"/>
    </row>
    <row r="89" spans="20:33" ht="22" thickBot="1" x14ac:dyDescent="0.3">
      <c r="T89" s="16" t="s">
        <v>116</v>
      </c>
      <c r="U89" s="18">
        <v>50515</v>
      </c>
      <c r="V89" s="18">
        <v>52862</v>
      </c>
      <c r="W89" s="18">
        <v>42380</v>
      </c>
      <c r="AE89" s="2">
        <f>U24</f>
        <v>47639</v>
      </c>
      <c r="AF89" s="2">
        <f>V24</f>
        <v>37350</v>
      </c>
      <c r="AG89" s="36">
        <f t="shared" si="5"/>
        <v>0.27547523427041498</v>
      </c>
    </row>
    <row r="90" spans="20:33" ht="22" thickTop="1" x14ac:dyDescent="0.25">
      <c r="T90" s="17" t="s">
        <v>117</v>
      </c>
      <c r="U90" s="18"/>
      <c r="V90" s="18"/>
      <c r="W90" s="18"/>
      <c r="AE90" s="2">
        <f>U25</f>
        <v>41639</v>
      </c>
      <c r="AF90" s="2">
        <f>V25</f>
        <v>37350</v>
      </c>
      <c r="AG90" s="14"/>
    </row>
    <row r="91" spans="20:33" ht="21" x14ac:dyDescent="0.25">
      <c r="T91" s="16" t="s">
        <v>63</v>
      </c>
      <c r="U91" s="18">
        <v>880</v>
      </c>
      <c r="V91" s="18">
        <v>627</v>
      </c>
      <c r="W91" s="18">
        <v>-73</v>
      </c>
      <c r="AE91" s="2">
        <f>U26</f>
        <v>233051</v>
      </c>
      <c r="AF91" s="2">
        <f>V26</f>
        <v>203643</v>
      </c>
      <c r="AG91" s="14">
        <f t="shared" si="5"/>
        <v>0.14440957950923927</v>
      </c>
    </row>
    <row r="92" spans="20:33" ht="21" x14ac:dyDescent="0.25">
      <c r="T92" s="16" t="s">
        <v>64</v>
      </c>
      <c r="U92" s="18">
        <v>3839</v>
      </c>
      <c r="V92" s="18">
        <v>1514</v>
      </c>
      <c r="W92" s="18">
        <v>-1155</v>
      </c>
      <c r="AE92" s="2">
        <f>U27</f>
        <v>0</v>
      </c>
      <c r="AF92" s="2">
        <f>V27</f>
        <v>0</v>
      </c>
      <c r="AG92" s="14" t="e">
        <f t="shared" si="5"/>
        <v>#DIV/0!</v>
      </c>
    </row>
    <row r="93" spans="20:33" ht="21" x14ac:dyDescent="0.25">
      <c r="T93" s="16" t="s">
        <v>118</v>
      </c>
      <c r="U93" s="18">
        <v>204</v>
      </c>
      <c r="V93" s="18">
        <v>41</v>
      </c>
      <c r="W93" s="18">
        <v>-191</v>
      </c>
      <c r="AE93" s="2" t="str">
        <f>U28</f>
        <v xml:space="preserve"> - </v>
      </c>
      <c r="AF93" s="2" t="str">
        <f>V28</f>
        <v xml:space="preserve"> - </v>
      </c>
      <c r="AG93" s="14"/>
    </row>
    <row r="94" spans="20:33" ht="22" thickBot="1" x14ac:dyDescent="0.3">
      <c r="T94" s="16" t="s">
        <v>119</v>
      </c>
      <c r="U94" s="18">
        <v>4923</v>
      </c>
      <c r="V94" s="18">
        <v>2182</v>
      </c>
      <c r="W94" s="18">
        <v>-1419</v>
      </c>
      <c r="AE94" s="2">
        <f>U29</f>
        <v>145</v>
      </c>
      <c r="AF94" s="2">
        <f>V29</f>
        <v>149</v>
      </c>
      <c r="AG94" s="29">
        <f>AE94/AF94-1</f>
        <v>-2.6845637583892579E-2</v>
      </c>
    </row>
    <row r="95" spans="20:33" ht="22" thickTop="1" x14ac:dyDescent="0.25">
      <c r="T95" s="16" t="s">
        <v>120</v>
      </c>
      <c r="U95" s="18">
        <v>55592</v>
      </c>
      <c r="V95" s="18">
        <v>50680</v>
      </c>
      <c r="W95" s="18">
        <v>43799</v>
      </c>
      <c r="AE95" s="2">
        <f>U30</f>
        <v>11372</v>
      </c>
      <c r="AF95" s="2">
        <f>V30</f>
        <v>11493</v>
      </c>
      <c r="AG95" s="14"/>
    </row>
    <row r="96" spans="20:33" ht="21" x14ac:dyDescent="0.25">
      <c r="T96" s="17" t="s">
        <v>121</v>
      </c>
      <c r="U96" s="18"/>
      <c r="V96" s="18"/>
      <c r="W96" s="18"/>
      <c r="AE96" s="2">
        <f>U31</f>
        <v>19612</v>
      </c>
      <c r="AF96" s="2">
        <f>V31</f>
        <v>16279</v>
      </c>
      <c r="AG96" s="14"/>
    </row>
    <row r="97" spans="20:35" ht="21" x14ac:dyDescent="0.25">
      <c r="T97" s="16" t="s">
        <v>122</v>
      </c>
      <c r="U97" s="18">
        <v>15367</v>
      </c>
      <c r="V97" s="18">
        <v>14002</v>
      </c>
      <c r="W97" s="18">
        <v>11007</v>
      </c>
      <c r="AE97" s="2">
        <f>U32</f>
        <v>-3072</v>
      </c>
      <c r="AF97" s="2">
        <f>V32</f>
        <v>-3210</v>
      </c>
      <c r="AG97" s="14">
        <f t="shared" si="5"/>
        <v>-4.2990654205607437E-2</v>
      </c>
    </row>
    <row r="98" spans="20:35" ht="21" x14ac:dyDescent="0.25">
      <c r="T98" s="16" t="s">
        <v>123</v>
      </c>
      <c r="U98" s="18">
        <v>5667</v>
      </c>
      <c r="V98" s="18">
        <v>4943</v>
      </c>
      <c r="W98" s="18">
        <v>3762</v>
      </c>
      <c r="AE98" s="2">
        <f>U33</f>
        <v>28057</v>
      </c>
      <c r="AF98" s="2">
        <f>V33</f>
        <v>24711</v>
      </c>
      <c r="AG98" s="14"/>
    </row>
    <row r="99" spans="20:35" ht="22" thickBot="1" x14ac:dyDescent="0.3">
      <c r="T99" s="16" t="s">
        <v>124</v>
      </c>
      <c r="U99" s="18">
        <v>3968</v>
      </c>
      <c r="V99" s="18">
        <v>2959</v>
      </c>
      <c r="W99" s="18">
        <v>1993</v>
      </c>
      <c r="AE99" s="2">
        <f>U34</f>
        <v>261108</v>
      </c>
      <c r="AF99" s="2">
        <f>V34</f>
        <v>228354</v>
      </c>
      <c r="AG99" s="29">
        <f t="shared" si="5"/>
        <v>0.14343519272708161</v>
      </c>
    </row>
    <row r="100" spans="20:35" ht="22" thickTop="1" x14ac:dyDescent="0.25">
      <c r="T100" s="16" t="s">
        <v>125</v>
      </c>
      <c r="U100" s="18">
        <v>5213</v>
      </c>
      <c r="V100" s="18">
        <v>5458</v>
      </c>
      <c r="W100" s="18">
        <v>5291</v>
      </c>
    </row>
    <row r="101" spans="20:35" ht="20" customHeight="1" x14ac:dyDescent="0.25">
      <c r="T101" s="133" t="s">
        <v>126</v>
      </c>
      <c r="U101" s="20">
        <v>8067</v>
      </c>
      <c r="V101" s="20">
        <v>7252</v>
      </c>
      <c r="W101" s="20">
        <v>6240</v>
      </c>
    </row>
    <row r="102" spans="20:35" ht="22" customHeight="1" x14ac:dyDescent="0.25">
      <c r="T102" s="133" t="s">
        <v>127</v>
      </c>
      <c r="U102" s="20">
        <v>6807</v>
      </c>
      <c r="V102" s="20">
        <v>6481</v>
      </c>
      <c r="W102" s="20">
        <v>4817</v>
      </c>
    </row>
    <row r="103" spans="20:35" ht="27" customHeight="1" x14ac:dyDescent="0.25">
      <c r="T103" s="133" t="s">
        <v>128</v>
      </c>
      <c r="U103" s="20">
        <v>45079</v>
      </c>
      <c r="V103" s="20">
        <v>41095</v>
      </c>
      <c r="W103" s="20">
        <v>33110</v>
      </c>
    </row>
    <row r="104" spans="20:35" ht="21" x14ac:dyDescent="0.25">
      <c r="T104" s="66" t="s">
        <v>129</v>
      </c>
      <c r="U104" s="20">
        <v>10513</v>
      </c>
      <c r="V104" s="20">
        <v>9585</v>
      </c>
      <c r="W104" s="20">
        <v>10689</v>
      </c>
      <c r="AE104" s="129">
        <v>2024</v>
      </c>
      <c r="AF104" s="51"/>
      <c r="AG104" s="16"/>
      <c r="AH104" s="33">
        <v>2023</v>
      </c>
      <c r="AI104" s="34"/>
    </row>
    <row r="105" spans="20:35" ht="21" x14ac:dyDescent="0.25">
      <c r="T105" s="66" t="s">
        <v>130</v>
      </c>
      <c r="U105" s="20">
        <v>2139</v>
      </c>
      <c r="V105" s="20">
        <v>2071</v>
      </c>
      <c r="W105" s="20">
        <v>2629</v>
      </c>
      <c r="AE105" s="66"/>
      <c r="AF105" s="41"/>
      <c r="AG105" s="16"/>
      <c r="AH105" s="42"/>
      <c r="AI105" s="43"/>
    </row>
    <row r="106" spans="20:35" ht="21" x14ac:dyDescent="0.25">
      <c r="T106" s="66" t="s">
        <v>131</v>
      </c>
      <c r="U106" s="20">
        <v>8374</v>
      </c>
      <c r="V106" s="20">
        <v>7514</v>
      </c>
      <c r="W106" s="20">
        <v>8060</v>
      </c>
      <c r="AE106" s="30">
        <f>V105</f>
        <v>2071</v>
      </c>
      <c r="AF106" s="39">
        <f>V105/$V$105</f>
        <v>1</v>
      </c>
      <c r="AG106" s="16"/>
      <c r="AH106" s="30">
        <f>U105</f>
        <v>2139</v>
      </c>
      <c r="AI106" s="40">
        <f>U105/$U$105</f>
        <v>1</v>
      </c>
    </row>
    <row r="107" spans="20:35" ht="21" x14ac:dyDescent="0.25">
      <c r="T107" s="66"/>
      <c r="U107" s="20"/>
      <c r="V107" s="20"/>
      <c r="W107" s="66"/>
      <c r="AE107" s="30">
        <f>V106</f>
        <v>7514</v>
      </c>
      <c r="AF107" s="39"/>
      <c r="AG107" s="16"/>
      <c r="AH107" s="30">
        <f>U106</f>
        <v>8374</v>
      </c>
      <c r="AI107" s="40"/>
    </row>
    <row r="108" spans="20:35" ht="21" x14ac:dyDescent="0.25">
      <c r="T108" s="66"/>
      <c r="U108" s="20"/>
      <c r="V108" s="20"/>
      <c r="W108" s="66"/>
      <c r="AE108" s="30">
        <f>V107</f>
        <v>0</v>
      </c>
      <c r="AF108" s="39">
        <f>V107/$V$105</f>
        <v>0</v>
      </c>
      <c r="AG108" s="16"/>
      <c r="AH108" s="30">
        <f>U107</f>
        <v>0</v>
      </c>
      <c r="AI108" s="40">
        <f>U107/$U$105</f>
        <v>0</v>
      </c>
    </row>
    <row r="109" spans="20:35" ht="21" x14ac:dyDescent="0.25">
      <c r="T109" s="66"/>
      <c r="U109" s="20"/>
      <c r="V109" s="20"/>
      <c r="W109" s="66"/>
      <c r="AE109" s="30">
        <f>V108</f>
        <v>0</v>
      </c>
      <c r="AF109" s="39">
        <f>V108/$V$105</f>
        <v>0</v>
      </c>
      <c r="AG109" s="16"/>
      <c r="AH109" s="30">
        <f>U108</f>
        <v>0</v>
      </c>
      <c r="AI109" s="40">
        <f>U108/$U$105</f>
        <v>0</v>
      </c>
    </row>
    <row r="110" spans="20:35" ht="21" x14ac:dyDescent="0.25">
      <c r="T110" s="66"/>
      <c r="U110" s="20"/>
      <c r="V110" s="20"/>
      <c r="W110" s="66"/>
      <c r="AE110" s="30">
        <f>V109</f>
        <v>0</v>
      </c>
      <c r="AF110" s="39">
        <f>V109/$V$105</f>
        <v>0</v>
      </c>
      <c r="AG110" s="16"/>
      <c r="AH110" s="30">
        <f>U109</f>
        <v>0</v>
      </c>
      <c r="AI110" s="40">
        <f>U109/$U$105</f>
        <v>0</v>
      </c>
    </row>
    <row r="111" spans="20:35" ht="21" x14ac:dyDescent="0.25">
      <c r="T111" s="132"/>
      <c r="U111" s="20"/>
      <c r="V111" s="20"/>
      <c r="W111" s="66"/>
      <c r="AE111" s="30">
        <f>V110</f>
        <v>0</v>
      </c>
      <c r="AF111" s="39"/>
      <c r="AG111" s="16"/>
      <c r="AH111" s="30">
        <f>U110</f>
        <v>0</v>
      </c>
      <c r="AI111" s="40"/>
    </row>
    <row r="112" spans="20:35" ht="21" x14ac:dyDescent="0.25">
      <c r="T112" s="66"/>
      <c r="U112" s="66"/>
      <c r="V112" s="66"/>
      <c r="W112" s="66"/>
      <c r="AE112" s="30">
        <f>V111</f>
        <v>0</v>
      </c>
      <c r="AF112" s="39"/>
      <c r="AG112" s="16"/>
      <c r="AH112" s="30">
        <f>U111</f>
        <v>0</v>
      </c>
      <c r="AI112" s="40"/>
    </row>
    <row r="113" spans="20:35" ht="21" x14ac:dyDescent="0.25">
      <c r="T113" s="66"/>
      <c r="U113" s="66"/>
      <c r="V113" s="66"/>
      <c r="W113" s="66"/>
      <c r="AE113" s="68"/>
      <c r="AF113" s="40"/>
      <c r="AG113" s="16"/>
      <c r="AH113" s="44"/>
      <c r="AI113" s="40"/>
    </row>
    <row r="114" spans="20:35" ht="21" x14ac:dyDescent="0.25">
      <c r="T114" s="66"/>
      <c r="U114" s="66"/>
      <c r="V114" s="66"/>
      <c r="W114" s="66"/>
      <c r="AE114" s="130"/>
      <c r="AF114" s="45"/>
      <c r="AG114" s="16"/>
      <c r="AH114" s="46"/>
      <c r="AI114" s="45"/>
    </row>
    <row r="115" spans="20:35" ht="21" x14ac:dyDescent="0.25">
      <c r="T115" s="66"/>
      <c r="U115" s="131"/>
      <c r="V115" s="131"/>
      <c r="W115" s="131"/>
      <c r="AF115" t="s">
        <v>36</v>
      </c>
    </row>
    <row r="116" spans="20:35" ht="21" x14ac:dyDescent="0.25">
      <c r="T116" s="66"/>
      <c r="U116" s="131"/>
      <c r="V116" s="131"/>
      <c r="W116" s="131"/>
    </row>
    <row r="117" spans="20:35" ht="21" x14ac:dyDescent="0.25">
      <c r="T117" s="16"/>
    </row>
    <row r="118" spans="20:35" ht="21" x14ac:dyDescent="0.25">
      <c r="T118" s="16"/>
    </row>
    <row r="119" spans="20:35" ht="21" x14ac:dyDescent="0.25">
      <c r="T119" s="16"/>
    </row>
    <row r="120" spans="20:35" ht="21" x14ac:dyDescent="0.25">
      <c r="T120" s="16"/>
    </row>
    <row r="121" spans="20:35" ht="21" x14ac:dyDescent="0.25">
      <c r="T121" s="16"/>
    </row>
    <row r="122" spans="20:35" ht="21" x14ac:dyDescent="0.25">
      <c r="T122" s="16"/>
    </row>
    <row r="123" spans="20:35" ht="21" x14ac:dyDescent="0.25">
      <c r="T123" s="16"/>
    </row>
    <row r="124" spans="20:35" ht="21" x14ac:dyDescent="0.25">
      <c r="T124" s="16"/>
    </row>
    <row r="125" spans="20:35" ht="21" x14ac:dyDescent="0.25">
      <c r="T125" s="16"/>
    </row>
    <row r="126" spans="20:35" ht="21" x14ac:dyDescent="0.25">
      <c r="T126" s="16"/>
    </row>
  </sheetData>
  <mergeCells count="2">
    <mergeCell ref="AE70:AF71"/>
    <mergeCell ref="AE104:AF10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3CAE-B9A3-3A42-BC6E-F84DA1A00F1E}">
  <dimension ref="K4:K38"/>
  <sheetViews>
    <sheetView tabSelected="1" workbookViewId="0">
      <selection activeCell="K39" sqref="K39"/>
    </sheetView>
  </sheetViews>
  <sheetFormatPr baseColWidth="10" defaultRowHeight="15" x14ac:dyDescent="0.2"/>
  <sheetData>
    <row r="4" spans="11:11" x14ac:dyDescent="0.2">
      <c r="K4" s="6" t="s">
        <v>7</v>
      </c>
    </row>
    <row r="5" spans="11:11" x14ac:dyDescent="0.2">
      <c r="K5" t="s">
        <v>59</v>
      </c>
    </row>
    <row r="6" spans="11:11" x14ac:dyDescent="0.2">
      <c r="K6" t="s">
        <v>74</v>
      </c>
    </row>
    <row r="7" spans="11:11" x14ac:dyDescent="0.2">
      <c r="K7" t="s">
        <v>75</v>
      </c>
    </row>
    <row r="8" spans="11:11" x14ac:dyDescent="0.2">
      <c r="K8" t="s">
        <v>76</v>
      </c>
    </row>
    <row r="9" spans="11:11" x14ac:dyDescent="0.2">
      <c r="K9" t="s">
        <v>77</v>
      </c>
    </row>
    <row r="10" spans="11:11" x14ac:dyDescent="0.2">
      <c r="K10" t="s">
        <v>78</v>
      </c>
    </row>
    <row r="11" spans="11:11" x14ac:dyDescent="0.2">
      <c r="K11" t="s">
        <v>79</v>
      </c>
    </row>
    <row r="12" spans="11:11" x14ac:dyDescent="0.2">
      <c r="K12" s="6" t="s">
        <v>80</v>
      </c>
    </row>
    <row r="13" spans="11:11" x14ac:dyDescent="0.2">
      <c r="K13" t="s">
        <v>81</v>
      </c>
    </row>
    <row r="14" spans="11:11" x14ac:dyDescent="0.2">
      <c r="K14" t="s">
        <v>82</v>
      </c>
    </row>
    <row r="15" spans="11:11" x14ac:dyDescent="0.2">
      <c r="K15" s="6" t="s">
        <v>83</v>
      </c>
    </row>
    <row r="16" spans="11:11" x14ac:dyDescent="0.2">
      <c r="K16" t="s">
        <v>84</v>
      </c>
    </row>
    <row r="17" spans="11:11" x14ac:dyDescent="0.2">
      <c r="K17" t="s">
        <v>67</v>
      </c>
    </row>
    <row r="18" spans="11:11" x14ac:dyDescent="0.2">
      <c r="K18" t="s">
        <v>85</v>
      </c>
    </row>
    <row r="19" spans="11:11" x14ac:dyDescent="0.2">
      <c r="K19" t="s">
        <v>86</v>
      </c>
    </row>
    <row r="20" spans="11:11" x14ac:dyDescent="0.2">
      <c r="K20" s="6" t="s">
        <v>87</v>
      </c>
    </row>
    <row r="21" spans="11:11" x14ac:dyDescent="0.2">
      <c r="K21" s="6" t="s">
        <v>88</v>
      </c>
    </row>
    <row r="22" spans="11:11" x14ac:dyDescent="0.2">
      <c r="K22" t="s">
        <v>89</v>
      </c>
    </row>
    <row r="23" spans="11:11" x14ac:dyDescent="0.2">
      <c r="K23" t="s">
        <v>90</v>
      </c>
    </row>
    <row r="24" spans="11:11" x14ac:dyDescent="0.2">
      <c r="K24" t="s">
        <v>69</v>
      </c>
    </row>
    <row r="25" spans="11:11" x14ac:dyDescent="0.2">
      <c r="K25" t="s">
        <v>91</v>
      </c>
    </row>
    <row r="26" spans="11:11" x14ac:dyDescent="0.2">
      <c r="K26" t="s">
        <v>68</v>
      </c>
    </row>
    <row r="27" spans="11:11" x14ac:dyDescent="0.2">
      <c r="K27" t="s">
        <v>92</v>
      </c>
    </row>
    <row r="28" spans="11:11" x14ac:dyDescent="0.2">
      <c r="K28" t="s">
        <v>49</v>
      </c>
    </row>
    <row r="29" spans="11:11" x14ac:dyDescent="0.2">
      <c r="K29" s="6" t="s">
        <v>93</v>
      </c>
    </row>
    <row r="30" spans="11:11" x14ac:dyDescent="0.2">
      <c r="K30" s="6" t="s">
        <v>94</v>
      </c>
    </row>
    <row r="31" spans="11:11" x14ac:dyDescent="0.2">
      <c r="K31" t="s">
        <v>95</v>
      </c>
    </row>
    <row r="32" spans="11:11" x14ac:dyDescent="0.2">
      <c r="K32" t="s">
        <v>96</v>
      </c>
    </row>
    <row r="33" spans="11:11" x14ac:dyDescent="0.2">
      <c r="K33" t="s">
        <v>51</v>
      </c>
    </row>
    <row r="34" spans="11:11" x14ac:dyDescent="0.2">
      <c r="K34" t="s">
        <v>72</v>
      </c>
    </row>
    <row r="35" spans="11:11" x14ac:dyDescent="0.2">
      <c r="K35" t="s">
        <v>97</v>
      </c>
    </row>
    <row r="36" spans="11:11" x14ac:dyDescent="0.2">
      <c r="K36" t="s">
        <v>98</v>
      </c>
    </row>
    <row r="37" spans="11:11" x14ac:dyDescent="0.2">
      <c r="K37" s="6" t="s">
        <v>99</v>
      </c>
    </row>
    <row r="38" spans="11:11" x14ac:dyDescent="0.2">
      <c r="K38" s="6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NVDA</vt:lpstr>
      <vt:lpstr>AXP</vt:lpstr>
      <vt:lpstr>JPM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CANDELAS RAMIREZ</dc:creator>
  <cp:lastModifiedBy>DIEGO CORDOBA URRUTIA</cp:lastModifiedBy>
  <cp:lastPrinted>2024-09-18T22:18:16Z</cp:lastPrinted>
  <dcterms:created xsi:type="dcterms:W3CDTF">2024-09-04T21:28:44Z</dcterms:created>
  <dcterms:modified xsi:type="dcterms:W3CDTF">2025-01-20T16:01:37Z</dcterms:modified>
</cp:coreProperties>
</file>