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3.xml" ContentType="application/vnd.openxmlformats-officedocument.spreadsheetml.comments+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coren\Downloads\"/>
    </mc:Choice>
  </mc:AlternateContent>
  <xr:revisionPtr revIDLastSave="0" documentId="13_ncr:1_{8B6E424E-1FB4-4D05-A66A-CF7C4C7A2CF0}" xr6:coauthVersionLast="47" xr6:coauthVersionMax="47" xr10:uidLastSave="{00000000-0000-0000-0000-000000000000}"/>
  <bookViews>
    <workbookView xWindow="-98" yWindow="-98" windowWidth="21795" windowHeight="12975" xr2:uid="{00000000-000D-0000-FFFF-FFFF00000000}"/>
  </bookViews>
  <sheets>
    <sheet name="Backlog" sheetId="1" r:id="rId1"/>
    <sheet name="Planification" sheetId="4" r:id="rId2"/>
    <sheet name="Couts et gains" sheetId="3" r:id="rId3"/>
    <sheet name="RGPD" sheetId="5" r:id="rId4"/>
    <sheet name="Risques" sheetId="6" r:id="rId5"/>
  </sheet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yehnus1Dlw45fGVNqF1YVur9ikw=="/>
    </ext>
  </extLst>
</workbook>
</file>

<file path=xl/calcChain.xml><?xml version="1.0" encoding="utf-8"?>
<calcChain xmlns="http://schemas.openxmlformats.org/spreadsheetml/2006/main">
  <c r="H111" i="4" l="1"/>
  <c r="H112" i="4" s="1"/>
  <c r="H113" i="4" s="1"/>
  <c r="H114" i="4" s="1"/>
  <c r="H115" i="4" s="1"/>
  <c r="H116" i="4" s="1"/>
  <c r="H117" i="4" s="1"/>
  <c r="H118" i="4" s="1"/>
  <c r="H119" i="4" s="1"/>
  <c r="H120" i="4" s="1"/>
  <c r="H121" i="4" s="1"/>
  <c r="H122" i="4" s="1"/>
  <c r="H123" i="4" s="1"/>
  <c r="H124" i="4" s="1"/>
  <c r="H125" i="4" s="1"/>
  <c r="H126" i="4" s="1"/>
  <c r="H127" i="4" s="1"/>
  <c r="H128" i="4" s="1"/>
  <c r="H129" i="4" s="1"/>
  <c r="H130" i="4" s="1"/>
  <c r="H131" i="4" s="1"/>
  <c r="H132" i="4" s="1"/>
  <c r="H133" i="4" s="1"/>
  <c r="H134" i="4" s="1"/>
  <c r="H135" i="4" s="1"/>
  <c r="H136" i="4" s="1"/>
  <c r="H137" i="4" s="1"/>
  <c r="H138" i="4" s="1"/>
  <c r="H139" i="4" s="1"/>
  <c r="H140" i="4" s="1"/>
  <c r="H141" i="4" s="1"/>
  <c r="H142" i="4" s="1"/>
  <c r="H143" i="4" s="1"/>
  <c r="H144" i="4" s="1"/>
  <c r="H145" i="4" s="1"/>
  <c r="H146"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2" i="4" s="1"/>
  <c r="H173" i="4" s="1"/>
  <c r="H174" i="4" s="1"/>
  <c r="H175" i="4" s="1"/>
  <c r="H176" i="4" s="1"/>
  <c r="H177" i="4" s="1"/>
  <c r="H178" i="4" s="1"/>
  <c r="H179" i="4" s="1"/>
  <c r="H180" i="4" s="1"/>
  <c r="H181" i="4" s="1"/>
  <c r="H182" i="4" s="1"/>
  <c r="H183" i="4" s="1"/>
  <c r="H184" i="4" s="1"/>
  <c r="H185" i="4" s="1"/>
  <c r="H186" i="4" s="1"/>
  <c r="H187" i="4" s="1"/>
  <c r="H188" i="4" s="1"/>
  <c r="H189" i="4" s="1"/>
  <c r="H190" i="4" s="1"/>
  <c r="H191" i="4" s="1"/>
  <c r="H192" i="4" s="1"/>
  <c r="H193" i="4" s="1"/>
  <c r="H194" i="4" s="1"/>
  <c r="D56" i="4"/>
  <c r="D57" i="4" s="1"/>
  <c r="D109" i="4"/>
  <c r="H39" i="6"/>
  <c r="H38" i="6"/>
  <c r="H37" i="6"/>
  <c r="H36" i="6"/>
  <c r="H35" i="6"/>
  <c r="H34" i="6"/>
  <c r="H33" i="6"/>
  <c r="H32" i="6"/>
  <c r="H31" i="6"/>
  <c r="H30" i="6"/>
  <c r="B157" i="5"/>
  <c r="B105" i="5"/>
  <c r="B53" i="5"/>
  <c r="B1" i="5"/>
  <c r="J85" i="4" l="1"/>
  <c r="J86" i="4" s="1"/>
  <c r="J87" i="4" s="1"/>
  <c r="J88" i="4" s="1"/>
  <c r="J89" i="4" s="1"/>
  <c r="J90" i="4" s="1"/>
  <c r="J91" i="4" s="1"/>
  <c r="J92" i="4" s="1"/>
  <c r="F85" i="4"/>
  <c r="F86" i="4" s="1"/>
  <c r="F87" i="4" s="1"/>
  <c r="F88" i="4" s="1"/>
  <c r="F89" i="4" s="1"/>
  <c r="F90" i="4" s="1"/>
  <c r="F91" i="4" s="1"/>
  <c r="F92" i="4" s="1"/>
  <c r="F93" i="4" s="1"/>
  <c r="F94" i="4" s="1"/>
  <c r="J70" i="4"/>
  <c r="J71" i="4" s="1"/>
  <c r="J72" i="4" s="1"/>
  <c r="J73" i="4" s="1"/>
  <c r="J74" i="4" s="1"/>
  <c r="J75" i="4" s="1"/>
  <c r="J76" i="4" s="1"/>
  <c r="J77" i="4" s="1"/>
  <c r="H70" i="4"/>
  <c r="H71" i="4" s="1"/>
  <c r="H72" i="4" s="1"/>
  <c r="H73" i="4" s="1"/>
  <c r="H74" i="4" s="1"/>
  <c r="H75" i="4" s="1"/>
  <c r="H76" i="4" s="1"/>
  <c r="H77" i="4" s="1"/>
  <c r="H78" i="4" s="1"/>
  <c r="H79" i="4" s="1"/>
  <c r="F70" i="4"/>
  <c r="F71" i="4" s="1"/>
  <c r="F72" i="4" s="1"/>
  <c r="F73" i="4" s="1"/>
  <c r="F74" i="4" s="1"/>
  <c r="F75" i="4" s="1"/>
  <c r="F76" i="4" s="1"/>
  <c r="F77" i="4" s="1"/>
  <c r="F78" i="4" s="1"/>
  <c r="F79" i="4" s="1"/>
  <c r="D70" i="4"/>
  <c r="D71" i="4" s="1"/>
  <c r="D72" i="4" s="1"/>
  <c r="D73" i="4" s="1"/>
  <c r="D74" i="4" s="1"/>
  <c r="D75" i="4" s="1"/>
  <c r="D76" i="4" s="1"/>
  <c r="D77" i="4" s="1"/>
  <c r="D78" i="4" s="1"/>
  <c r="D79" i="4" s="1"/>
  <c r="D58" i="4"/>
  <c r="D59" i="4" s="1"/>
  <c r="D60" i="4" s="1"/>
  <c r="D61" i="4" s="1"/>
  <c r="J56" i="4"/>
  <c r="J57" i="4" s="1"/>
  <c r="J58" i="4" s="1"/>
  <c r="J59" i="4" s="1"/>
  <c r="J60" i="4" s="1"/>
  <c r="J61" i="4" s="1"/>
  <c r="J62" i="4" s="1"/>
  <c r="L55" i="4"/>
  <c r="L56" i="4" s="1"/>
  <c r="L57" i="4" s="1"/>
  <c r="L58" i="4" s="1"/>
  <c r="L59" i="4" s="1"/>
  <c r="L60" i="4" s="1"/>
  <c r="L61" i="4" s="1"/>
  <c r="L62" i="4" s="1"/>
  <c r="L63" i="4" s="1"/>
  <c r="L64" i="4" s="1"/>
  <c r="H55" i="4"/>
  <c r="H56" i="4" s="1"/>
  <c r="H57" i="4" s="1"/>
  <c r="H58" i="4" s="1"/>
  <c r="H59" i="4" s="1"/>
  <c r="H60" i="4" s="1"/>
  <c r="H61" i="4" s="1"/>
  <c r="H62" i="4" s="1"/>
  <c r="F55" i="4"/>
  <c r="F56" i="4" s="1"/>
  <c r="F57" i="4" s="1"/>
  <c r="F58" i="4" s="1"/>
  <c r="F59" i="4" s="1"/>
  <c r="L30" i="4"/>
  <c r="L31" i="4" s="1"/>
  <c r="L32" i="4" s="1"/>
  <c r="L33" i="4" s="1"/>
  <c r="L34" i="4" s="1"/>
  <c r="L35" i="4" s="1"/>
  <c r="L36" i="4" s="1"/>
  <c r="L37" i="4" s="1"/>
  <c r="L38" i="4" s="1"/>
  <c r="L39" i="4" s="1"/>
  <c r="L40" i="4" s="1"/>
  <c r="L41" i="4" s="1"/>
  <c r="L42" i="4" s="1"/>
  <c r="L43" i="4" s="1"/>
  <c r="L44" i="4" s="1"/>
  <c r="L45" i="4" s="1"/>
  <c r="L46" i="4" s="1"/>
  <c r="J30" i="4"/>
  <c r="J31" i="4" s="1"/>
  <c r="J32" i="4" s="1"/>
  <c r="J33" i="4" s="1"/>
  <c r="J34" i="4" s="1"/>
  <c r="J35" i="4" s="1"/>
  <c r="J36" i="4" s="1"/>
  <c r="J37" i="4" s="1"/>
  <c r="J38" i="4" s="1"/>
  <c r="J39" i="4" s="1"/>
  <c r="J40" i="4" s="1"/>
  <c r="H30" i="4"/>
  <c r="H31" i="4" s="1"/>
  <c r="H32" i="4" s="1"/>
  <c r="H33" i="4" s="1"/>
  <c r="H34" i="4" s="1"/>
  <c r="H35" i="4" s="1"/>
  <c r="H36" i="4" s="1"/>
  <c r="H37" i="4" s="1"/>
  <c r="H38" i="4" s="1"/>
  <c r="H39" i="4" s="1"/>
  <c r="H40" i="4" s="1"/>
  <c r="F30" i="4"/>
  <c r="F31" i="4" s="1"/>
  <c r="F32" i="4" s="1"/>
  <c r="F33" i="4" s="1"/>
  <c r="F34" i="4" s="1"/>
  <c r="F35" i="4" s="1"/>
  <c r="F36" i="4" s="1"/>
  <c r="F37" i="4" s="1"/>
  <c r="F38" i="4" s="1"/>
  <c r="F39" i="4" s="1"/>
  <c r="D30" i="4"/>
  <c r="D31" i="4" s="1"/>
  <c r="D32" i="4" s="1"/>
  <c r="D33" i="4" s="1"/>
  <c r="D34" i="4" s="1"/>
  <c r="D35" i="4" s="1"/>
  <c r="D36" i="4" s="1"/>
  <c r="D37" i="4" s="1"/>
  <c r="D38" i="4" s="1"/>
  <c r="D39" i="4" s="1"/>
  <c r="J97" i="3"/>
  <c r="J98" i="3"/>
  <c r="J99" i="3"/>
  <c r="J100" i="3"/>
  <c r="J101" i="3"/>
  <c r="J102" i="3"/>
  <c r="J103" i="3"/>
  <c r="J104" i="3"/>
  <c r="J105" i="3"/>
  <c r="J106" i="3"/>
  <c r="J107" i="3"/>
  <c r="J108" i="3"/>
  <c r="J109" i="3"/>
  <c r="J110" i="3"/>
  <c r="J111" i="3"/>
  <c r="J112" i="3"/>
  <c r="J113" i="3"/>
  <c r="J114" i="3"/>
  <c r="J115" i="3"/>
  <c r="J116" i="3"/>
  <c r="J117" i="3"/>
  <c r="J118" i="3"/>
  <c r="J119" i="3"/>
  <c r="J96" i="3"/>
  <c r="F96" i="3"/>
  <c r="F97" i="3"/>
  <c r="F98" i="3"/>
  <c r="E100" i="3"/>
  <c r="F100" i="3" s="1"/>
  <c r="E101" i="3"/>
  <c r="F101" i="3" s="1"/>
  <c r="E102" i="3"/>
  <c r="F102" i="3" s="1"/>
  <c r="E103" i="3"/>
  <c r="F103" i="3" s="1"/>
  <c r="E104" i="3"/>
  <c r="F104" i="3" s="1"/>
  <c r="E105" i="3"/>
  <c r="F105" i="3" s="1"/>
  <c r="E106" i="3"/>
  <c r="F106" i="3" s="1"/>
  <c r="K106" i="3" s="1"/>
  <c r="E107" i="3"/>
  <c r="F107" i="3" s="1"/>
  <c r="E108" i="3"/>
  <c r="F108" i="3" s="1"/>
  <c r="K108" i="3" s="1"/>
  <c r="L108" i="3" s="1"/>
  <c r="E109" i="3"/>
  <c r="F109" i="3" s="1"/>
  <c r="E110" i="3"/>
  <c r="F110" i="3" s="1"/>
  <c r="E111" i="3"/>
  <c r="F111" i="3" s="1"/>
  <c r="E112" i="3"/>
  <c r="F112" i="3" s="1"/>
  <c r="E113" i="3"/>
  <c r="F113" i="3" s="1"/>
  <c r="E114" i="3"/>
  <c r="F114" i="3" s="1"/>
  <c r="E115" i="3"/>
  <c r="F115" i="3" s="1"/>
  <c r="E116" i="3"/>
  <c r="F116" i="3" s="1"/>
  <c r="E117" i="3"/>
  <c r="F117" i="3" s="1"/>
  <c r="E118" i="3"/>
  <c r="F118" i="3" s="1"/>
  <c r="E119" i="3"/>
  <c r="F119" i="3" s="1"/>
  <c r="E99" i="3"/>
  <c r="F99" i="3" s="1"/>
  <c r="W21" i="1"/>
  <c r="W22" i="1"/>
  <c r="W23" i="1"/>
  <c r="W24" i="1"/>
  <c r="W25" i="1"/>
  <c r="W26" i="1"/>
  <c r="W27" i="1"/>
  <c r="W28" i="1"/>
  <c r="W29" i="1"/>
  <c r="W30" i="1"/>
  <c r="W31" i="1"/>
  <c r="W32" i="1"/>
  <c r="W33" i="1"/>
  <c r="W34" i="1"/>
  <c r="W35" i="1"/>
  <c r="W36" i="1"/>
  <c r="W37" i="1"/>
  <c r="W38" i="1"/>
  <c r="W39" i="1"/>
  <c r="T21" i="1"/>
  <c r="T22" i="1"/>
  <c r="T23" i="1"/>
  <c r="T24" i="1"/>
  <c r="T25" i="1"/>
  <c r="T26" i="1"/>
  <c r="T27" i="1"/>
  <c r="T28" i="1"/>
  <c r="T29" i="1"/>
  <c r="T30" i="1"/>
  <c r="T31" i="1"/>
  <c r="T32" i="1"/>
  <c r="T33" i="1"/>
  <c r="T34" i="1"/>
  <c r="T35" i="1"/>
  <c r="T36" i="1"/>
  <c r="T37" i="1"/>
  <c r="T38" i="1"/>
  <c r="T39" i="1"/>
  <c r="Q21" i="1"/>
  <c r="Q22" i="1"/>
  <c r="Q23" i="1"/>
  <c r="Q24" i="1"/>
  <c r="Q25" i="1"/>
  <c r="Q26" i="1"/>
  <c r="Q27" i="1"/>
  <c r="Q28" i="1"/>
  <c r="Q29" i="1"/>
  <c r="Q30" i="1"/>
  <c r="Q31" i="1"/>
  <c r="Q32" i="1"/>
  <c r="Q33" i="1"/>
  <c r="Q34" i="1"/>
  <c r="Q35" i="1"/>
  <c r="Q36" i="1"/>
  <c r="Q37" i="1"/>
  <c r="Q38" i="1"/>
  <c r="Q39" i="1"/>
  <c r="N21" i="1"/>
  <c r="N22" i="1"/>
  <c r="N23" i="1"/>
  <c r="N24" i="1"/>
  <c r="N25" i="1"/>
  <c r="N26" i="1"/>
  <c r="N27" i="1"/>
  <c r="N28" i="1"/>
  <c r="N29" i="1"/>
  <c r="N30" i="1"/>
  <c r="N31" i="1"/>
  <c r="N32" i="1"/>
  <c r="N33" i="1"/>
  <c r="N34" i="1"/>
  <c r="N35" i="1"/>
  <c r="N36" i="1"/>
  <c r="N37" i="1"/>
  <c r="N38" i="1"/>
  <c r="N39" i="1"/>
  <c r="K21" i="1"/>
  <c r="K22" i="1"/>
  <c r="K23" i="1"/>
  <c r="K24" i="1"/>
  <c r="K25" i="1"/>
  <c r="K26" i="1"/>
  <c r="K27" i="1"/>
  <c r="K28" i="1"/>
  <c r="K29" i="1"/>
  <c r="K30" i="1"/>
  <c r="K31" i="1"/>
  <c r="K32" i="1"/>
  <c r="K33" i="1"/>
  <c r="K34" i="1"/>
  <c r="K35" i="1"/>
  <c r="K36" i="1"/>
  <c r="K37" i="1"/>
  <c r="K38" i="1"/>
  <c r="K39" i="1"/>
  <c r="C85" i="3"/>
  <c r="C86" i="3" s="1"/>
  <c r="G40" i="1"/>
  <c r="C76" i="3"/>
  <c r="F77" i="3" s="1"/>
  <c r="Y21" i="1"/>
  <c r="Y22" i="1"/>
  <c r="Y30" i="1"/>
  <c r="Y31" i="1"/>
  <c r="Y33" i="1"/>
  <c r="Y38" i="1"/>
  <c r="Y34" i="1"/>
  <c r="Y35" i="1"/>
  <c r="Y36" i="1"/>
  <c r="Y37" i="1"/>
  <c r="Y32" i="1"/>
  <c r="Y23" i="1"/>
  <c r="Y24" i="1"/>
  <c r="Y25" i="1"/>
  <c r="Y26" i="1"/>
  <c r="Y27" i="1"/>
  <c r="Y28" i="1"/>
  <c r="Y39" i="1"/>
  <c r="Y29" i="1"/>
  <c r="X21" i="1"/>
  <c r="X22" i="1"/>
  <c r="X30" i="1"/>
  <c r="X31" i="1"/>
  <c r="X33" i="1"/>
  <c r="X38" i="1"/>
  <c r="X34" i="1"/>
  <c r="X35" i="1"/>
  <c r="X36" i="1"/>
  <c r="X37" i="1"/>
  <c r="X32" i="1"/>
  <c r="X23" i="1"/>
  <c r="X24" i="1"/>
  <c r="X25" i="1"/>
  <c r="X26" i="1"/>
  <c r="X27" i="1"/>
  <c r="X28" i="1"/>
  <c r="X39" i="1"/>
  <c r="X29" i="1"/>
  <c r="U21" i="1"/>
  <c r="U22" i="1"/>
  <c r="U30" i="1"/>
  <c r="U31" i="1"/>
  <c r="U33" i="1"/>
  <c r="U38" i="1"/>
  <c r="U34" i="1"/>
  <c r="U35" i="1"/>
  <c r="U36" i="1"/>
  <c r="U37" i="1"/>
  <c r="U32" i="1"/>
  <c r="U23" i="1"/>
  <c r="U24" i="1"/>
  <c r="U25" i="1"/>
  <c r="U26" i="1"/>
  <c r="U27" i="1"/>
  <c r="U28" i="1"/>
  <c r="U39" i="1"/>
  <c r="U29" i="1"/>
  <c r="R21" i="1"/>
  <c r="R22" i="1"/>
  <c r="R30" i="1"/>
  <c r="R31" i="1"/>
  <c r="R33" i="1"/>
  <c r="R38" i="1"/>
  <c r="R34" i="1"/>
  <c r="R35" i="1"/>
  <c r="R36" i="1"/>
  <c r="R37" i="1"/>
  <c r="R32" i="1"/>
  <c r="R23" i="1"/>
  <c r="R24" i="1"/>
  <c r="R25" i="1"/>
  <c r="R26" i="1"/>
  <c r="R27" i="1"/>
  <c r="R28" i="1"/>
  <c r="R39" i="1"/>
  <c r="R29" i="1"/>
  <c r="O21" i="1"/>
  <c r="O22" i="1"/>
  <c r="O30" i="1"/>
  <c r="O31" i="1"/>
  <c r="O33" i="1"/>
  <c r="O38" i="1"/>
  <c r="O34" i="1"/>
  <c r="O35" i="1"/>
  <c r="O36" i="1"/>
  <c r="O37" i="1"/>
  <c r="O32" i="1"/>
  <c r="O23" i="1"/>
  <c r="O24" i="1"/>
  <c r="O25" i="1"/>
  <c r="O26" i="1"/>
  <c r="O27" i="1"/>
  <c r="O28" i="1"/>
  <c r="O39" i="1"/>
  <c r="O29" i="1"/>
  <c r="L22" i="1"/>
  <c r="L30" i="1"/>
  <c r="L31" i="1"/>
  <c r="L33" i="1"/>
  <c r="L38" i="1"/>
  <c r="L34" i="1"/>
  <c r="L35" i="1"/>
  <c r="L36" i="1"/>
  <c r="L37" i="1"/>
  <c r="L32" i="1"/>
  <c r="L23" i="1"/>
  <c r="L24" i="1"/>
  <c r="L25" i="1"/>
  <c r="L26" i="1"/>
  <c r="L27" i="1"/>
  <c r="L28" i="1"/>
  <c r="L39" i="1"/>
  <c r="L29" i="1"/>
  <c r="L21" i="1"/>
  <c r="L106" i="3" l="1"/>
  <c r="K107" i="3"/>
  <c r="L107" i="3" s="1"/>
  <c r="K109" i="3"/>
  <c r="L109" i="3" s="1"/>
  <c r="K105" i="3"/>
  <c r="L105" i="3" s="1"/>
  <c r="K102" i="3"/>
  <c r="L102" i="3" s="1"/>
  <c r="K103" i="3"/>
  <c r="L103" i="3" s="1"/>
  <c r="K117" i="3"/>
  <c r="L117" i="3" s="1"/>
  <c r="K115" i="3"/>
  <c r="L115" i="3" s="1"/>
  <c r="K98" i="3"/>
  <c r="L98" i="3" s="1"/>
  <c r="N40" i="1"/>
  <c r="K114" i="3"/>
  <c r="L114" i="3" s="1"/>
  <c r="K97" i="3"/>
  <c r="L97" i="3" s="1"/>
  <c r="W40" i="1"/>
  <c r="K99" i="3"/>
  <c r="L99" i="3" s="1"/>
  <c r="O40" i="1"/>
  <c r="K40" i="1"/>
  <c r="R40" i="1"/>
  <c r="K100" i="3"/>
  <c r="L100" i="3" s="1"/>
  <c r="U40" i="1"/>
  <c r="K96" i="3"/>
  <c r="L96" i="3" s="1"/>
  <c r="M96" i="3" s="1"/>
  <c r="K112" i="3"/>
  <c r="L112" i="3" s="1"/>
  <c r="L40" i="1"/>
  <c r="T40" i="1"/>
  <c r="K119" i="3"/>
  <c r="L119" i="3" s="1"/>
  <c r="K113" i="3"/>
  <c r="L113" i="3" s="1"/>
  <c r="Q40" i="1"/>
  <c r="K111" i="3"/>
  <c r="L111" i="3" s="1"/>
  <c r="K104" i="3"/>
  <c r="L104" i="3" s="1"/>
  <c r="K118" i="3"/>
  <c r="L118" i="3" s="1"/>
  <c r="K101" i="3"/>
  <c r="L101" i="3" s="1"/>
  <c r="K116" i="3"/>
  <c r="L116" i="3" s="1"/>
  <c r="X40" i="1"/>
  <c r="K110" i="3"/>
  <c r="L110" i="3" s="1"/>
  <c r="M94" i="4"/>
  <c r="O94" i="4" s="1"/>
  <c r="M48" i="4"/>
  <c r="M64" i="4"/>
  <c r="O64" i="4" s="1"/>
  <c r="M79" i="4"/>
  <c r="O79" i="4" s="1"/>
  <c r="Z36" i="1"/>
  <c r="Z27" i="1"/>
  <c r="Z31" i="1"/>
  <c r="Z26" i="1"/>
  <c r="Z35" i="1"/>
  <c r="Z30" i="1"/>
  <c r="Z29" i="1"/>
  <c r="Z34" i="1"/>
  <c r="Z39" i="1"/>
  <c r="Z38" i="1"/>
  <c r="Z23" i="1"/>
  <c r="Z25" i="1"/>
  <c r="Z22" i="1"/>
  <c r="Z28" i="1"/>
  <c r="Z33" i="1"/>
  <c r="Z32" i="1"/>
  <c r="Z24" i="1"/>
  <c r="Z21" i="1"/>
  <c r="Z37" i="1"/>
  <c r="O48" i="4" l="1"/>
  <c r="Q63" i="4"/>
  <c r="Z41" i="1"/>
  <c r="M97" i="3"/>
  <c r="M98" i="3" s="1"/>
  <c r="M99" i="3" s="1"/>
  <c r="M100" i="3" s="1"/>
  <c r="M101" i="3" s="1"/>
  <c r="M102" i="3" s="1"/>
  <c r="M103" i="3" s="1"/>
  <c r="M104" i="3" s="1"/>
  <c r="M105" i="3" s="1"/>
  <c r="M106" i="3" s="1"/>
  <c r="M107" i="3" s="1"/>
  <c r="M108" i="3" s="1"/>
  <c r="M109" i="3" s="1"/>
  <c r="M110" i="3" s="1"/>
  <c r="M111" i="3" s="1"/>
  <c r="M112" i="3" s="1"/>
  <c r="M113" i="3" s="1"/>
  <c r="M114" i="3" s="1"/>
  <c r="M115" i="3" s="1"/>
  <c r="M116" i="3" s="1"/>
  <c r="M117" i="3" s="1"/>
  <c r="M118" i="3" s="1"/>
  <c r="M119" i="3" s="1"/>
  <c r="Z40" i="1"/>
  <c r="C73" i="3" s="1"/>
  <c r="F74" i="3" s="1"/>
  <c r="F75" i="3" s="1"/>
  <c r="C74" i="3" l="1"/>
  <c r="F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tc={2FE87897-35FA-4E94-896C-E5D489073C8D}</author>
    <author>tc={371EBC61-7527-4A26-B5CC-F6DFB0EF14C2}</author>
    <author>tc={FF27381E-A104-49AE-8714-4F74CFB28BB8}</author>
    <author>tc={9A9EDD81-ABF5-4DD5-B71D-5A6DCEA05F93}</author>
  </authors>
  <commentList>
    <comment ref="J20" authorId="0" shapeId="0" xr:uid="{2FE87897-35FA-4E94-896C-E5D489073C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Plus de variabilité ?</t>
      </text>
    </comment>
    <comment ref="E31" authorId="1" shapeId="0" xr:uid="{371EBC61-7527-4A26-B5CC-F6DFB0EF14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type d'algo ? Reconnaissance tous les vêtements ? Quels paramètres nécessaires (lumino, distance, …) ? Possibilité pour l'utilisateur d'entourer le vêtement concerné ? Décomposer davantage les US sur les algos</t>
      </text>
    </comment>
    <comment ref="E37" authorId="2" shapeId="0" xr:uid="{FF27381E-A104-49AE-8714-4F74CFB28BB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Profil data scientist : 2 profils différents pour 2 algos ?</t>
      </text>
    </comment>
    <comment ref="G37" authorId="3" shapeId="0" xr:uid="{9A9EDD81-ABF5-4DD5-B71D-5A6DCEA05F9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Algo plus simple que l'autre ? Donc charge à adapter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tc={2239A402-BBAE-46E4-B0A9-9CC997093C04}</author>
  </authors>
  <commentList>
    <comment ref="B25" authorId="0" shapeId="0" xr:uid="{2239A402-BBAE-46E4-B0A9-9CC997093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Justifier le choix dans présentation
Réponse :
    Freelance = on peut les faire travailler davantage ? À chercher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BB19BBC7-DC08-423A-AC89-080BBD8DF0EB}">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9" authorId="0" shapeId="0" xr:uid="{9D2312D4-3B8D-4324-8C3E-4D11EDF56710}">
      <text>
        <r>
          <rPr>
            <sz val="11"/>
            <color rgb="FF000000"/>
            <rFont val="Calibri"/>
            <family val="2"/>
          </rPr>
          <t>Si le responsable du traitement est situé hors UE, il doit indiquer en plus le nom de son représentant sur le territoire de l'UE</t>
        </r>
      </text>
    </comment>
    <comment ref="A10" authorId="0" shapeId="0" xr:uid="{6A102D0B-714C-4B7D-98F7-1EEAF07C29C2}">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4" authorId="0" shapeId="0" xr:uid="{343CB594-9B81-4019-B1EA-D5C9C6D85F99}">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9" authorId="0" shapeId="0" xr:uid="{911B835A-FABC-4AD5-BD7A-1670B6E0CD7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25" authorId="0" shapeId="0" xr:uid="{03C11B4B-3F26-468D-94DD-F3D4723E6A5C}">
      <text>
        <r>
          <rPr>
            <sz val="11"/>
            <color rgb="FF000000"/>
            <rFont val="Calibri"/>
            <family val="2"/>
          </rPr>
          <t>Cf. article 87 du règlement qui prévoit des règles nationales spécifiques pour cette donnée.  
Numéro INSEE ou numéro de Sécurité Sociale.</t>
        </r>
      </text>
    </comment>
    <comment ref="A27" authorId="0" shapeId="0" xr:uid="{373BE948-8988-4DD9-ADA9-D870C2294CD4}">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27" authorId="0" shapeId="0" xr:uid="{5F76029A-0F7B-40C9-A47A-222346027618}">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38" authorId="0" shapeId="0" xr:uid="{932400D6-465D-4650-953E-6DF679470674}">
      <text>
        <r>
          <rPr>
            <sz val="11"/>
            <color rgb="FF000000"/>
            <rFont val="Calibri"/>
            <family val="2"/>
          </rPr>
          <t>Lister tous les types de personnes faisant l'objet du traitement de données.
Exemple : salariés, clients, patients, prospects …</t>
        </r>
      </text>
    </comment>
    <comment ref="A42" authorId="0" shapeId="0" xr:uid="{9D717C65-D580-4C0F-B510-187100E7D5CA}">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46" authorId="0" shapeId="0" xr:uid="{D945089C-84BF-4148-B1BA-EE24B85D7328}">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55" authorId="0" shapeId="0" xr:uid="{74A1BAE9-C37A-489D-8BB1-462B6631E303}">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61" authorId="0" shapeId="0" xr:uid="{3B8E7047-76B0-46E0-82F0-99CCAEFBC2DA}">
      <text>
        <r>
          <rPr>
            <sz val="11"/>
            <color rgb="FF000000"/>
            <rFont val="Calibri"/>
            <family val="2"/>
          </rPr>
          <t>Si le responsable du traitement est situé hors UE, il doit indiquer en plus le nom de son représentant sur le territoire de l'UE</t>
        </r>
      </text>
    </comment>
    <comment ref="A62" authorId="0" shapeId="0" xr:uid="{50838E5B-6EC7-4DBF-82A4-D78FF047D748}">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66" authorId="0" shapeId="0" xr:uid="{0BEA474D-CC32-4AA8-A2D6-4335DFB0C79B}">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71" authorId="0" shapeId="0" xr:uid="{F18EEBE0-BFB5-4DB3-BF65-2F4D304A63D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77" authorId="0" shapeId="0" xr:uid="{28E9107F-80DE-4316-AED1-971D929840C0}">
      <text>
        <r>
          <rPr>
            <sz val="11"/>
            <color rgb="FF000000"/>
            <rFont val="Calibri"/>
            <family val="2"/>
          </rPr>
          <t>Cf. article 87 du règlement qui prévoit des règles nationales spécifiques pour cette donnée.  
Numéro INSEE ou numéro de Sécurité Sociale.</t>
        </r>
      </text>
    </comment>
    <comment ref="A79" authorId="0" shapeId="0" xr:uid="{551AB0AE-CD04-4732-8C3F-59731CBB1B11}">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79" authorId="0" shapeId="0" xr:uid="{C3E99F83-DEC6-48F2-BE10-1018DE71FA66}">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90" authorId="0" shapeId="0" xr:uid="{1DDE2D6F-96E8-4941-9B48-5225DAD2BAFA}">
      <text>
        <r>
          <rPr>
            <sz val="11"/>
            <color rgb="FF000000"/>
            <rFont val="Calibri"/>
            <family val="2"/>
          </rPr>
          <t>Lister tous les types de personnes faisant l'objet du traitement de données.
Exemple : salariés, clients, patients, prospects …</t>
        </r>
      </text>
    </comment>
    <comment ref="A94" authorId="0" shapeId="0" xr:uid="{AA064C97-284E-481C-85A7-B08EA9DAB7C1}">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98" authorId="0" shapeId="0" xr:uid="{AEB047E7-4191-4EB4-B6FA-A7E28E31E213}">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07" authorId="0" shapeId="0" xr:uid="{8491D471-C832-4ADF-BD75-AAC14E4DB0E8}">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13" authorId="0" shapeId="0" xr:uid="{B67AED58-384D-458D-B1E1-16E3796B68B3}">
      <text>
        <r>
          <rPr>
            <sz val="11"/>
            <color rgb="FF000000"/>
            <rFont val="Calibri"/>
            <family val="2"/>
          </rPr>
          <t>Si le responsable du traitement est situé hors UE, il doit indiquer en plus le nom de son représentant sur le territoire de l'UE</t>
        </r>
      </text>
    </comment>
    <comment ref="A114" authorId="0" shapeId="0" xr:uid="{4C74079B-B64B-4B9C-B251-7E0D68CA1A97}">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18" authorId="0" shapeId="0" xr:uid="{1A6BED1F-FA2E-4D76-A15F-875D1A44782B}">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23" authorId="0" shapeId="0" xr:uid="{50DA8308-1FEE-415E-8784-741DD5F6B838}">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29" authorId="0" shapeId="0" xr:uid="{A64F9B14-E7CC-4FC0-B44E-7126DA7FA621}">
      <text>
        <r>
          <rPr>
            <sz val="11"/>
            <color rgb="FF000000"/>
            <rFont val="Calibri"/>
            <family val="2"/>
          </rPr>
          <t>Cf. article 87 du règlement qui prévoit des règles nationales spécifiques pour cette donnée.  
Numéro INSEE ou numéro de Sécurité Sociale.</t>
        </r>
      </text>
    </comment>
    <comment ref="A131" authorId="0" shapeId="0" xr:uid="{851288DF-F3A7-4EC5-BB41-5EBF4D32E1DD}">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31" authorId="0" shapeId="0" xr:uid="{20D82A79-EF2E-436F-8B3F-35669AE42624}">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42" authorId="0" shapeId="0" xr:uid="{F0B925A0-F1E8-49A9-9132-ED124BBB41CE}">
      <text>
        <r>
          <rPr>
            <sz val="11"/>
            <color rgb="FF000000"/>
            <rFont val="Calibri"/>
            <family val="2"/>
          </rPr>
          <t>Lister tous les types de personnes faisant l'objet du traitement de données.
Exemple : salariés, clients, patients, prospects …</t>
        </r>
      </text>
    </comment>
    <comment ref="A146" authorId="0" shapeId="0" xr:uid="{BF2C41CC-A6B3-4397-A776-8F83617FD908}">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50" authorId="0" shapeId="0" xr:uid="{C289A47D-577D-4AA8-B63E-9E98E2495EBF}">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59" authorId="0" shapeId="0" xr:uid="{0B16E32A-D767-4662-9E93-A0AED3F67911}">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65" authorId="0" shapeId="0" xr:uid="{DDC9DA23-56E7-40EF-BEDA-9E3A021744E6}">
      <text>
        <r>
          <rPr>
            <sz val="11"/>
            <color rgb="FF000000"/>
            <rFont val="Calibri"/>
            <family val="2"/>
          </rPr>
          <t>Si le responsable du traitement est situé hors UE, il doit indiquer en plus le nom de son représentant sur le territoire de l'UE</t>
        </r>
      </text>
    </comment>
    <comment ref="A166" authorId="0" shapeId="0" xr:uid="{6FC7F4CB-EDB0-4884-BDF2-CC5C81DD6999}">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70" authorId="0" shapeId="0" xr:uid="{B7E81B9A-7380-43B6-8ED1-27E9677F942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75" authorId="0" shapeId="0" xr:uid="{AE823687-9FC2-4953-994E-06A368A452DC}">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81" authorId="0" shapeId="0" xr:uid="{63112294-67A8-4430-8855-D8CB1E385327}">
      <text>
        <r>
          <rPr>
            <sz val="11"/>
            <color rgb="FF000000"/>
            <rFont val="Calibri"/>
            <family val="2"/>
          </rPr>
          <t>Cf. article 87 du règlement qui prévoit des règles nationales spécifiques pour cette donnée.  
Numéro INSEE ou numéro de Sécurité Sociale.</t>
        </r>
      </text>
    </comment>
    <comment ref="A183" authorId="0" shapeId="0" xr:uid="{342EE2D2-7DB2-407F-B025-2C5987668DD7}">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83" authorId="0" shapeId="0" xr:uid="{03DA4A25-83EB-415D-AAE9-B8FE37AFBEBA}">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94" authorId="0" shapeId="0" xr:uid="{6EB8BEF7-DC8D-4301-ADBF-4D8916F4F4EC}">
      <text>
        <r>
          <rPr>
            <sz val="11"/>
            <color rgb="FF000000"/>
            <rFont val="Calibri"/>
            <family val="2"/>
          </rPr>
          <t>Lister tous les types de personnes faisant l'objet du traitement de données.
Exemple : salariés, clients, patients, prospects …</t>
        </r>
      </text>
    </comment>
    <comment ref="A198" authorId="0" shapeId="0" xr:uid="{8B8BB6DC-340B-4621-B8B3-477BBD904649}">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202" authorId="0" shapeId="0" xr:uid="{7AA156A5-1EBF-444F-A92F-11B118DB4A72}">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List>
</comments>
</file>

<file path=xl/sharedStrings.xml><?xml version="1.0" encoding="utf-8"?>
<sst xmlns="http://schemas.openxmlformats.org/spreadsheetml/2006/main" count="850" uniqueCount="336">
  <si>
    <t>Titre</t>
  </si>
  <si>
    <t>En tant que</t>
  </si>
  <si>
    <t>Je veux...</t>
  </si>
  <si>
    <t>...afin de...</t>
  </si>
  <si>
    <t>Pondération</t>
  </si>
  <si>
    <t>Données nécessaires</t>
  </si>
  <si>
    <t xml:space="preserve">Utilisateur de l'application </t>
  </si>
  <si>
    <t>Accéder à l'application</t>
  </si>
  <si>
    <t>Me prendre en photo et les stocker</t>
  </si>
  <si>
    <t>Me créer une garde-robe dans l'application</t>
  </si>
  <si>
    <t>Bénéficier de recommendations personnalisées</t>
  </si>
  <si>
    <t>Sélectionner un vêtement recommandé et l'afficher sur une photo de moi</t>
  </si>
  <si>
    <t>Juger si le vêtement me convient ou pas</t>
  </si>
  <si>
    <t>Pouvoir changer la couleur et certaines caractéristiques du vêtement recommandé</t>
  </si>
  <si>
    <t>Explorer différentes options</t>
  </si>
  <si>
    <t>Création du compte</t>
  </si>
  <si>
    <t>Connexion au compte</t>
  </si>
  <si>
    <t>Création d'une garde-robe</t>
  </si>
  <si>
    <t>Option de personnalisation des vêtements recommandés</t>
  </si>
  <si>
    <t>Avoir un aperçu des différents styles disponibles sur le site</t>
  </si>
  <si>
    <t>Sauvegarder mes styles préférés</t>
  </si>
  <si>
    <t>Avoir un aperçu des différentes marques disponibles sur le site</t>
  </si>
  <si>
    <t>Sauvegarder mes marques préférés</t>
  </si>
  <si>
    <t>Accéder à une liste de blogs, sites de conseil, d'influenceurs ou de tendances</t>
  </si>
  <si>
    <t>Sauvegarder mes blogs, sites de conseil, d'influenceurs, ou de tendances préférés</t>
  </si>
  <si>
    <t>Accéder à des recommendations de vêtements en fonction de mes photos enregistrées</t>
  </si>
  <si>
    <t>Accéder à des recommendations de vêtements en fonction de mes préférences enregistrées (styles, marques, blogs et sites)</t>
  </si>
  <si>
    <t>Recommendations basées sur la garde-robe</t>
  </si>
  <si>
    <t>Affichage de recommendations basées sur la garde-robe</t>
  </si>
  <si>
    <t>Affichage de recommendations basées sur les préférences de l'utilisateur</t>
  </si>
  <si>
    <t>Préférences utilisateur : styles</t>
  </si>
  <si>
    <t>Préférences utilisateur : marques</t>
  </si>
  <si>
    <t>Préférences utilisateur : marques et sites</t>
  </si>
  <si>
    <t>Système d'avis sur les recommendations</t>
  </si>
  <si>
    <t>Laisser une note (entre 1 et 5) sur les recommendations</t>
  </si>
  <si>
    <t>Recevoir plus de recommendations de vêtements similaires aux vêtements bien notés, et/ou recevoir moins de recommendations de vêtements similaires aux vêtements mal notés</t>
  </si>
  <si>
    <t>Ajouter un vêtement à mon panier</t>
  </si>
  <si>
    <t>Le retrouver plus tard et valider le contenu de ma commande</t>
  </si>
  <si>
    <t>Choisir un type de livraison</t>
  </si>
  <si>
    <t>Choisir une option adaptée à mon besoin</t>
  </si>
  <si>
    <t>Choisir l'option de paiement qui me convient</t>
  </si>
  <si>
    <t>Choisir un mode de paiement bancaire de mon choix parmi une liste</t>
  </si>
  <si>
    <t>Ajout au panier</t>
  </si>
  <si>
    <t>Choix livraison</t>
  </si>
  <si>
    <t>Paiement</t>
  </si>
  <si>
    <t>Pouvoir activer ou désactiver les systèmes de recommendations dans mes paramètres</t>
  </si>
  <si>
    <t>D'avoir le contrôle sur l'utilisation de mes données</t>
  </si>
  <si>
    <t>D'avoir le contrôle sur la conservation de mes données</t>
  </si>
  <si>
    <t>Pouvoir modifier certaines informations personnelles dans mes paramètres</t>
  </si>
  <si>
    <t>Pouvoir supprimer les informations personnelles stockées dans l'application dans mes paramètres</t>
  </si>
  <si>
    <t>Choisir la durée de conservation de mes données lors de la création de mon compte</t>
  </si>
  <si>
    <t>Mes données soient supprimées au bout de 3 ans sans avoir accès à l'application</t>
  </si>
  <si>
    <t>Priorisation</t>
  </si>
  <si>
    <t>Front-end</t>
  </si>
  <si>
    <t>Back-end</t>
  </si>
  <si>
    <t>Dev Mobile</t>
  </si>
  <si>
    <t>Data Scientist</t>
  </si>
  <si>
    <t>UX/UI Designer</t>
  </si>
  <si>
    <t>Total répartition</t>
  </si>
  <si>
    <t>Profils</t>
  </si>
  <si>
    <t>Coût journalier</t>
  </si>
  <si>
    <t>Coût front-end</t>
  </si>
  <si>
    <t>Coût back-end</t>
  </si>
  <si>
    <t>Coût dev mobile</t>
  </si>
  <si>
    <t>Coût data scientist</t>
  </si>
  <si>
    <t>Coût UX/UI Design</t>
  </si>
  <si>
    <t>Total coût</t>
  </si>
  <si>
    <t>Gestion recommendations</t>
  </si>
  <si>
    <t>Modifier informations personnelles</t>
  </si>
  <si>
    <t>Supprimer informations personnelles</t>
  </si>
  <si>
    <t>Gestion durée de conservation données personnelles</t>
  </si>
  <si>
    <t>Suppression données personnelles par délai</t>
  </si>
  <si>
    <t>Créer un compte avec une adresse mail et un mot de passe</t>
  </si>
  <si>
    <t>Pouvoir me connecter avec mon adresse email et mon mot de passe</t>
  </si>
  <si>
    <t>Coût annuel de maintenance</t>
  </si>
  <si>
    <t>Coût initial d'infrastructure</t>
  </si>
  <si>
    <t>Coût annuel d'infrastructure de production</t>
  </si>
  <si>
    <t>Total</t>
  </si>
  <si>
    <t>Postes de dépense</t>
  </si>
  <si>
    <t>Coûts</t>
  </si>
  <si>
    <t>Panier moyen initial</t>
  </si>
  <si>
    <t>https://www.mckinsey.com/featured-insights/mckinsey-explainers/what-is-personalization</t>
  </si>
  <si>
    <t>Gains espérés</t>
  </si>
  <si>
    <t>Hypothèses de départ :</t>
  </si>
  <si>
    <t>Taux de conversion initial</t>
  </si>
  <si>
    <t>Nombre de clients</t>
  </si>
  <si>
    <t xml:space="preserve">Nouveau panier moyen </t>
  </si>
  <si>
    <t>Chiffre d'affaires</t>
  </si>
  <si>
    <t>ROI</t>
  </si>
  <si>
    <t>Mois</t>
  </si>
  <si>
    <t>Sprint 1</t>
  </si>
  <si>
    <t>Sprint 2</t>
  </si>
  <si>
    <t>Charge</t>
  </si>
  <si>
    <t>Jours front-end</t>
  </si>
  <si>
    <t>Jours back-end</t>
  </si>
  <si>
    <t>Jours dev mobile</t>
  </si>
  <si>
    <t>Jours data scientist</t>
  </si>
  <si>
    <t>Jours UX/UI Designer</t>
  </si>
  <si>
    <t>US</t>
  </si>
  <si>
    <t>Charge cumulée</t>
  </si>
  <si>
    <t>Dev mobile</t>
  </si>
  <si>
    <t>Data scientist</t>
  </si>
  <si>
    <t>Durée d'un sprint = 1 mois = 21,67 jours</t>
  </si>
  <si>
    <t>Coût initial de développement</t>
  </si>
  <si>
    <t>Sprint 3</t>
  </si>
  <si>
    <t>Sprint 4</t>
  </si>
  <si>
    <t>Recommendation : ne pas démarrer un quatrième sprint, répartir davantage de jours de travail au back-end et data scientist sur les 3 premiers sprint</t>
  </si>
  <si>
    <t>back-end : 1 jour de travail en plus qu'on peut mettre sur le sprint 3 (= 7 heures supplémentaires sur un mois)</t>
  </si>
  <si>
    <t>data scientist : 8/3 = 2,7 jours supplémentaires par sprint environ (=19 heures supplémentaires par mois)</t>
  </si>
  <si>
    <t>Attention : heures supplémentaires majorées à 25% si en CDI !</t>
  </si>
  <si>
    <t>Taux de conversion</t>
  </si>
  <si>
    <t>Panier moyen</t>
  </si>
  <si>
    <t>Nombre de prospects (stable)</t>
  </si>
  <si>
    <t>Coût annuel de production</t>
  </si>
  <si>
    <t>Coûts totaux mensuels</t>
  </si>
  <si>
    <t>Augmentation du panier moyen (à hauteur d'1€ par mois))</t>
  </si>
  <si>
    <t>Source : MALT</t>
  </si>
  <si>
    <t>Total coûts initiaux</t>
  </si>
  <si>
    <t>Coût mensuel de maintenance</t>
  </si>
  <si>
    <t>Coûts initiaux</t>
  </si>
  <si>
    <t>Coûts initiaux mensuels</t>
  </si>
  <si>
    <t>Coût mensuel de production</t>
  </si>
  <si>
    <t>Temps de développement (en mois, voir planification)</t>
  </si>
  <si>
    <t>Négo possibles pour faire baisser les coûts (R&amp;D notamment)</t>
  </si>
  <si>
    <t>Augmentation du taux de conversion (à hauteur de 0,02% par mois)</t>
  </si>
  <si>
    <t>Profit mensuel</t>
  </si>
  <si>
    <t>Profit cumulé</t>
  </si>
  <si>
    <t>Traitement :</t>
  </si>
  <si>
    <t xml:space="preserve">Description  du traitement  </t>
  </si>
  <si>
    <t>Nom du traitement</t>
  </si>
  <si>
    <t>Analyse photo utilisateur et recommandation produit (vêtement)</t>
  </si>
  <si>
    <t>N° / RÉF</t>
  </si>
  <si>
    <t>app-fashinst-001</t>
  </si>
  <si>
    <t>Date de création du traitement</t>
  </si>
  <si>
    <t>Mise à jour du traitement</t>
  </si>
  <si>
    <t>N/A</t>
  </si>
  <si>
    <t>Acteurs</t>
  </si>
  <si>
    <t>Nom</t>
  </si>
  <si>
    <t>Adresse</t>
  </si>
  <si>
    <t>Code Postal</t>
  </si>
  <si>
    <t>Ville</t>
  </si>
  <si>
    <t>Pays</t>
  </si>
  <si>
    <t>Téléphone</t>
  </si>
  <si>
    <t>Adresse mél</t>
  </si>
  <si>
    <t>Responsable du traitement</t>
  </si>
  <si>
    <t>Pierre Dupont</t>
  </si>
  <si>
    <t>1 Rue de la Mode</t>
  </si>
  <si>
    <t>69004</t>
  </si>
  <si>
    <t>LYON</t>
  </si>
  <si>
    <t>France</t>
  </si>
  <si>
    <t>06 01 02 03 04</t>
  </si>
  <si>
    <t>pierre@fashion-insta.fr</t>
  </si>
  <si>
    <t>Délégué à la protection des données</t>
  </si>
  <si>
    <t>Louise Doney</t>
  </si>
  <si>
    <t>06 04 03 02 01</t>
  </si>
  <si>
    <t>louise@fashion-insta.fr</t>
  </si>
  <si>
    <t>Société du DPO (si celui-ci est externe)</t>
  </si>
  <si>
    <t>Finalité(s) du traitement effectué</t>
  </si>
  <si>
    <t>Finalité principale</t>
  </si>
  <si>
    <t>Analyse de photo d'utilisateur afin d'identifier le type de vêtements portés et de proposer une recommandation produit similaire (vêtement).</t>
  </si>
  <si>
    <t>Sous-finalité 1</t>
  </si>
  <si>
    <t>Identification des vêtements porté par l'utilisateur sur la photo.</t>
  </si>
  <si>
    <t>Sous-finalité 2</t>
  </si>
  <si>
    <t>Proposer une recommandation produit (vêtement) en fonction des vêtements identifiés.</t>
  </si>
  <si>
    <t>Catégories de données personnelles concernées</t>
  </si>
  <si>
    <t>Description</t>
  </si>
  <si>
    <t>Durée de conservation</t>
  </si>
  <si>
    <t>État civil, identité, données d'identification, images…</t>
  </si>
  <si>
    <t>Photo de l'utilisateur, pouvant faire apparaître son visage et son lieu de vie.</t>
  </si>
  <si>
    <t>1 jour</t>
  </si>
  <si>
    <t>Vie personnelle (habitudes de vie, situation familiale, etc.)</t>
  </si>
  <si>
    <t>Habitudes vestimentaires.</t>
  </si>
  <si>
    <t>Informations d'ordre économique et financier (revenus, situation financière, situation fiscale, etc.)</t>
  </si>
  <si>
    <t>Types et marques des vêtements portés, niveau de vie, lieu de vie.</t>
  </si>
  <si>
    <t>Données de connexion (adress IP, logs, etc.)</t>
  </si>
  <si>
    <t>Adresse IP et ID utilisateur (si existant) afin de limiter les risques d'abus ou de détournement.</t>
  </si>
  <si>
    <t>Données de localisation (déplacements, données GPS, GSM, etc.)</t>
  </si>
  <si>
    <t>Numéro de Sécurité Sociale (ou NIR)</t>
  </si>
  <si>
    <t>Données sensibles</t>
  </si>
  <si>
    <t>Données révélant l'origine raciale ou ethnique</t>
  </si>
  <si>
    <t>Certaines interprétations peuvent être possible à l'observation de la photo.
Ces données ne sont pas utilisées dans le cadre du traitement, leur présence est liée au support photographique.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</si>
  <si>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</si>
  <si>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</si>
  <si>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</si>
  <si>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</si>
  <si>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</si>
  <si>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Visage pouvant apparaître sur la photo.
Ces données ne sont pas utilisées dans le cadre du traitement, leur présence est liée au support photographique.</t>
  </si>
  <si>
    <t>Données concernant la santé</t>
  </si>
  <si>
    <t>Certaines pathologies/handicaps peuvent être visibles sur la photo.
Ces données ne sont pas utilisées dans le cadre du traitement, leur présence est liée au support photographique.</t>
  </si>
  <si>
    <t>Données concernant la vie sexuelle ou l'orientation sexuelle</t>
  </si>
  <si>
    <t>Données relatives à des condamnations pénales ou  infractions</t>
  </si>
  <si>
    <t xml:space="preserve">Établissement pénitentiaire visible en arrière plan, dispositif de type bracelet électronique, ou autre élément qui pourraient permettre une interprétation sur ce sujet.
Utilisateur en train de commettre un délit/crime.
Ces données ne sont pas utilisées dans le cadre du traitement, leur présence est liée au support photographique.
</t>
  </si>
  <si>
    <t>Catégories de personnes concernées</t>
  </si>
  <si>
    <t>Précisions</t>
  </si>
  <si>
    <t>Catégorie de personnes 1</t>
  </si>
  <si>
    <t>Clients</t>
  </si>
  <si>
    <t>Catégorie de personnes 2</t>
  </si>
  <si>
    <t>Prospects</t>
  </si>
  <si>
    <t>Les prospects ne disposeront pas d'ID utilisateur.</t>
  </si>
  <si>
    <t>Destinataires</t>
  </si>
  <si>
    <t>Type de destinataire</t>
  </si>
  <si>
    <t>Destinataire 1</t>
  </si>
  <si>
    <t>Service interne qui traite les données</t>
  </si>
  <si>
    <t>Modèle informatique de prédiction automatique en production dans un service cloud Microsoft Azure localisé en Europe.</t>
  </si>
  <si>
    <t>Destinataire 2</t>
  </si>
  <si>
    <t>Techniciens habilités</t>
  </si>
  <si>
    <t>Les techniciens habilités à gérer le modèle en production peuvent accéder aux photos, mais ceci n'est pas nécessaire au traitement prévu.</t>
  </si>
  <si>
    <t>Mesures de sécurité</t>
  </si>
  <si>
    <t>Type de mesure de sécurité</t>
  </si>
  <si>
    <t>Mesure de sécurité 1</t>
  </si>
  <si>
    <t>Contrôle d'accès des utilisateurs</t>
  </si>
  <si>
    <t>Seuls les techniciens habilités à gérer le modèle en production peuvent accéder aux photos.</t>
  </si>
  <si>
    <t>Mesure de sécurité 2</t>
  </si>
  <si>
    <t>Mesures de traçabilité</t>
  </si>
  <si>
    <t>L'adresse IP de la personne envoyant la photo est identifiée, ainsi que son ID client si existant.</t>
  </si>
  <si>
    <t>Mesure de sécurité 3</t>
  </si>
  <si>
    <t>Autres mesures (à préciser)</t>
  </si>
  <si>
    <t>Effacement automatique des photos et toutes données associées au bout d'un jour maximum (purge quotienne).</t>
  </si>
  <si>
    <t>Essayage virtuel du produit (vêtement)</t>
  </si>
  <si>
    <t>app-fashinst-002</t>
  </si>
  <si>
    <t>Analyse de photo d'utilisateur afin d'identifier les différentes parties de son corps dans le but de représenter en situation le produit recommandé (essayage virtuel du vêtement).</t>
  </si>
  <si>
    <t>Identification des différentes parties du corps de l'utilisateur sur la photo.</t>
  </si>
  <si>
    <t>Afficher le produit recommandé (vêtement) sur l'utilisateur présent sur la photo.</t>
  </si>
  <si>
    <t>Production de recommandation produits (vêtements) en fonction des préférences indiquées par l'utilisateur</t>
  </si>
  <si>
    <t>app-fashinst-003</t>
  </si>
  <si>
    <t>Un algorithme produits des recommandations de produits (vêtements) basées sur des préférences volontairement et activement indiquées par l'utilisateur.</t>
  </si>
  <si>
    <t>Agrégation des différentes préférences indiquées par l'utilisateur. Ces préférences constituent une description des vêtements souhaités (marques, couleurs, type de vêtement, type de coupe, composition, etc.).</t>
  </si>
  <si>
    <t>Proposer une recommandation produit (vêtement) en fonction des préférences indiquées par l'utilisateur.</t>
  </si>
  <si>
    <t>Habitudes vestimentaires, genre ou expression de genre, religion.</t>
  </si>
  <si>
    <t>1 an en cas d'inactivité de l'utilisateur, sinon pendant toute la durée d'utilisation.</t>
  </si>
  <si>
    <t>Types et marques des vêtements portés, niveau de vie.</t>
  </si>
  <si>
    <t>Certaines déductions sont possibles à partir des préférences indiquées, mais ces déductions ne font pas partie des traitements réalisés.</t>
  </si>
  <si>
    <t>L'indication de ces préférences n'est possible que pour les utilisateurs disposant d'un compte client.</t>
  </si>
  <si>
    <t>Les données de préférences sont stockées de manière chiffrées, les employés de l'entreprise n'y ont pas accès.</t>
  </si>
  <si>
    <t>Ces préférences sont liées au compte client de l'utilisateur.</t>
  </si>
  <si>
    <t>Ces données sont automatiquement effacées en cas d'inactivité du client pendant 1 an.</t>
  </si>
  <si>
    <t>Affinage des propositions de produits apportées par le traitement app-fashinst-001 grâce à une notation des précédentes recommandations par l'utilisateur.</t>
  </si>
  <si>
    <t>app-fashinst-004</t>
  </si>
  <si>
    <t>L'algoritme de proposition de produits (vêtements) utilisé pour le traitement app-fashinst-001 prend en considération les retours (notations) de l'utilisateur sur de précédentes propositions afin de proposer des produits (vêtements) plus pertinents.</t>
  </si>
  <si>
    <t>Affiner les propositions de produits (vêtements) réalisées par le traitement app-fashinst-001.</t>
  </si>
  <si>
    <t>Goûts vestimentaires, genre ou expression de genre, religion.</t>
  </si>
  <si>
    <t>Certaines déductions sont possibles à partir des notes de l'utilisateur, mais ces déductions ne font pas partie des traitements réalisés.</t>
  </si>
  <si>
    <t>La notation des propositions produits n'est possible que pour les utilisateurs disposant d'un compte client.</t>
  </si>
  <si>
    <t>Les données de notations sont stockées de manière chiffrées, les employés de l'entreprise n'y ont pas accès.</t>
  </si>
  <si>
    <t>Ces notations sont liées au compte client de l'utilisateur.</t>
  </si>
  <si>
    <t>Facteurs de risque</t>
  </si>
  <si>
    <t>Risque
(événement redouté)</t>
  </si>
  <si>
    <t>Impact
(0 à 3)</t>
  </si>
  <si>
    <t>Probabilité
(0 à 3)</t>
  </si>
  <si>
    <t>Étant donné que …</t>
  </si>
  <si>
    <t>Si …</t>
  </si>
  <si>
    <t>Alors …</t>
  </si>
  <si>
    <t xml:space="preserve"> Data Scientist junior</t>
  </si>
  <si>
    <t>Le Data Scientist est junior, il s’appuie sur les compétences d’un sous-traitant pour réaliser les
modèles.</t>
  </si>
  <si>
    <t>Des interrogations se posent dans le débat public quand à l'explicabilité du modèle.</t>
  </si>
  <si>
    <t>Bad buzz, polémique, diminution du nombre d'utilisateur, mauvaise réputation de l'entreprise, baisse du chiffre d'affaire.</t>
  </si>
  <si>
    <t>Anticiper ce sujet avec le prestataire et préparation d'un support de communication en amont de la mise à disposition publique du service.</t>
  </si>
  <si>
    <t>Création en urgence d'un support de communication visant à éteindre la polémique.</t>
  </si>
  <si>
    <t>Biais du modèle</t>
  </si>
  <si>
    <t>Biais du modèle entraînant des prédictions sujettes à polémiques. Le public interprète ces prédictions comme discriminatoires.</t>
  </si>
  <si>
    <t>- Identification d'un biais par les utilisateurs.
- Amplification de l'information via les réseaux sociaux ou des journalistes.
- La polémique enfle rapidement.</t>
  </si>
  <si>
    <t>- Bad buzz, polémique, diminution du nombre d'utilisateur, mauvaise réputation de l'entreprise, baisse du chiffre d'affaire.
- Coûts engendrés par la mise en place des correctifs, notamment en cas de nécessité de réentraînement du modèle.</t>
  </si>
  <si>
    <t xml:space="preserve"> - S’assurer de la bonne qualité et diversité des données d’entraînement (corpulences, tailles, genres, ethnies, port de voile, etc.).
- Bien tester en amont avec des nouvelles données variées.
- Éventuelle phase de betatest fermée avant de mettre en production à grande échelle.
- Anticiper ce sujet avec le prestataire, définir les actions à mettre en place en cas de survenue du problème.
- Établir avec le prestataire un contrat de maintenance avec des délais d'actions courts garantis.
- Définir un plan de communication rapidement actionnable pour pouvoir rassurer au plus vite le public.</t>
  </si>
  <si>
    <t>- Application en urgence des correctifs au modèle.
- Création en urgence d'un support de communication visant à éteindre la polémique.</t>
  </si>
  <si>
    <t>Délais courts</t>
  </si>
  <si>
    <t>Les délais sont très courts car un concurrent planifie le même type d’application, il faut être les premiers à proposer ces services.</t>
  </si>
  <si>
    <t>Le concurrent sort son application avant nous.</t>
  </si>
  <si>
    <t>- Allongement de la durée nécessaire pour atteindre la rentabilité.
- Baisse du chiffre d'affaire.</t>
  </si>
  <si>
    <t>- S'assurer en amont de la pleine disponibilité des intervenants sur le projet.
- Consulter les intervenants du projets afin d'identifier de nouveaux risques qui n'auraient pas encore été envisagés.</t>
  </si>
  <si>
    <t>- Augmentation conséquente du budget marketing pour rendre notre application plus visible dans ce contexte concurrenciel.
- Développement de nouvelles fonctionnalités afin de se démarquer de la concurrence.</t>
  </si>
  <si>
    <t>Staff dispersé</t>
  </si>
  <si>
    <t>Les développeurs de l’application mobile travaillent en parallèle sur une autre application urgente.</t>
  </si>
  <si>
    <t>S'assurer en amont de la pleine disponibilité du/des développeur(s) sur le projet.</t>
  </si>
  <si>
    <t>Photos utilisateurs</t>
  </si>
  <si>
    <t>Stockage de données sensibles : photos des utilisateurs</t>
  </si>
  <si>
    <t>Fuite de données, mise à disposition publique de ces photos privées.</t>
  </si>
  <si>
    <t>- Bad buzz, polémique, diminution du nombre d'utilisateur, mauvaise réputation de l'entreprise, baisse du chiffre d'affaire.
- Procès, condamnation, amendes.</t>
  </si>
  <si>
    <t>- Stockage long terme des photos uniquement sur l'appareil de l'utilisateur.
- Les photos de l'utilisateur sont transmises de manières chiffrées au modèle en production.
- Les photos sont stockées uniquement temporairement lors des prédictions du modèle (purges quotidiennes).</t>
  </si>
  <si>
    <t>- Interruption temporaire ou définitive du service.
- Mise en œuvre d'un plan de communication afin de restaurer la réputation de l'entreprise.
- Règlement des amendes.</t>
  </si>
  <si>
    <t>Préférences et notes</t>
  </si>
  <si>
    <t>Stockage de données sensibles : préférences utilisateurs, notes de prédictions.</t>
  </si>
  <si>
    <t>Fuite de données.</t>
  </si>
  <si>
    <t>- Nécessité de disposer d'un compte client.
- Stockage sécurisé et chiffré de ces données dans le compte client.</t>
  </si>
  <si>
    <t>- Interruption du service afin de mettre en place les actions permettant de stopper la fuite de données.
- Mise en œuvre d'un plan de communication afin de restaurer la réputation de l'entreprise.
- Règlement des amendes.</t>
  </si>
  <si>
    <t>Localisation du service</t>
  </si>
  <si>
    <t>RGPD : localisation des données et traitement.</t>
  </si>
  <si>
    <t>- Contrôle des autorités.
- Révélation publique par des journalistes.</t>
  </si>
  <si>
    <t>- Service inaccessible le temps des changements.
- Procès, condamnation, amendes.
- Mauvaise réputation de l'entreprise.</t>
  </si>
  <si>
    <t>- Localiser tous les services en Europe.
- Tout revalider avec le DPO avant la mise à disposition de l'outil au public.</t>
  </si>
  <si>
    <t>- Migration du service sur le territoire Européen.
- Règlement des amendes.
- Communication auprès du publique pour le rassurer.
- Adaptation des outils en cas de changement de prestataire.</t>
  </si>
  <si>
    <t>Manquements RGPD</t>
  </si>
  <si>
    <t>RGPD : manquement aux obligations.</t>
  </si>
  <si>
    <t>Faire valider tous les points relatifs au RGPD par le DPO avant la mise à disposition de l'outil au publique.</t>
  </si>
  <si>
    <t>- Mise en place des corrections nécessaires.
- Règlement des amendes.
- Communication auprès du public pour le rassurer.</t>
  </si>
  <si>
    <t>Usage détourné</t>
  </si>
  <si>
    <t>L'outil peut être utilisé par des personnes malveillantes.</t>
  </si>
  <si>
    <t>Détournement de l'outil à d'autres fins que celles prévues initialement.</t>
  </si>
  <si>
    <t>- Envoi des images et réception des réponses uniquement via l’application.
- Analyse adresse IP pour éviter requêtes de masse.
- Limiter le nombre de requêtes pour les personnes ne disposant pas de compte, et blocage du compte en cas d’abus.
- Les photos doivent être prises uniquement avec l’application (donc la personne est consciente qu’elle est prise en photo, pas possible d’importer une photo d’une autre personne sans son consentement.)</t>
  </si>
  <si>
    <t>- Développement en urgence d'un correctif.
- Communication auprès du public pour le rassurer.
- Règlement des amendes.</t>
  </si>
  <si>
    <t>Découverte réduite</t>
  </si>
  <si>
    <t>L’application fait des propositions en fonction des vêtements actuellement possédés par l’utilisateur ou selon ses préférences renseignées.</t>
  </si>
  <si>
    <t>Pas d’effet de nouveauté, pas de découverte, l’utilisateur se lasse, ne comprend pas l'intérêt de l'application et l’achat est plus difficilement déclenché.</t>
  </si>
  <si>
    <t>- Perte d'utilisateurs.
- Chiffre d'affaire inférieures aux prédictions.
- Allongement de la durée nécessaire pour atteindre la rentabilité.</t>
  </si>
  <si>
    <t>Inclure une part de nouveauté dans les propositions de produits.</t>
  </si>
  <si>
    <t>- Effectuer les ajustements sur le modèle.
- Communication auprès du public pour l'informer de la mise à jour.</t>
  </si>
  <si>
    <t>ID</t>
  </si>
  <si>
    <t>1 - Indispensable</t>
  </si>
  <si>
    <t>2 - Important</t>
  </si>
  <si>
    <t>3 - Utile</t>
  </si>
  <si>
    <t>4 - Souhaitable</t>
  </si>
  <si>
    <t>Nombre de Priorisation</t>
  </si>
  <si>
    <t>Étiquettes de lignes</t>
  </si>
  <si>
    <t>Total général</t>
  </si>
  <si>
    <t>Backlog et équipe</t>
  </si>
  <si>
    <t>Somme de Jours back-end</t>
  </si>
  <si>
    <t>Somme de Jours front-end</t>
  </si>
  <si>
    <t>Somme de Jours dev mobile</t>
  </si>
  <si>
    <t>Somme de Jours data scientist</t>
  </si>
  <si>
    <t>Somme de Jours UX/UI Designer</t>
  </si>
  <si>
    <t>Somme de Coût front-end</t>
  </si>
  <si>
    <t>Somme de Coût back-end</t>
  </si>
  <si>
    <t>Somme de Coût dev mobile</t>
  </si>
  <si>
    <t>Somme de Coût data scientist</t>
  </si>
  <si>
    <t>Somme de Coût UX/UI Design</t>
  </si>
  <si>
    <t>Jours</t>
  </si>
  <si>
    <t>Sprint</t>
  </si>
  <si>
    <t>Points restants</t>
  </si>
  <si>
    <t>Planification</t>
  </si>
  <si>
    <t>Points</t>
  </si>
  <si>
    <t>Coûts et gains</t>
  </si>
  <si>
    <t>Cartographie des risques</t>
  </si>
  <si>
    <t>Conséquences
(en coût, délai, qualité, satisfaction client)</t>
  </si>
  <si>
    <t>Criticité
(impact × prob)</t>
  </si>
  <si>
    <t>Actions de prévention
(pour éviter l'événement redouté)</t>
  </si>
  <si>
    <t>Action de correction
(si événement redouté arrive)</t>
  </si>
  <si>
    <t>Points réalisés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</si>
</sst>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0\ &quot;€&quot;;[Red]\-#,##0\ &quot;€&quot;"/>
    <numFmt numFmtId="164" formatCode="#,##0.00\ &quot;€&quot;"/>
    <numFmt numFmtId="165" formatCode="#,##0\ &quot;€&quot;"/>
    <numFmt numFmtId="166" formatCode="#&quot; &quot;##&quot; &quot;##&quot; &quot;##&quot; &quot;#0"/>
    <numFmt numFmtId="167" formatCode="0.000000000"/>
  </numFmts>
  <fonts count="32" x14ac:knownFonts="1">
    <font>
      <sz val="10"/>
      <color rgb="FF000000"/>
      <name val="Arial"/>
      <scheme val="minor"/>
    </font>
    <font>
      <sz val="11"/>
      <color theme="1"/>
      <name val="Arial"/>
      <family val="2"/>
      <scheme val="minor"/>
    </font>
    <font>
      <b/>
      <sz val="10"/>
      <color rgb="FFFFFFFF"/>
      <name val="Arial"/>
      <scheme val="minor"/>
    </font>
    <font>
      <sz val="10"/>
      <color rgb="FF000000"/>
      <name val="Arial"/>
      <scheme val="minor"/>
    </font>
    <font>
      <sz val="10"/>
      <color theme="1"/>
      <name val="Arial"/>
      <family val="2"/>
      <scheme val="minor"/>
    </font>
    <font>
      <sz val="10"/>
      <color rgb="FF000000"/>
      <name val="Arial"/>
      <family val="2"/>
      <scheme val="minor"/>
    </font>
    <font>
      <b/>
      <sz val="10"/>
      <color theme="0"/>
      <name val="Arial"/>
      <family val="2"/>
      <scheme val="minor"/>
    </font>
    <font>
      <sz val="10"/>
      <name val="Arial"/>
      <family val="2"/>
      <scheme val="minor"/>
    </font>
    <font>
      <sz val="10"/>
      <name val="Arial"/>
      <family val="2"/>
    </font>
    <font>
      <b/>
      <sz val="10"/>
      <color rgb="FF000000"/>
      <name val="Arial"/>
      <family val="2"/>
      <scheme val="minor"/>
    </font>
    <font>
      <b/>
      <sz val="10"/>
      <color theme="1"/>
      <name val="Arial"/>
      <family val="2"/>
      <scheme val="minor"/>
    </font>
    <font>
      <b/>
      <sz val="10"/>
      <name val="Arial"/>
      <family val="2"/>
    </font>
    <font>
      <b/>
      <sz val="10"/>
      <name val="Arial"/>
      <family val="2"/>
      <scheme val="minor"/>
    </font>
    <font>
      <b/>
      <sz val="10"/>
      <color theme="7"/>
      <name val="Arial"/>
      <family val="2"/>
      <scheme val="minor"/>
    </font>
    <font>
      <i/>
      <sz val="10"/>
      <color rgb="FF000000"/>
      <name val="Arial"/>
      <family val="2"/>
      <scheme val="minor"/>
    </font>
    <font>
      <b/>
      <sz val="24"/>
      <color rgb="FFFFFFFF"/>
      <name val="Arial"/>
      <family val="2"/>
      <scheme val="minor"/>
    </font>
    <font>
      <sz val="24"/>
      <color rgb="FFFFFFFF"/>
      <name val="Arial"/>
      <family val="2"/>
      <scheme val="minor"/>
    </font>
    <font>
      <b/>
      <sz val="11"/>
      <color rgb="FF1F4E78"/>
      <name val="Arial"/>
      <family val="2"/>
      <scheme val="minor"/>
    </font>
    <font>
      <b/>
      <sz val="11"/>
      <color rgb="FFFFFFFF"/>
      <name val="Arial"/>
      <family val="2"/>
      <scheme val="minor"/>
    </font>
    <font>
      <sz val="11"/>
      <color rgb="FFFFFFFF"/>
      <name val="Arial"/>
      <family val="2"/>
      <scheme val="minor"/>
    </font>
    <font>
      <b/>
      <sz val="11"/>
      <name val="Arial"/>
      <family val="2"/>
      <scheme val="minor"/>
    </font>
    <font>
      <sz val="11"/>
      <color rgb="FF000000"/>
      <name val="Arial"/>
      <family val="2"/>
      <scheme val="minor"/>
    </font>
    <font>
      <u/>
      <sz val="11"/>
      <color theme="10"/>
      <name val="Arial"/>
      <family val="2"/>
      <scheme val="minor"/>
    </font>
    <font>
      <b/>
      <u/>
      <sz val="11"/>
      <name val="Arial"/>
      <family val="2"/>
      <scheme val="minor"/>
    </font>
    <font>
      <sz val="11"/>
      <color rgb="FF1F4E78"/>
      <name val="Arial"/>
      <family val="2"/>
      <scheme val="minor"/>
    </font>
    <font>
      <b/>
      <sz val="24"/>
      <color theme="0"/>
      <name val="Arial"/>
      <family val="2"/>
      <scheme val="minor"/>
    </font>
    <font>
      <sz val="11"/>
      <color rgb="FF000000"/>
      <name val="Calibri"/>
      <family val="2"/>
    </font>
    <font>
      <b/>
      <sz val="10"/>
      <color theme="0"/>
      <name val="Arial"/>
      <family val="2"/>
    </font>
    <font>
      <sz val="8"/>
      <name val="Arial"/>
      <family val="2"/>
      <scheme val="minor"/>
    </font>
    <font>
      <b/>
      <u/>
      <sz val="24"/>
      <color rgb="FF000000"/>
      <name val="Arial"/>
      <family val="2"/>
      <scheme val="minor"/>
    </font>
    <font>
      <b/>
      <u/>
      <sz val="24"/>
      <color theme="1"/>
      <name val="Arial"/>
      <family val="2"/>
      <scheme val="minor"/>
    </font>
    <font>
      <b/>
      <sz val="10"/>
      <color rgb="FF00B050"/>
      <name val="Arial"/>
      <family val="2"/>
      <scheme val="minor"/>
    </font>
  </fonts>
  <fills count="25">
    <fill>
      <patternFill patternType="none"/>
    </fill>
    <fill>
      <patternFill patternType="gray125"/>
    </fill>
    <fill>
      <patternFill patternType="solid">
        <fgColor rgb="FFFFFFFF"/>
        <bgColor rgb="FFFFFFFF"/>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rgb="FF3B96EC"/>
        <bgColor rgb="FF3B96EC"/>
      </patternFill>
    </fill>
    <fill>
      <patternFill patternType="solid">
        <fgColor theme="0"/>
        <bgColor indexed="64"/>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lightUp">
        <fgColor theme="1"/>
      </patternFill>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s>
  <borders count="37">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rgb="FFFFFFFF"/>
      </left>
      <right/>
      <top/>
      <bottom/>
      <diagonal/>
    </border>
  </borders>
  <cellStyleXfs count="4">
    <xf numFmtId="0" fontId="0" fillId="0" borderId="0"/>
    <xf numFmtId="9" fontId="3" fillId="0" borderId="0" applyFont="0" applyFill="0" applyBorder="0" applyAlignment="0" applyProtection="0"/>
    <xf numFmtId="0" fontId="1" fillId="0" borderId="0"/>
    <xf numFmtId="0" fontId="22" fillId="0" borderId="0" applyNumberFormat="0" applyFill="0" applyBorder="0" applyAlignment="0" applyProtection="0"/>
  </cellStyleXfs>
  <cellXfs count="232">
    <xf numFmtId="0" fontId="0" fillId="0" borderId="0" xfId="0"/>
    <xf numFmtId="0" fontId="0" fillId="0" borderId="0" xfId="0" applyAlignment="1">
      <alignment wrapText="1"/>
    </xf>
    <xf numFmtId="0" fontId="2" fillId="2" borderId="0" xfId="0" applyFont="1" applyFill="1" applyAlignment="1">
      <alignment wrapText="1"/>
    </xf>
    <xf numFmtId="0" fontId="5" fillId="0" borderId="0" xfId="0" applyFont="1" applyAlignment="1">
      <alignment wrapText="1"/>
    </xf>
    <xf numFmtId="0" fontId="5" fillId="0" borderId="0" xfId="0" applyFont="1"/>
    <xf numFmtId="0" fontId="7" fillId="0" borderId="0" xfId="0" applyFont="1" applyAlignment="1">
      <alignment wrapText="1"/>
    </xf>
    <xf numFmtId="0" fontId="8" fillId="0" borderId="0" xfId="0" applyFont="1" applyAlignment="1">
      <alignment horizontal="center" wrapText="1"/>
    </xf>
    <xf numFmtId="0" fontId="4" fillId="3" borderId="1" xfId="0" applyFont="1" applyFill="1" applyBorder="1"/>
    <xf numFmtId="0" fontId="4" fillId="0" borderId="1" xfId="0" applyFont="1" applyBorder="1"/>
    <xf numFmtId="0" fontId="6" fillId="4" borderId="3" xfId="0" applyFont="1" applyFill="1" applyBorder="1"/>
    <xf numFmtId="0" fontId="6" fillId="4" borderId="4" xfId="0" applyFont="1" applyFill="1" applyBorder="1"/>
    <xf numFmtId="0" fontId="4" fillId="3" borderId="3" xfId="0" applyFont="1" applyFill="1" applyBorder="1"/>
    <xf numFmtId="165" fontId="4" fillId="3" borderId="4" xfId="0" applyNumberFormat="1" applyFont="1" applyFill="1" applyBorder="1"/>
    <xf numFmtId="0" fontId="4" fillId="0" borderId="3" xfId="0" applyFont="1" applyBorder="1"/>
    <xf numFmtId="165" fontId="4" fillId="0" borderId="4" xfId="0" applyNumberFormat="1" applyFont="1" applyBorder="1"/>
    <xf numFmtId="165" fontId="4" fillId="3" borderId="2" xfId="0" applyNumberFormat="1" applyFont="1" applyFill="1" applyBorder="1"/>
    <xf numFmtId="164" fontId="0" fillId="0" borderId="0" xfId="0" applyNumberFormat="1" applyAlignment="1">
      <alignment wrapText="1"/>
    </xf>
    <xf numFmtId="0" fontId="9" fillId="0" borderId="0" xfId="0" applyFont="1"/>
    <xf numFmtId="164" fontId="4" fillId="3" borderId="4" xfId="0" applyNumberFormat="1" applyFont="1" applyFill="1" applyBorder="1"/>
    <xf numFmtId="164" fontId="4" fillId="0" borderId="4" xfId="0" applyNumberFormat="1" applyFont="1" applyBorder="1"/>
    <xf numFmtId="6" fontId="0" fillId="0" borderId="0" xfId="0" applyNumberFormat="1"/>
    <xf numFmtId="1" fontId="0" fillId="0" borderId="0" xfId="0" applyNumberFormat="1" applyAlignment="1">
      <alignment wrapText="1"/>
    </xf>
    <xf numFmtId="0" fontId="5" fillId="0" borderId="0" xfId="0" quotePrefix="1" applyFont="1"/>
    <xf numFmtId="0" fontId="4" fillId="3" borderId="3" xfId="0" quotePrefix="1" applyFont="1" applyFill="1" applyBorder="1"/>
    <xf numFmtId="0" fontId="4" fillId="3" borderId="4" xfId="0" applyFont="1" applyFill="1" applyBorder="1"/>
    <xf numFmtId="0" fontId="4" fillId="0" borderId="4" xfId="0" applyFont="1" applyBorder="1"/>
    <xf numFmtId="6" fontId="5" fillId="0" borderId="4" xfId="0" applyNumberFormat="1" applyFont="1" applyBorder="1"/>
    <xf numFmtId="6" fontId="5" fillId="0" borderId="2" xfId="0" applyNumberFormat="1" applyFont="1" applyBorder="1"/>
    <xf numFmtId="0" fontId="9" fillId="0" borderId="0" xfId="0" applyFont="1" applyAlignment="1">
      <alignment horizontal="center"/>
    </xf>
    <xf numFmtId="0" fontId="9" fillId="0" borderId="6" xfId="0" applyFont="1" applyBorder="1" applyAlignment="1">
      <alignment horizontal="center"/>
    </xf>
    <xf numFmtId="0" fontId="9" fillId="0" borderId="9" xfId="0" applyFont="1" applyBorder="1" applyAlignment="1">
      <alignment horizontal="center"/>
    </xf>
    <xf numFmtId="0" fontId="0" fillId="0" borderId="10" xfId="0" applyBorder="1"/>
    <xf numFmtId="0" fontId="0" fillId="0" borderId="5" xfId="0" applyBorder="1"/>
    <xf numFmtId="0" fontId="9" fillId="0" borderId="5" xfId="0" applyFont="1" applyBorder="1" applyAlignment="1">
      <alignment horizontal="center"/>
    </xf>
    <xf numFmtId="0" fontId="9" fillId="0" borderId="10" xfId="0" applyFont="1" applyBorder="1" applyAlignment="1">
      <alignment horizontal="center"/>
    </xf>
    <xf numFmtId="0" fontId="5" fillId="0" borderId="5" xfId="0" applyFont="1" applyBorder="1" applyAlignment="1">
      <alignment horizontal="center"/>
    </xf>
    <xf numFmtId="0" fontId="5" fillId="0" borderId="10" xfId="0" applyFont="1" applyBorder="1" applyAlignment="1">
      <alignment horizontal="center"/>
    </xf>
    <xf numFmtId="0" fontId="5" fillId="0" borderId="0" xfId="0" applyFont="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5" xfId="0" applyFont="1" applyBorder="1" applyAlignment="1">
      <alignment horizontal="center" vertical="center"/>
    </xf>
    <xf numFmtId="0" fontId="5" fillId="0" borderId="0" xfId="0" applyFont="1" applyAlignment="1">
      <alignment horizontal="center" vertical="center"/>
    </xf>
    <xf numFmtId="0" fontId="0" fillId="0" borderId="8" xfId="0" applyBorder="1" applyAlignment="1">
      <alignment horizontal="center" vertical="center"/>
    </xf>
    <xf numFmtId="0" fontId="5" fillId="0" borderId="10" xfId="0" applyFont="1" applyBorder="1" applyAlignment="1">
      <alignment horizontal="center" vertical="center"/>
    </xf>
    <xf numFmtId="0" fontId="0" fillId="0" borderId="5" xfId="0" applyBorder="1" applyAlignment="1">
      <alignment horizontal="center" vertical="center"/>
    </xf>
    <xf numFmtId="0" fontId="0" fillId="0" borderId="10" xfId="0" applyBorder="1" applyAlignment="1">
      <alignment horizontal="center" vertical="center"/>
    </xf>
    <xf numFmtId="0" fontId="9" fillId="0" borderId="14" xfId="0" applyFont="1" applyBorder="1" applyAlignment="1">
      <alignment horizontal="center"/>
    </xf>
    <xf numFmtId="0" fontId="4" fillId="0" borderId="18" xfId="0" applyFont="1" applyBorder="1"/>
    <xf numFmtId="0" fontId="4" fillId="0" borderId="13" xfId="0" applyFont="1" applyBorder="1"/>
    <xf numFmtId="0" fontId="6" fillId="0" borderId="0" xfId="0" applyFont="1"/>
    <xf numFmtId="10" fontId="4" fillId="0" borderId="18" xfId="1" applyNumberFormat="1" applyFont="1" applyFill="1" applyBorder="1"/>
    <xf numFmtId="165" fontId="4" fillId="0" borderId="18" xfId="0" applyNumberFormat="1" applyFont="1" applyBorder="1"/>
    <xf numFmtId="165" fontId="4" fillId="0" borderId="0" xfId="0" applyNumberFormat="1" applyFont="1"/>
    <xf numFmtId="10" fontId="4" fillId="0" borderId="13" xfId="1" applyNumberFormat="1" applyFont="1" applyFill="1" applyBorder="1"/>
    <xf numFmtId="165" fontId="4" fillId="0" borderId="13" xfId="0" applyNumberFormat="1" applyFont="1" applyBorder="1"/>
    <xf numFmtId="0" fontId="4" fillId="0" borderId="0" xfId="0" applyFont="1"/>
    <xf numFmtId="164" fontId="4" fillId="0" borderId="0" xfId="0" applyNumberFormat="1" applyFont="1"/>
    <xf numFmtId="0" fontId="9" fillId="0" borderId="0" xfId="0" applyFont="1" applyAlignment="1">
      <alignment wrapText="1"/>
    </xf>
    <xf numFmtId="0" fontId="9" fillId="0" borderId="28" xfId="0" applyFont="1" applyBorder="1" applyAlignment="1">
      <alignment horizontal="center"/>
    </xf>
    <xf numFmtId="0" fontId="5" fillId="0" borderId="25" xfId="0" applyFont="1" applyBorder="1" applyAlignment="1">
      <alignment wrapText="1"/>
    </xf>
    <xf numFmtId="0" fontId="0" fillId="0" borderId="29" xfId="0" applyBorder="1" applyAlignment="1">
      <alignment horizontal="center"/>
    </xf>
    <xf numFmtId="0" fontId="9" fillId="0" borderId="29" xfId="0" applyFont="1" applyBorder="1" applyAlignment="1">
      <alignment horizontal="center"/>
    </xf>
    <xf numFmtId="0" fontId="5" fillId="0" borderId="30"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0" fontId="0" fillId="0" borderId="31" xfId="0" applyBorder="1" applyAlignment="1">
      <alignment horizontal="center"/>
    </xf>
    <xf numFmtId="0" fontId="0" fillId="0" borderId="34" xfId="0" applyBorder="1" applyAlignment="1">
      <alignment horizontal="center"/>
    </xf>
    <xf numFmtId="0" fontId="13" fillId="0" borderId="10" xfId="0" applyFont="1" applyBorder="1" applyAlignment="1">
      <alignment horizontal="center"/>
    </xf>
    <xf numFmtId="0" fontId="13" fillId="0" borderId="29" xfId="0" applyFont="1" applyBorder="1" applyAlignment="1">
      <alignment horizontal="center"/>
    </xf>
    <xf numFmtId="0" fontId="13" fillId="0" borderId="10" xfId="0" applyFont="1" applyBorder="1" applyAlignment="1">
      <alignment horizontal="center" vertical="center"/>
    </xf>
    <xf numFmtId="0" fontId="6" fillId="0" borderId="0" xfId="0" applyFont="1" applyAlignment="1">
      <alignment wrapText="1"/>
    </xf>
    <xf numFmtId="164" fontId="4" fillId="3" borderId="1" xfId="0" applyNumberFormat="1" applyFont="1" applyFill="1" applyBorder="1"/>
    <xf numFmtId="164" fontId="4" fillId="3" borderId="2" xfId="0" applyNumberFormat="1" applyFont="1" applyFill="1" applyBorder="1"/>
    <xf numFmtId="0" fontId="4" fillId="3" borderId="19" xfId="0" applyFont="1" applyFill="1" applyBorder="1" applyAlignment="1">
      <alignment wrapText="1"/>
    </xf>
    <xf numFmtId="0" fontId="4" fillId="3" borderId="20" xfId="0" applyFont="1" applyFill="1" applyBorder="1"/>
    <xf numFmtId="0" fontId="5" fillId="0" borderId="35" xfId="0" applyFont="1" applyBorder="1" applyAlignment="1">
      <alignment wrapText="1"/>
    </xf>
    <xf numFmtId="0" fontId="5" fillId="0" borderId="29" xfId="0" applyFont="1" applyBorder="1" applyAlignment="1">
      <alignment horizontal="center" vertical="center"/>
    </xf>
    <xf numFmtId="0" fontId="0" fillId="0" borderId="31" xfId="0" applyBorder="1"/>
    <xf numFmtId="0" fontId="0" fillId="0" borderId="32" xfId="0" applyBorder="1"/>
    <xf numFmtId="0" fontId="5" fillId="0" borderId="33" xfId="0" applyFont="1" applyBorder="1" applyAlignment="1">
      <alignment horizontal="center"/>
    </xf>
    <xf numFmtId="0" fontId="13" fillId="0" borderId="34" xfId="0" applyFont="1" applyBorder="1" applyAlignment="1">
      <alignment horizontal="center" vertical="center"/>
    </xf>
    <xf numFmtId="0" fontId="5" fillId="0" borderId="35" xfId="0" applyFont="1" applyBorder="1" applyAlignment="1">
      <alignment horizontal="left" vertical="center" wrapText="1"/>
    </xf>
    <xf numFmtId="0" fontId="5" fillId="0" borderId="25" xfId="0" applyFont="1" applyBorder="1" applyAlignment="1">
      <alignment horizontal="left" vertical="center" wrapText="1"/>
    </xf>
    <xf numFmtId="0" fontId="0" fillId="0" borderId="25" xfId="0" applyBorder="1" applyAlignment="1">
      <alignment wrapText="1"/>
    </xf>
    <xf numFmtId="0" fontId="0" fillId="0" borderId="29" xfId="0" applyBorder="1"/>
    <xf numFmtId="0" fontId="0" fillId="0" borderId="30" xfId="0" applyBorder="1" applyAlignment="1">
      <alignment wrapText="1"/>
    </xf>
    <xf numFmtId="0" fontId="5" fillId="0" borderId="31" xfId="0" applyFont="1" applyBorder="1" applyAlignment="1">
      <alignment horizontal="center"/>
    </xf>
    <xf numFmtId="0" fontId="13" fillId="0" borderId="32" xfId="0" applyFont="1" applyBorder="1" applyAlignment="1">
      <alignment horizontal="center"/>
    </xf>
    <xf numFmtId="0" fontId="0" fillId="0" borderId="33" xfId="0" applyBorder="1"/>
    <xf numFmtId="0" fontId="0" fillId="0" borderId="34" xfId="0" applyBorder="1"/>
    <xf numFmtId="0" fontId="9" fillId="0" borderId="33" xfId="0" applyFont="1" applyBorder="1" applyAlignment="1">
      <alignment horizontal="center"/>
    </xf>
    <xf numFmtId="0" fontId="15" fillId="11" borderId="15" xfId="2" applyFont="1" applyFill="1" applyBorder="1" applyAlignment="1">
      <alignment horizontal="right" vertical="center" wrapText="1"/>
    </xf>
    <xf numFmtId="49" fontId="15" fillId="11" borderId="16" xfId="2" applyNumberFormat="1" applyFont="1" applyFill="1" applyBorder="1" applyAlignment="1">
      <alignment horizontal="left" vertical="center"/>
    </xf>
    <xf numFmtId="0" fontId="16" fillId="11" borderId="16" xfId="2" applyFont="1" applyFill="1" applyBorder="1" applyAlignment="1">
      <alignment vertical="top"/>
    </xf>
    <xf numFmtId="0" fontId="15" fillId="11" borderId="16" xfId="2" applyFont="1" applyFill="1" applyBorder="1" applyAlignment="1">
      <alignment vertical="top"/>
    </xf>
    <xf numFmtId="49" fontId="15" fillId="11" borderId="17" xfId="2" applyNumberFormat="1" applyFont="1" applyFill="1" applyBorder="1" applyAlignment="1">
      <alignment vertical="center"/>
    </xf>
    <xf numFmtId="0" fontId="1" fillId="12" borderId="0" xfId="2" applyFill="1"/>
    <xf numFmtId="0" fontId="1" fillId="0" borderId="0" xfId="2"/>
    <xf numFmtId="0" fontId="18" fillId="13" borderId="14" xfId="2" applyFont="1" applyFill="1" applyBorder="1" applyAlignment="1">
      <alignment horizontal="right" vertical="center" wrapText="1"/>
    </xf>
    <xf numFmtId="49" fontId="18" fillId="13" borderId="15" xfId="2" applyNumberFormat="1" applyFont="1" applyFill="1" applyBorder="1" applyAlignment="1">
      <alignment horizontal="left" vertical="top"/>
    </xf>
    <xf numFmtId="49" fontId="19" fillId="13" borderId="16" xfId="2" applyNumberFormat="1" applyFont="1" applyFill="1" applyBorder="1" applyAlignment="1">
      <alignment horizontal="center" vertical="top"/>
    </xf>
    <xf numFmtId="49" fontId="19" fillId="13" borderId="17" xfId="2" applyNumberFormat="1" applyFont="1" applyFill="1" applyBorder="1" applyAlignment="1">
      <alignment horizontal="center" vertical="top"/>
    </xf>
    <xf numFmtId="0" fontId="18" fillId="14" borderId="14" xfId="2" applyFont="1" applyFill="1" applyBorder="1" applyAlignment="1">
      <alignment horizontal="right" vertical="center" wrapText="1"/>
    </xf>
    <xf numFmtId="49" fontId="20" fillId="16" borderId="14" xfId="2" applyNumberFormat="1" applyFont="1" applyFill="1" applyBorder="1" applyAlignment="1">
      <alignment horizontal="left" vertical="center"/>
    </xf>
    <xf numFmtId="0" fontId="21" fillId="12" borderId="0" xfId="2" applyFont="1" applyFill="1" applyAlignment="1">
      <alignment horizontal="right" vertical="center"/>
    </xf>
    <xf numFmtId="0" fontId="21" fillId="12" borderId="0" xfId="2" applyFont="1" applyFill="1" applyAlignment="1">
      <alignment vertical="top"/>
    </xf>
    <xf numFmtId="0" fontId="18" fillId="13" borderId="14" xfId="2" applyFont="1" applyFill="1" applyBorder="1" applyAlignment="1">
      <alignment horizontal="center" vertical="center"/>
    </xf>
    <xf numFmtId="14" fontId="20" fillId="15" borderId="14" xfId="2" applyNumberFormat="1" applyFont="1" applyFill="1" applyBorder="1" applyAlignment="1">
      <alignment horizontal="left" vertical="center"/>
    </xf>
    <xf numFmtId="49" fontId="20" fillId="15" borderId="14" xfId="2" applyNumberFormat="1" applyFont="1" applyFill="1" applyBorder="1" applyAlignment="1">
      <alignment vertical="center"/>
    </xf>
    <xf numFmtId="49" fontId="23" fillId="15" borderId="14" xfId="3" applyNumberFormat="1" applyFont="1" applyFill="1" applyBorder="1" applyAlignment="1">
      <alignment vertical="center"/>
    </xf>
    <xf numFmtId="49" fontId="20" fillId="16" borderId="14" xfId="2" applyNumberFormat="1" applyFont="1" applyFill="1" applyBorder="1" applyAlignment="1">
      <alignment horizontal="left" vertical="center" shrinkToFit="1"/>
    </xf>
    <xf numFmtId="166" fontId="23" fillId="16" borderId="14" xfId="3" applyNumberFormat="1" applyFont="1" applyFill="1" applyBorder="1" applyAlignment="1">
      <alignment horizontal="left" vertical="center"/>
    </xf>
    <xf numFmtId="14" fontId="20" fillId="15" borderId="14" xfId="2" applyNumberFormat="1" applyFont="1" applyFill="1" applyBorder="1" applyAlignment="1">
      <alignment horizontal="left" vertical="center" shrinkToFit="1"/>
    </xf>
    <xf numFmtId="0" fontId="18" fillId="2" borderId="0" xfId="2" applyFont="1" applyFill="1" applyAlignment="1">
      <alignment horizontal="right" vertical="center" wrapText="1"/>
    </xf>
    <xf numFmtId="49" fontId="21" fillId="2" borderId="0" xfId="2" applyNumberFormat="1" applyFont="1" applyFill="1" applyAlignment="1">
      <alignment vertical="top"/>
    </xf>
    <xf numFmtId="49" fontId="21" fillId="13" borderId="15" xfId="2" applyNumberFormat="1" applyFont="1" applyFill="1" applyBorder="1" applyAlignment="1">
      <alignment vertical="top"/>
    </xf>
    <xf numFmtId="49" fontId="21" fillId="13" borderId="16" xfId="2" applyNumberFormat="1" applyFont="1" applyFill="1" applyBorder="1" applyAlignment="1">
      <alignment vertical="top"/>
    </xf>
    <xf numFmtId="49" fontId="21" fillId="13" borderId="17" xfId="2" applyNumberFormat="1" applyFont="1" applyFill="1" applyBorder="1" applyAlignment="1">
      <alignment vertical="top"/>
    </xf>
    <xf numFmtId="0" fontId="21" fillId="12" borderId="0" xfId="2" applyFont="1" applyFill="1" applyAlignment="1">
      <alignment horizontal="right" vertical="center" wrapText="1"/>
    </xf>
    <xf numFmtId="0" fontId="18" fillId="12" borderId="0" xfId="2" applyFont="1" applyFill="1" applyAlignment="1">
      <alignment horizontal="right" vertical="center" wrapText="1"/>
    </xf>
    <xf numFmtId="49" fontId="24" fillId="12" borderId="36" xfId="2" applyNumberFormat="1" applyFont="1" applyFill="1" applyBorder="1" applyAlignment="1">
      <alignment horizontal="left" vertical="top" wrapText="1"/>
    </xf>
    <xf numFmtId="49" fontId="24" fillId="12" borderId="0" xfId="2" applyNumberFormat="1" applyFont="1" applyFill="1" applyAlignment="1">
      <alignment horizontal="left" vertical="top" wrapText="1"/>
    </xf>
    <xf numFmtId="49" fontId="21" fillId="12" borderId="0" xfId="2" applyNumberFormat="1" applyFont="1" applyFill="1" applyAlignment="1">
      <alignment horizontal="center" vertical="top"/>
    </xf>
    <xf numFmtId="0" fontId="1" fillId="17" borderId="15" xfId="2" applyFill="1" applyBorder="1"/>
    <xf numFmtId="0" fontId="1" fillId="17" borderId="16" xfId="2" applyFill="1" applyBorder="1"/>
    <xf numFmtId="0" fontId="1" fillId="17" borderId="17" xfId="2" applyFill="1" applyBorder="1"/>
    <xf numFmtId="0" fontId="25" fillId="11" borderId="15" xfId="2" applyFont="1" applyFill="1" applyBorder="1" applyAlignment="1">
      <alignment horizontal="right" vertical="center" wrapText="1"/>
    </xf>
    <xf numFmtId="0" fontId="7" fillId="0" borderId="17" xfId="0" applyFont="1" applyBorder="1" applyAlignment="1">
      <alignment horizontal="center" vertical="center" wrapText="1"/>
    </xf>
    <xf numFmtId="0" fontId="7" fillId="0" borderId="14" xfId="0" applyFont="1" applyBorder="1" applyAlignment="1">
      <alignment horizontal="center" vertical="center" wrapText="1"/>
    </xf>
    <xf numFmtId="9" fontId="7" fillId="5" borderId="14" xfId="1" applyFont="1" applyFill="1" applyBorder="1" applyAlignment="1">
      <alignment horizontal="center" vertical="center" wrapText="1"/>
    </xf>
    <xf numFmtId="2" fontId="7" fillId="5" borderId="14" xfId="1" applyNumberFormat="1" applyFont="1" applyFill="1" applyBorder="1" applyAlignment="1">
      <alignment horizontal="center" vertical="center" wrapText="1"/>
    </xf>
    <xf numFmtId="164" fontId="7" fillId="5" borderId="14" xfId="1" applyNumberFormat="1" applyFont="1" applyFill="1" applyBorder="1" applyAlignment="1">
      <alignment horizontal="center" vertical="center" wrapText="1"/>
    </xf>
    <xf numFmtId="9" fontId="7" fillId="0" borderId="14" xfId="1" applyFont="1" applyFill="1" applyBorder="1" applyAlignment="1">
      <alignment horizontal="center" vertical="center" wrapText="1"/>
    </xf>
    <xf numFmtId="164" fontId="7" fillId="0" borderId="15" xfId="0" applyNumberFormat="1" applyFont="1" applyBorder="1" applyAlignment="1">
      <alignment horizontal="center" vertical="center" wrapText="1"/>
    </xf>
    <xf numFmtId="0" fontId="7" fillId="0" borderId="11" xfId="0" applyFont="1" applyBorder="1" applyAlignment="1">
      <alignment horizontal="center" vertical="center" wrapText="1"/>
    </xf>
    <xf numFmtId="9" fontId="7" fillId="0" borderId="11" xfId="0" applyNumberFormat="1" applyFont="1" applyBorder="1" applyAlignment="1">
      <alignment horizontal="center" vertical="center" wrapText="1"/>
    </xf>
    <xf numFmtId="9" fontId="7" fillId="6" borderId="14" xfId="1" applyFont="1" applyFill="1" applyBorder="1" applyAlignment="1">
      <alignment horizontal="center" vertical="center" wrapText="1"/>
    </xf>
    <xf numFmtId="2" fontId="7" fillId="6" borderId="14" xfId="1" applyNumberFormat="1" applyFont="1" applyFill="1" applyBorder="1" applyAlignment="1">
      <alignment horizontal="center" vertical="center" wrapText="1"/>
    </xf>
    <xf numFmtId="164" fontId="7" fillId="6" borderId="14" xfId="1" applyNumberFormat="1" applyFont="1" applyFill="1" applyBorder="1" applyAlignment="1">
      <alignment horizontal="center" vertical="center" wrapText="1"/>
    </xf>
    <xf numFmtId="9" fontId="7" fillId="7" borderId="14" xfId="1" applyFont="1" applyFill="1" applyBorder="1" applyAlignment="1">
      <alignment horizontal="center" vertical="center" wrapText="1"/>
    </xf>
    <xf numFmtId="2" fontId="7" fillId="7" borderId="14" xfId="1" applyNumberFormat="1" applyFont="1" applyFill="1" applyBorder="1" applyAlignment="1">
      <alignment horizontal="center" vertical="center" wrapText="1"/>
    </xf>
    <xf numFmtId="164" fontId="7" fillId="7" borderId="14" xfId="1" applyNumberFormat="1" applyFont="1" applyFill="1" applyBorder="1" applyAlignment="1">
      <alignment horizontal="center" vertical="center" wrapText="1"/>
    </xf>
    <xf numFmtId="9" fontId="7" fillId="8" borderId="14" xfId="1" applyFont="1" applyFill="1" applyBorder="1" applyAlignment="1">
      <alignment horizontal="center" vertical="center" wrapText="1"/>
    </xf>
    <xf numFmtId="2" fontId="7" fillId="8" borderId="14" xfId="1" applyNumberFormat="1" applyFont="1" applyFill="1" applyBorder="1" applyAlignment="1">
      <alignment horizontal="center" vertical="center" wrapText="1"/>
    </xf>
    <xf numFmtId="164" fontId="7" fillId="8" borderId="14" xfId="1" applyNumberFormat="1" applyFont="1" applyFill="1" applyBorder="1" applyAlignment="1">
      <alignment horizontal="center" vertical="center" wrapText="1"/>
    </xf>
    <xf numFmtId="9" fontId="7" fillId="9" borderId="14" xfId="1" applyFont="1" applyFill="1" applyBorder="1" applyAlignment="1">
      <alignment horizontal="center" vertical="center" wrapText="1"/>
    </xf>
    <xf numFmtId="2" fontId="7" fillId="9" borderId="14" xfId="1" applyNumberFormat="1" applyFont="1" applyFill="1" applyBorder="1" applyAlignment="1">
      <alignment horizontal="center" vertical="center" wrapText="1"/>
    </xf>
    <xf numFmtId="164" fontId="7" fillId="9" borderId="14" xfId="1" applyNumberFormat="1" applyFont="1" applyFill="1" applyBorder="1" applyAlignment="1">
      <alignment horizontal="center" vertical="center" wrapText="1"/>
    </xf>
    <xf numFmtId="0" fontId="27" fillId="10" borderId="9"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11" fillId="20" borderId="12" xfId="0" applyFont="1" applyFill="1" applyBorder="1" applyAlignment="1">
      <alignment horizontal="center" vertical="center" wrapText="1"/>
    </xf>
    <xf numFmtId="0" fontId="11" fillId="21" borderId="12" xfId="0" applyFont="1" applyFill="1" applyBorder="1" applyAlignment="1">
      <alignment horizontal="center" vertical="center" wrapText="1"/>
    </xf>
    <xf numFmtId="0" fontId="11" fillId="22" borderId="12" xfId="0" applyFont="1" applyFill="1" applyBorder="1" applyAlignment="1">
      <alignment horizontal="center" vertical="center" wrapText="1"/>
    </xf>
    <xf numFmtId="0" fontId="11" fillId="23" borderId="12" xfId="0" applyFont="1" applyFill="1" applyBorder="1" applyAlignment="1">
      <alignment horizontal="center" vertical="center" wrapText="1"/>
    </xf>
    <xf numFmtId="0" fontId="11" fillId="24" borderId="12"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27" fillId="10" borderId="6" xfId="0" applyFont="1" applyFill="1" applyBorder="1" applyAlignment="1">
      <alignment horizontal="center" vertical="center" wrapText="1"/>
    </xf>
    <xf numFmtId="0" fontId="0" fillId="0" borderId="0" xfId="0" pivotButton="1"/>
    <xf numFmtId="0" fontId="0" fillId="0" borderId="0" xfId="0" applyAlignment="1">
      <alignment horizontal="left"/>
    </xf>
    <xf numFmtId="0" fontId="29" fillId="0" borderId="0" xfId="0" applyFont="1"/>
    <xf numFmtId="2" fontId="7" fillId="0" borderId="11" xfId="0" applyNumberFormat="1" applyFont="1" applyBorder="1" applyAlignment="1">
      <alignment horizontal="center" vertical="center" wrapText="1"/>
    </xf>
    <xf numFmtId="164" fontId="12" fillId="0" borderId="7" xfId="0" applyNumberFormat="1" applyFont="1" applyBorder="1" applyAlignment="1">
      <alignment horizontal="center" vertical="center" wrapText="1"/>
    </xf>
    <xf numFmtId="2" fontId="12" fillId="0" borderId="11" xfId="0" applyNumberFormat="1" applyFont="1" applyBorder="1" applyAlignment="1">
      <alignment horizontal="center" vertical="center" wrapText="1"/>
    </xf>
    <xf numFmtId="164" fontId="12" fillId="0" borderId="11" xfId="0" applyNumberFormat="1" applyFont="1" applyBorder="1" applyAlignment="1">
      <alignment horizontal="center" vertical="center" wrapText="1"/>
    </xf>
    <xf numFmtId="1" fontId="9" fillId="0" borderId="0" xfId="0" applyNumberFormat="1" applyFont="1" applyAlignment="1">
      <alignment wrapText="1"/>
    </xf>
    <xf numFmtId="0" fontId="9" fillId="0" borderId="0" xfId="0" applyFont="1" applyAlignment="1">
      <alignment horizontal="center" vertical="center"/>
    </xf>
    <xf numFmtId="0" fontId="29" fillId="0" borderId="0" xfId="0" applyFont="1" applyAlignment="1">
      <alignment wrapText="1"/>
    </xf>
    <xf numFmtId="10" fontId="4" fillId="3" borderId="4" xfId="0" applyNumberFormat="1" applyFont="1" applyFill="1" applyBorder="1"/>
    <xf numFmtId="9" fontId="4" fillId="3" borderId="4" xfId="0" applyNumberFormat="1" applyFont="1" applyFill="1" applyBorder="1"/>
    <xf numFmtId="10" fontId="4" fillId="3" borderId="2" xfId="0" applyNumberFormat="1" applyFont="1" applyFill="1" applyBorder="1"/>
    <xf numFmtId="0" fontId="14" fillId="0" borderId="0" xfId="0" quotePrefix="1" applyFont="1"/>
    <xf numFmtId="164" fontId="10" fillId="0" borderId="0" xfId="0" applyNumberFormat="1" applyFont="1"/>
    <xf numFmtId="0" fontId="30" fillId="0" borderId="0" xfId="2" applyFont="1"/>
    <xf numFmtId="0" fontId="4" fillId="0" borderId="0" xfId="2" applyFont="1"/>
    <xf numFmtId="0" fontId="6" fillId="18" borderId="14" xfId="2" applyFont="1" applyFill="1" applyBorder="1" applyAlignment="1">
      <alignment horizontal="center" vertical="center" wrapText="1"/>
    </xf>
    <xf numFmtId="0" fontId="6" fillId="10" borderId="14" xfId="2" applyFont="1" applyFill="1" applyBorder="1" applyAlignment="1">
      <alignment horizontal="center" vertical="top" wrapText="1"/>
    </xf>
    <xf numFmtId="0" fontId="4" fillId="19" borderId="14" xfId="2" applyFont="1" applyFill="1" applyBorder="1" applyAlignment="1">
      <alignment horizontal="left" vertical="center"/>
    </xf>
    <xf numFmtId="49" fontId="4" fillId="0" borderId="14" xfId="2" applyNumberFormat="1" applyFont="1" applyBorder="1" applyAlignment="1">
      <alignment horizontal="left" vertical="center" wrapText="1"/>
    </xf>
    <xf numFmtId="49" fontId="4" fillId="0" borderId="14" xfId="2" applyNumberFormat="1" applyFont="1" applyBorder="1" applyAlignment="1">
      <alignment vertical="center" wrapText="1"/>
    </xf>
    <xf numFmtId="0" fontId="10" fillId="0" borderId="14" xfId="2" applyFont="1" applyBorder="1" applyAlignment="1">
      <alignment horizontal="center" vertical="center" wrapText="1"/>
    </xf>
    <xf numFmtId="0" fontId="4" fillId="19" borderId="14" xfId="2" applyFont="1" applyFill="1" applyBorder="1" applyAlignment="1">
      <alignment horizontal="left" vertical="center" wrapText="1"/>
    </xf>
    <xf numFmtId="0" fontId="10" fillId="0" borderId="14" xfId="2" applyFont="1" applyBorder="1" applyAlignment="1">
      <alignment horizontal="center" vertical="center"/>
    </xf>
    <xf numFmtId="49" fontId="4" fillId="0" borderId="0" xfId="2" applyNumberFormat="1" applyFont="1" applyAlignment="1">
      <alignment horizontal="left" vertical="center" wrapText="1"/>
    </xf>
    <xf numFmtId="0" fontId="10" fillId="0" borderId="0" xfId="2" applyFont="1" applyAlignment="1">
      <alignment horizontal="center" vertical="center"/>
    </xf>
    <xf numFmtId="0" fontId="4" fillId="0" borderId="0" xfId="2" applyFont="1" applyAlignment="1">
      <alignment wrapText="1"/>
    </xf>
    <xf numFmtId="167" fontId="0" fillId="0" borderId="0" xfId="0" applyNumberFormat="1"/>
    <xf numFmtId="0" fontId="31" fillId="0" borderId="10" xfId="0" applyFont="1" applyBorder="1" applyAlignment="1">
      <alignment horizontal="center" vertical="center"/>
    </xf>
    <xf numFmtId="0" fontId="9" fillId="5" borderId="15" xfId="0" applyFont="1" applyFill="1" applyBorder="1" applyAlignment="1">
      <alignment horizontal="center"/>
    </xf>
    <xf numFmtId="0" fontId="9" fillId="5" borderId="17" xfId="0" applyFont="1" applyFill="1" applyBorder="1" applyAlignment="1">
      <alignment horizontal="center"/>
    </xf>
    <xf numFmtId="0" fontId="9" fillId="6" borderId="16" xfId="0" applyFont="1" applyFill="1" applyBorder="1" applyAlignment="1">
      <alignment horizontal="center"/>
    </xf>
    <xf numFmtId="0" fontId="9" fillId="6" borderId="17" xfId="0" applyFont="1" applyFill="1" applyBorder="1" applyAlignment="1">
      <alignment horizontal="center"/>
    </xf>
    <xf numFmtId="0" fontId="9" fillId="7" borderId="15" xfId="0" applyFont="1" applyFill="1" applyBorder="1" applyAlignment="1">
      <alignment horizontal="center"/>
    </xf>
    <xf numFmtId="0" fontId="9" fillId="7" borderId="17" xfId="0" applyFont="1" applyFill="1" applyBorder="1" applyAlignment="1">
      <alignment horizontal="center"/>
    </xf>
    <xf numFmtId="0" fontId="9" fillId="8" borderId="15" xfId="0" applyFont="1" applyFill="1" applyBorder="1" applyAlignment="1">
      <alignment horizontal="center"/>
    </xf>
    <xf numFmtId="0" fontId="9" fillId="8" borderId="17" xfId="0" applyFont="1" applyFill="1" applyBorder="1" applyAlignment="1">
      <alignment horizontal="center"/>
    </xf>
    <xf numFmtId="0" fontId="9" fillId="9" borderId="15" xfId="0" applyFont="1" applyFill="1" applyBorder="1" applyAlignment="1">
      <alignment horizontal="center"/>
    </xf>
    <xf numFmtId="0" fontId="9" fillId="9" borderId="26" xfId="0" applyFont="1" applyFill="1" applyBorder="1" applyAlignment="1">
      <alignment horizontal="center"/>
    </xf>
    <xf numFmtId="0" fontId="17" fillId="0" borderId="0" xfId="2" applyFont="1" applyAlignment="1">
      <alignment horizontal="left" vertical="center" wrapText="1"/>
    </xf>
    <xf numFmtId="0" fontId="20" fillId="15" borderId="14" xfId="2" applyFont="1" applyFill="1" applyBorder="1"/>
    <xf numFmtId="49" fontId="20" fillId="16" borderId="14" xfId="2" applyNumberFormat="1" applyFont="1" applyFill="1" applyBorder="1" applyAlignment="1">
      <alignment horizontal="left" vertical="center"/>
    </xf>
    <xf numFmtId="14" fontId="20" fillId="15" borderId="14" xfId="2" applyNumberFormat="1" applyFont="1" applyFill="1" applyBorder="1" applyAlignment="1">
      <alignment horizontal="left"/>
    </xf>
    <xf numFmtId="0" fontId="20" fillId="15" borderId="14" xfId="2" applyFont="1" applyFill="1" applyBorder="1" applyAlignment="1">
      <alignment horizontal="left"/>
    </xf>
    <xf numFmtId="0" fontId="20" fillId="16" borderId="14" xfId="2" applyFont="1" applyFill="1" applyBorder="1"/>
    <xf numFmtId="0" fontId="20" fillId="15" borderId="14" xfId="2" applyFont="1" applyFill="1" applyBorder="1" applyAlignment="1">
      <alignment vertical="center"/>
    </xf>
    <xf numFmtId="0" fontId="20" fillId="16" borderId="14" xfId="2" applyFont="1" applyFill="1" applyBorder="1" applyAlignment="1">
      <alignment vertical="center"/>
    </xf>
    <xf numFmtId="0" fontId="20" fillId="15" borderId="14" xfId="2" applyFont="1" applyFill="1" applyBorder="1" applyAlignment="1">
      <alignment wrapText="1"/>
    </xf>
    <xf numFmtId="0" fontId="18" fillId="13" borderId="14" xfId="2" applyFont="1" applyFill="1" applyBorder="1" applyAlignment="1">
      <alignment horizontal="center" vertical="center"/>
    </xf>
    <xf numFmtId="0" fontId="20" fillId="16" borderId="14" xfId="2" applyFont="1" applyFill="1" applyBorder="1" applyAlignment="1">
      <alignment vertical="top" wrapText="1"/>
    </xf>
    <xf numFmtId="0" fontId="20" fillId="16" borderId="14" xfId="2" applyFont="1" applyFill="1" applyBorder="1" applyAlignment="1">
      <alignment vertical="top"/>
    </xf>
    <xf numFmtId="0" fontId="20" fillId="15" borderId="14" xfId="2" applyFont="1" applyFill="1" applyBorder="1" applyAlignment="1">
      <alignment vertical="top" wrapText="1"/>
    </xf>
    <xf numFmtId="0" fontId="20" fillId="15" borderId="14" xfId="2" applyFont="1" applyFill="1" applyBorder="1" applyAlignment="1">
      <alignment vertical="top"/>
    </xf>
    <xf numFmtId="49" fontId="20" fillId="15" borderId="14" xfId="2" applyNumberFormat="1" applyFont="1" applyFill="1" applyBorder="1" applyAlignment="1">
      <alignment horizontal="left" vertical="center"/>
    </xf>
    <xf numFmtId="0" fontId="20" fillId="16" borderId="14" xfId="2" applyFont="1" applyFill="1" applyBorder="1" applyAlignment="1">
      <alignment wrapText="1"/>
    </xf>
    <xf numFmtId="49" fontId="20" fillId="16" borderId="14" xfId="2" applyNumberFormat="1" applyFont="1" applyFill="1" applyBorder="1" applyAlignment="1">
      <alignment horizontal="left" vertical="center" wrapText="1"/>
    </xf>
    <xf numFmtId="0" fontId="20" fillId="16" borderId="15" xfId="2" applyFont="1" applyFill="1" applyBorder="1" applyAlignment="1">
      <alignment vertical="center"/>
    </xf>
    <xf numFmtId="0" fontId="20" fillId="16" borderId="16" xfId="2" applyFont="1" applyFill="1" applyBorder="1" applyAlignment="1">
      <alignment vertical="center"/>
    </xf>
    <xf numFmtId="0" fontId="20" fillId="16" borderId="17" xfId="2" applyFont="1" applyFill="1" applyBorder="1" applyAlignment="1">
      <alignment vertical="center"/>
    </xf>
    <xf numFmtId="0" fontId="20" fillId="15" borderId="15" xfId="2" applyFont="1" applyFill="1" applyBorder="1" applyAlignment="1">
      <alignment wrapText="1"/>
    </xf>
    <xf numFmtId="0" fontId="20" fillId="15" borderId="16" xfId="2" applyFont="1" applyFill="1" applyBorder="1" applyAlignment="1">
      <alignment wrapText="1"/>
    </xf>
    <xf numFmtId="0" fontId="20" fillId="15" borderId="17" xfId="2" applyFont="1" applyFill="1" applyBorder="1" applyAlignment="1">
      <alignment wrapText="1"/>
    </xf>
    <xf numFmtId="0" fontId="20" fillId="15" borderId="14" xfId="2" applyFont="1" applyFill="1" applyBorder="1" applyAlignment="1">
      <alignment vertical="center" wrapText="1"/>
    </xf>
    <xf numFmtId="0" fontId="6" fillId="10" borderId="21" xfId="0" applyFont="1" applyFill="1" applyBorder="1" applyAlignment="1">
      <alignment horizontal="center" vertical="center" wrapText="1"/>
    </xf>
    <xf numFmtId="0" fontId="6" fillId="10" borderId="25" xfId="0" applyFont="1" applyFill="1" applyBorder="1" applyAlignment="1">
      <alignment horizontal="center" vertical="center" wrapText="1"/>
    </xf>
    <xf numFmtId="0" fontId="6" fillId="10" borderId="27" xfId="0" applyFont="1" applyFill="1" applyBorder="1" applyAlignment="1">
      <alignment horizontal="center" vertical="center" wrapText="1"/>
    </xf>
    <xf numFmtId="0" fontId="6" fillId="10" borderId="22" xfId="0" applyFont="1" applyFill="1" applyBorder="1" applyAlignment="1">
      <alignment horizontal="center"/>
    </xf>
    <xf numFmtId="0" fontId="6" fillId="10" borderId="23" xfId="0" applyFont="1" applyFill="1" applyBorder="1" applyAlignment="1">
      <alignment horizontal="center"/>
    </xf>
    <xf numFmtId="0" fontId="6" fillId="10" borderId="24" xfId="0" applyFont="1" applyFill="1" applyBorder="1" applyAlignment="1">
      <alignment horizontal="center"/>
    </xf>
  </cellXfs>
  <cellStyles count="4">
    <cellStyle name="Lien hypertexte 2" xfId="3" xr:uid="{3D055921-7CC2-44D6-8AB9-002DE8189E49}"/>
    <cellStyle name="Normal" xfId="0" builtinId="0"/>
    <cellStyle name="Normal 2" xfId="2" xr:uid="{BDE0AEC4-9744-479E-91CB-56A2839FB222}"/>
    <cellStyle name="Pourcentage" xfId="1" builtinId="5"/>
  </cellStyles>
  <dxfs count="71">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65" formatCode="#,##0\ &quot;€&quo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numFmt numFmtId="14" formatCode="0.0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theme="1"/>
        <name val="Arial"/>
        <family val="2"/>
        <scheme val="minor"/>
      </font>
      <fill>
        <patternFill patternType="none">
          <fgColor indexed="64"/>
          <bgColor auto="1"/>
        </patternFill>
      </fill>
    </dxf>
    <dxf>
      <font>
        <b/>
        <i val="0"/>
        <strike val="0"/>
        <condense val="0"/>
        <extend val="0"/>
        <outline val="0"/>
        <shadow val="0"/>
        <u val="none"/>
        <vertAlign val="baseline"/>
        <sz val="10"/>
        <color theme="0"/>
        <name val="Arial"/>
        <family val="2"/>
        <scheme val="minor"/>
      </font>
      <fill>
        <patternFill patternType="none">
          <fgColor indexed="64"/>
          <bgColor auto="1"/>
        </patternFill>
      </fill>
    </dxf>
    <dxf>
      <font>
        <b/>
        <i val="0"/>
        <strike val="0"/>
        <condense val="0"/>
        <extend val="0"/>
        <outline val="0"/>
        <shadow val="0"/>
        <u val="none"/>
        <vertAlign val="baseline"/>
        <sz val="10"/>
        <color auto="1"/>
        <name val="Arial"/>
        <family val="2"/>
        <scheme val="minor"/>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outline val="0"/>
        <shadow val="0"/>
        <u val="none"/>
        <vertAlign val="baseline"/>
        <sz val="10"/>
        <color auto="1"/>
        <name val="Arial"/>
        <family val="2"/>
      </font>
      <numFmt numFmtId="164" formatCode="#,##0.00\ &quot;€&quo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minor"/>
      </font>
      <numFmt numFmtId="13"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numFmt numFmtId="13"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164" formatCode="#,##0.00\ &quot;€&quo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2" formatCode="0.00"/>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164" formatCode="#,##0.00\ &quot;€&quo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2" formatCode="0.00"/>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fill>
        <patternFill patternType="solid">
          <fgColor indexed="64"/>
          <bgColor theme="7"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164" formatCode="#,##0.00\ &quot;€&quot;"/>
      <fill>
        <patternFill patternType="solid">
          <fgColor indexed="64"/>
          <bgColor theme="6"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2" formatCode="0.00"/>
      <fill>
        <patternFill patternType="solid">
          <fgColor indexed="64"/>
          <bgColor theme="6"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fill>
        <patternFill patternType="solid">
          <fgColor indexed="64"/>
          <bgColor theme="6"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164" formatCode="#,##0.00\ &quot;€&quo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2" formatCode="0.00"/>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fill>
        <patternFill patternType="solid">
          <fgColor indexed="64"/>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164" formatCode="#,##0.00\ &quot;€&quo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164" formatCode="#,##0.00\ &quot;€&quo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numFmt numFmtId="2" formatCode="0.00"/>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numFmt numFmtId="13" formatCode="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fill>
        <patternFill patternType="solid">
          <fgColor indexed="64"/>
          <bgColor theme="4"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outline val="0"/>
        <shadow val="0"/>
        <u val="none"/>
        <vertAlign val="baseline"/>
        <sz val="10"/>
        <color auto="1"/>
        <name val="Arial"/>
        <family val="2"/>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alignment horizontal="center" vertical="center" textRotation="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outline val="0"/>
        <shadow val="0"/>
        <u val="none"/>
        <vertAlign val="baseline"/>
        <sz val="10"/>
        <color auto="1"/>
        <name val="Arial"/>
        <family val="2"/>
      </font>
      <fill>
        <patternFill patternType="none">
          <fgColor indexed="64"/>
          <bgColor auto="1"/>
        </patternFill>
      </fill>
      <alignment horizontal="center" vertical="center" textRotation="0" wrapText="1" indent="0" justifyLastLine="0" shrinkToFit="0" readingOrder="0"/>
    </dxf>
    <dxf>
      <border>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[P10-Cadrage projet IA.xlsx]Backlog!Tableau croisé dynamique2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Priorisation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Backlog!$D$45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0C5-44AD-BA0C-809C3C5E55F8}"/>
              </c:ext>
            </c:extLst>
          </c:dPt>
          <c:dPt>
            <c:idx val="1"/>
            <c:bubble3D val="0"/>
            <c:spPr>
              <a:solidFill>
                <a:schemeClr val="accent2"/>
              </a:solidFill>
              <a:ln>
                <a:noFill/>
              </a:ln>
              <a:effectLst/>
            </c:spPr>
            <c:extLst>
              <c:ext xmlns:c16="http://schemas.microsoft.com/office/drawing/2014/chart" uri="{C3380CC4-5D6E-409C-BE32-E72D297353CC}">
                <c16:uniqueId val="{00000003-80C5-44AD-BA0C-809C3C5E55F8}"/>
              </c:ext>
            </c:extLst>
          </c:dPt>
          <c:dPt>
            <c:idx val="2"/>
            <c:bubble3D val="0"/>
            <c:spPr>
              <a:solidFill>
                <a:schemeClr val="accent3"/>
              </a:solidFill>
              <a:ln>
                <a:noFill/>
              </a:ln>
              <a:effectLst/>
            </c:spPr>
            <c:extLst>
              <c:ext xmlns:c16="http://schemas.microsoft.com/office/drawing/2014/chart" uri="{C3380CC4-5D6E-409C-BE32-E72D297353CC}">
                <c16:uniqueId val="{00000005-80C5-44AD-BA0C-809C3C5E55F8}"/>
              </c:ext>
            </c:extLst>
          </c:dPt>
          <c:dPt>
            <c:idx val="3"/>
            <c:bubble3D val="0"/>
            <c:spPr>
              <a:solidFill>
                <a:schemeClr val="accent4"/>
              </a:solidFill>
              <a:ln>
                <a:noFill/>
              </a:ln>
              <a:effectLst/>
            </c:spPr>
            <c:extLst>
              <c:ext xmlns:c16="http://schemas.microsoft.com/office/drawing/2014/chart" uri="{C3380CC4-5D6E-409C-BE32-E72D297353CC}">
                <c16:uniqueId val="{00000007-80C5-44AD-BA0C-809C3C5E55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Backlog!$C$46:$C$50</c:f>
              <c:strCache>
                <c:ptCount val="4"/>
                <c:pt idx="0">
                  <c:v>1 - Indispensable</c:v>
                </c:pt>
                <c:pt idx="1">
                  <c:v>2 - Important</c:v>
                </c:pt>
                <c:pt idx="2">
                  <c:v>3 - Utile</c:v>
                </c:pt>
                <c:pt idx="3">
                  <c:v>4 - Souhaitable</c:v>
                </c:pt>
              </c:strCache>
            </c:strRef>
          </c:cat>
          <c:val>
            <c:numRef>
              <c:f>Backlog!$D$46:$D$50</c:f>
              <c:numCache>
                <c:formatCode>General</c:formatCode>
                <c:ptCount val="4"/>
                <c:pt idx="0">
                  <c:v>9</c:v>
                </c:pt>
                <c:pt idx="1">
                  <c:v>3</c:v>
                </c:pt>
                <c:pt idx="2">
                  <c:v>5</c:v>
                </c:pt>
                <c:pt idx="3">
                  <c:v>2</c:v>
                </c:pt>
              </c:numCache>
            </c:numRef>
          </c:val>
          <c:extLst>
            <c:ext xmlns:c16="http://schemas.microsoft.com/office/drawing/2014/chart" uri="{C3380CC4-5D6E-409C-BE32-E72D297353CC}">
              <c16:uniqueId val="{00000002-4879-4253-8339-D89095B93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Coûts totaux en euros par mois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8"/>
          <c:order val="0"/>
          <c:tx>
            <c:strRef>
              <c:f>'Couts et gains'!$J$95</c:f>
              <c:strCache>
                <c:ptCount val="1"/>
                <c:pt idx="0">
                  <c:v>Coûts totaux mensuels</c:v>
                </c:pt>
              </c:strCache>
            </c:strRef>
          </c:tx>
          <c:spPr>
            <a:ln w="28575" cap="rnd">
              <a:solidFill>
                <a:schemeClr val="accent3">
                  <a:lumMod val="60000"/>
                </a:schemeClr>
              </a:solidFill>
              <a:round/>
            </a:ln>
            <a:effectLst/>
          </c:spPr>
          <c:marker>
            <c:symbol val="none"/>
          </c:marker>
          <c:val>
            <c:numRef>
              <c:f>'Couts et gains'!$J$96:$J$119</c:f>
              <c:numCache>
                <c:formatCode>#,##0\ "€"</c:formatCode>
                <c:ptCount val="24"/>
                <c:pt idx="0">
                  <c:v>52225.866666666698</c:v>
                </c:pt>
                <c:pt idx="1">
                  <c:v>52225.866666666698</c:v>
                </c:pt>
                <c:pt idx="2">
                  <c:v>52225.866666666698</c:v>
                </c:pt>
                <c:pt idx="3">
                  <c:v>2127.2199999999993</c:v>
                </c:pt>
                <c:pt idx="4">
                  <c:v>2127.2199999999993</c:v>
                </c:pt>
                <c:pt idx="5">
                  <c:v>2127.2199999999993</c:v>
                </c:pt>
                <c:pt idx="6">
                  <c:v>2127.2199999999993</c:v>
                </c:pt>
                <c:pt idx="7">
                  <c:v>2127.2199999999993</c:v>
                </c:pt>
                <c:pt idx="8">
                  <c:v>2127.2199999999993</c:v>
                </c:pt>
                <c:pt idx="9">
                  <c:v>2127.2199999999993</c:v>
                </c:pt>
                <c:pt idx="10">
                  <c:v>2127.2199999999993</c:v>
                </c:pt>
                <c:pt idx="11">
                  <c:v>2127.2199999999993</c:v>
                </c:pt>
                <c:pt idx="12">
                  <c:v>2127.2199999999993</c:v>
                </c:pt>
                <c:pt idx="13">
                  <c:v>2127.2199999999993</c:v>
                </c:pt>
                <c:pt idx="14">
                  <c:v>2127.2199999999993</c:v>
                </c:pt>
                <c:pt idx="15">
                  <c:v>2127.2199999999993</c:v>
                </c:pt>
                <c:pt idx="16">
                  <c:v>2127.2199999999993</c:v>
                </c:pt>
                <c:pt idx="17">
                  <c:v>2127.2199999999993</c:v>
                </c:pt>
                <c:pt idx="18">
                  <c:v>2127.2199999999993</c:v>
                </c:pt>
                <c:pt idx="19">
                  <c:v>2127.2199999999993</c:v>
                </c:pt>
                <c:pt idx="20">
                  <c:v>2127.2199999999993</c:v>
                </c:pt>
                <c:pt idx="21">
                  <c:v>2127.2199999999993</c:v>
                </c:pt>
                <c:pt idx="22">
                  <c:v>2127.2199999999993</c:v>
                </c:pt>
                <c:pt idx="23">
                  <c:v>2127.2199999999993</c:v>
                </c:pt>
              </c:numCache>
            </c:numRef>
          </c:val>
          <c:smooth val="0"/>
          <c:extLst>
            <c:ext xmlns:c16="http://schemas.microsoft.com/office/drawing/2014/chart" uri="{C3380CC4-5D6E-409C-BE32-E72D297353CC}">
              <c16:uniqueId val="{00000000-8B4E-41E5-979C-2917BDCB2CAE}"/>
            </c:ext>
          </c:extLst>
        </c:ser>
        <c:dLbls>
          <c:showLegendKey val="0"/>
          <c:showVal val="0"/>
          <c:showCatName val="0"/>
          <c:showSerName val="0"/>
          <c:showPercent val="0"/>
          <c:showBubbleSize val="0"/>
        </c:dLbls>
        <c:smooth val="0"/>
        <c:axId val="991517487"/>
        <c:axId val="991515567"/>
      </c:lineChart>
      <c:catAx>
        <c:axId val="99151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515567"/>
        <c:crosses val="autoZero"/>
        <c:auto val="1"/>
        <c:lblAlgn val="ctr"/>
        <c:lblOffset val="100"/>
        <c:noMultiLvlLbl val="0"/>
      </c:catAx>
      <c:valAx>
        <c:axId val="99151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Coûts totaux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51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Profit cumulé en euros par mois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'Couts et gains'!$M$95</c:f>
              <c:strCache>
                <c:ptCount val="1"/>
                <c:pt idx="0">
                  <c:v>Profit cumulé</c:v>
                </c:pt>
              </c:strCache>
            </c:strRef>
          </c:tx>
          <c:spPr>
            <a:solidFill>
              <a:srgbClr val="34A853"/>
            </a:solidFill>
            <a:ln>
              <a:noFill/>
            </a:ln>
            <a:effectLst/>
          </c:spPr>
          <c:invertIfNegative val="1"/>
          <c:val>
            <c:numRef>
              <c:f>'Couts et gains'!$M$96:$M$119</c:f>
              <c:numCache>
                <c:formatCode>#,##0\ "€"</c:formatCode>
                <c:ptCount val="24"/>
                <c:pt idx="0">
                  <c:v>-52225.866666666698</c:v>
                </c:pt>
                <c:pt idx="1">
                  <c:v>-104451.7333333334</c:v>
                </c:pt>
                <c:pt idx="2">
                  <c:v>-156677.60000000009</c:v>
                </c:pt>
                <c:pt idx="3">
                  <c:v>-140724.82000000009</c:v>
                </c:pt>
                <c:pt idx="4">
                  <c:v>-106532.0400000001</c:v>
                </c:pt>
                <c:pt idx="5">
                  <c:v>-53939.260000000097</c:v>
                </c:pt>
                <c:pt idx="6">
                  <c:v>17213.519999999902</c:v>
                </c:pt>
                <c:pt idx="7">
                  <c:v>107086.2999999999</c:v>
                </c:pt>
                <c:pt idx="8">
                  <c:v>205359.0799999999</c:v>
                </c:pt>
                <c:pt idx="9">
                  <c:v>312031.85999999987</c:v>
                </c:pt>
                <c:pt idx="10">
                  <c:v>427104.6399999999</c:v>
                </c:pt>
                <c:pt idx="11">
                  <c:v>550577.41999999993</c:v>
                </c:pt>
                <c:pt idx="12">
                  <c:v>682450.2</c:v>
                </c:pt>
                <c:pt idx="13">
                  <c:v>814322.98</c:v>
                </c:pt>
                <c:pt idx="14">
                  <c:v>946195.76</c:v>
                </c:pt>
                <c:pt idx="15">
                  <c:v>1078068.54</c:v>
                </c:pt>
                <c:pt idx="16">
                  <c:v>1209941.32</c:v>
                </c:pt>
                <c:pt idx="17">
                  <c:v>1341814.1000000001</c:v>
                </c:pt>
                <c:pt idx="18">
                  <c:v>1473686.8800000001</c:v>
                </c:pt>
                <c:pt idx="19">
                  <c:v>1605559.6600000001</c:v>
                </c:pt>
                <c:pt idx="20">
                  <c:v>1737432.4400000002</c:v>
                </c:pt>
                <c:pt idx="21">
                  <c:v>1869305.2200000002</c:v>
                </c:pt>
                <c:pt idx="22">
                  <c:v>2001178.0000000002</c:v>
                </c:pt>
                <c:pt idx="23">
                  <c:v>2133050.7800000003</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FA0D-48DB-B267-B9E60902F658}"/>
            </c:ext>
          </c:extLst>
        </c:ser>
        <c:dLbls>
          <c:showLegendKey val="0"/>
          <c:showVal val="0"/>
          <c:showCatName val="0"/>
          <c:showSerName val="0"/>
          <c:showPercent val="0"/>
          <c:showBubbleSize val="0"/>
        </c:dLbls>
        <c:gapWidth val="150"/>
        <c:axId val="983529087"/>
        <c:axId val="983500767"/>
      </c:barChart>
      <c:catAx>
        <c:axId val="98352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Mois</a:t>
                </a:r>
              </a:p>
            </c:rich>
          </c:tx>
          <c:layout>
            <c:manualLayout>
              <c:xMode val="edge"/>
              <c:yMode val="edge"/>
              <c:x val="0.55939782795878135"/>
              <c:y val="0.929025030710149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3500767"/>
        <c:crosses val="autoZero"/>
        <c:auto val="1"/>
        <c:lblAlgn val="ctr"/>
        <c:lblOffset val="100"/>
        <c:noMultiLvlLbl val="0"/>
      </c:catAx>
      <c:valAx>
        <c:axId val="98350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Profit cumulé</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3529087"/>
        <c:crosses val="autoZero"/>
        <c:crossBetween val="between"/>
        <c:majorUnit val="2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Criticité des risques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2"/>
          <c:order val="0"/>
          <c:spPr>
            <a:ln w="28575" cap="rnd">
              <a:solidFill>
                <a:schemeClr val="accent3"/>
              </a:solidFill>
              <a:round/>
            </a:ln>
            <a:effectLst/>
          </c:spPr>
          <c:marker>
            <c:symbol val="none"/>
          </c:marker>
          <c:cat>
            <c:strRef>
              <c:f>Risques!$B$30:$B$39</c:f>
              <c:strCache>
                <c:ptCount val="10"/>
                <c:pt idx="0">
                  <c:v> Data Scientist junior</c:v>
                </c:pt>
                <c:pt idx="1">
                  <c:v>Biais du modèle</c:v>
                </c:pt>
                <c:pt idx="2">
                  <c:v>Délais courts</c:v>
                </c:pt>
                <c:pt idx="3">
                  <c:v>Staff dispersé</c:v>
                </c:pt>
                <c:pt idx="4">
                  <c:v>Photos utilisateurs</c:v>
                </c:pt>
                <c:pt idx="5">
                  <c:v>Préférences et notes</c:v>
                </c:pt>
                <c:pt idx="6">
                  <c:v>Localisation du service</c:v>
                </c:pt>
                <c:pt idx="7">
                  <c:v>Manquements RGPD</c:v>
                </c:pt>
                <c:pt idx="8">
                  <c:v>Usage détourné</c:v>
                </c:pt>
                <c:pt idx="9">
                  <c:v>Découverte réduite</c:v>
                </c:pt>
              </c:strCache>
            </c:strRef>
          </c:cat>
          <c:val>
            <c:numRef>
              <c:f>Risques!$H$30:$H$39</c:f>
              <c:numCache>
                <c:formatCode>General</c:formatCode>
                <c:ptCount val="10"/>
                <c:pt idx="0">
                  <c:v>4</c:v>
                </c:pt>
                <c:pt idx="1">
                  <c:v>9</c:v>
                </c:pt>
                <c:pt idx="2">
                  <c:v>4</c:v>
                </c:pt>
                <c:pt idx="3">
                  <c:v>4</c:v>
                </c:pt>
                <c:pt idx="4">
                  <c:v>3</c:v>
                </c:pt>
                <c:pt idx="5">
                  <c:v>2</c:v>
                </c:pt>
                <c:pt idx="6">
                  <c:v>4</c:v>
                </c:pt>
                <c:pt idx="7">
                  <c:v>6</c:v>
                </c:pt>
                <c:pt idx="8">
                  <c:v>4</c:v>
                </c:pt>
                <c:pt idx="9">
                  <c:v>6</c:v>
                </c:pt>
              </c:numCache>
            </c:numRef>
          </c:val>
          <c:extLst>
            <c:ext xmlns:c16="http://schemas.microsoft.com/office/drawing/2014/chart" uri="{C3380CC4-5D6E-409C-BE32-E72D297353CC}">
              <c16:uniqueId val="{00000002-51F0-4FB5-8CC6-35803B871E65}"/>
            </c:ext>
          </c:extLst>
        </c:ser>
        <c:dLbls>
          <c:showLegendKey val="0"/>
          <c:showVal val="0"/>
          <c:showCatName val="0"/>
          <c:showSerName val="0"/>
          <c:showPercent val="0"/>
          <c:showBubbleSize val="0"/>
        </c:dLbls>
        <c:axId val="1019331807"/>
        <c:axId val="1019329887"/>
      </c:radarChart>
      <c:catAx>
        <c:axId val="101933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9329887"/>
        <c:crosses val="autoZero"/>
        <c:auto val="1"/>
        <c:lblAlgn val="ctr"/>
        <c:lblOffset val="100"/>
        <c:noMultiLvlLbl val="0"/>
      </c:catAx>
      <c:valAx>
        <c:axId val="10193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933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[P10-Cadrage projet IA.xlsx]Backlog!Tableau croisé dynamique3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Backlog!$C$53</c:f>
              <c:strCache>
                <c:ptCount val="1"/>
                <c:pt idx="0">
                  <c:v>Somme de Jours back-end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Backlog!$C$54</c:f>
              <c:strCache>
                <c:ptCount val="1"/>
                <c:pt idx="0">
                  <c:v>Total</c:v>
                </c:pt>
              </c:strCache>
            </c:strRef>
          </c:cat>
          <c:val>
            <c:numRef>
              <c:f>Backlog!$C$54</c:f>
              <c:numCache>
                <c:formatCode>General</c:formatCode>
                <c:ptCount val="1"/>
                <c:pt idx="0">
                  <c:v>65.299999999999983</c:v>
                </c:pt>
              </c:numCache>
            </c:numRef>
          </c:val>
          <c:extLst>
            <c:ext xmlns:c16="http://schemas.microsoft.com/office/drawing/2014/chart" uri="{C3380CC4-5D6E-409C-BE32-E72D297353CC}">
              <c16:uniqueId val="{00000000-F41D-43F9-97C6-11BDEBA28713}"/>
            </c:ext>
          </c:extLst>
        </c:ser>
        <c:ser>
          <c:idx val="1"/>
          <c:order val="1"/>
          <c:tx>
            <c:strRef>
              <c:f>Backlog!$D$53</c:f>
              <c:strCache>
                <c:ptCount val="1"/>
                <c:pt idx="0">
                  <c:v>Somme de Jours front-end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Backlog!$C$54</c:f>
              <c:strCache>
                <c:ptCount val="1"/>
                <c:pt idx="0">
                  <c:v>Total</c:v>
                </c:pt>
              </c:strCache>
            </c:strRef>
          </c:cat>
          <c:val>
            <c:numRef>
              <c:f>Backlog!$D$54</c:f>
              <c:numCache>
                <c:formatCode>General</c:formatCode>
                <c:ptCount val="1"/>
                <c:pt idx="0">
                  <c:v>55.699999999999996</c:v>
                </c:pt>
              </c:numCache>
            </c:numRef>
          </c:val>
          <c:extLst>
            <c:ext xmlns:c16="http://schemas.microsoft.com/office/drawing/2014/chart" uri="{C3380CC4-5D6E-409C-BE32-E72D297353CC}">
              <c16:uniqueId val="{00000001-F41D-43F9-97C6-11BDEBA28713}"/>
            </c:ext>
          </c:extLst>
        </c:ser>
        <c:ser>
          <c:idx val="2"/>
          <c:order val="2"/>
          <c:tx>
            <c:strRef>
              <c:f>Backlog!$E$53</c:f>
              <c:strCache>
                <c:ptCount val="1"/>
                <c:pt idx="0">
                  <c:v>Somme de Jours data scientist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Backlog!$C$54</c:f>
              <c:strCache>
                <c:ptCount val="1"/>
                <c:pt idx="0">
                  <c:v>Total</c:v>
                </c:pt>
              </c:strCache>
            </c:strRef>
          </c:cat>
          <c:val>
            <c:numRef>
              <c:f>Backlog!$E$54</c:f>
              <c:numCache>
                <c:formatCode>General</c:formatCode>
                <c:ptCount val="1"/>
                <c:pt idx="0">
                  <c:v>50</c:v>
                </c:pt>
              </c:numCache>
            </c:numRef>
          </c:val>
          <c:extLst>
            <c:ext xmlns:c16="http://schemas.microsoft.com/office/drawing/2014/chart" uri="{C3380CC4-5D6E-409C-BE32-E72D297353CC}">
              <c16:uniqueId val="{00000002-F41D-43F9-97C6-11BDEBA28713}"/>
            </c:ext>
          </c:extLst>
        </c:ser>
        <c:ser>
          <c:idx val="3"/>
          <c:order val="3"/>
          <c:tx>
            <c:strRef>
              <c:f>Backlog!$F$53</c:f>
              <c:strCache>
                <c:ptCount val="1"/>
                <c:pt idx="0">
                  <c:v>Somme de Jours dev mobile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Backlog!$C$54</c:f>
              <c:strCache>
                <c:ptCount val="1"/>
                <c:pt idx="0">
                  <c:v>Total</c:v>
                </c:pt>
              </c:strCache>
            </c:strRef>
          </c:cat>
          <c:val>
            <c:numRef>
              <c:f>Backlog!$F$54</c:f>
              <c:numCache>
                <c:formatCode>General</c:formatCode>
                <c:ptCount val="1"/>
                <c:pt idx="0">
                  <c:v>46.000000000000007</c:v>
                </c:pt>
              </c:numCache>
            </c:numRef>
          </c:val>
          <c:extLst>
            <c:ext xmlns:c16="http://schemas.microsoft.com/office/drawing/2014/chart" uri="{C3380CC4-5D6E-409C-BE32-E72D297353CC}">
              <c16:uniqueId val="{00000003-F41D-43F9-97C6-11BDEBA28713}"/>
            </c:ext>
          </c:extLst>
        </c:ser>
        <c:ser>
          <c:idx val="4"/>
          <c:order val="4"/>
          <c:tx>
            <c:strRef>
              <c:f>Backlog!$G$53</c:f>
              <c:strCache>
                <c:ptCount val="1"/>
                <c:pt idx="0">
                  <c:v>Somme de Jours UX/UI Designer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Backlog!$C$54</c:f>
              <c:strCache>
                <c:ptCount val="1"/>
                <c:pt idx="0">
                  <c:v>Total</c:v>
                </c:pt>
              </c:strCache>
            </c:strRef>
          </c:cat>
          <c:val>
            <c:numRef>
              <c:f>Backlog!$G$54</c:f>
              <c:numCache>
                <c:formatCode>General</c:formatCode>
                <c:ptCount val="1"/>
                <c:pt idx="0">
                  <c:v>23.000000000000004</c:v>
                </c:pt>
              </c:numCache>
            </c:numRef>
          </c:val>
          <c:extLst>
            <c:ext xmlns:c16="http://schemas.microsoft.com/office/drawing/2014/chart" uri="{C3380CC4-5D6E-409C-BE32-E72D297353CC}">
              <c16:uniqueId val="{00000004-F41D-43F9-97C6-11BDEBA28713}"/>
            </c:ext>
          </c:extLst>
        </c:ser>
        <c:dLbls>
          <c:dLblPos val="outEnd"/>
          <c:showLegendKey val="0"/>
          <c:showVal val="1"/>
          <c:showCatName val="0"/>
          <c:showSerName val="0"/>
          <c:showPercent val="0"/>
          <c:showBubbleSize val="0"/>
        </c:dLbls>
        <c:gapWidth val="219"/>
        <c:overlap val="-27"/>
        <c:axId val="430581311"/>
        <c:axId val="430581791"/>
      </c:barChart>
      <c:catAx>
        <c:axId val="430581311"/>
        <c:scaling>
          <c:orientation val="minMax"/>
        </c:scaling>
        <c:delete val="1"/>
        <c:axPos val="b"/>
        <c:numFmt formatCode="General" sourceLinked="1"/>
        <c:majorTickMark val="none"/>
        <c:minorTickMark val="none"/>
        <c:tickLblPos val="nextTo"/>
        <c:crossAx val="430581791"/>
        <c:crosses val="autoZero"/>
        <c:auto val="1"/>
        <c:lblAlgn val="ctr"/>
        <c:lblOffset val="100"/>
        <c:noMultiLvlLbl val="0"/>
      </c:catAx>
      <c:valAx>
        <c:axId val="430581791"/>
        <c:scaling>
          <c:orientation val="minMax"/>
        </c:scaling>
        <c:delete val="1"/>
        <c:axPos val="l"/>
        <c:numFmt formatCode="General" sourceLinked="1"/>
        <c:majorTickMark val="none"/>
        <c:minorTickMark val="none"/>
        <c:tickLblPos val="nextTo"/>
        <c:crossAx val="4305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[P10-Cadrage projet IA.xlsx]Backlog!Tableau croisé dynamique4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Backlog!$C$59</c:f>
              <c:strCache>
                <c:ptCount val="1"/>
                <c:pt idx="0">
                  <c:v>Somme de Coût data scientist</c:v>
                </c:pt>
              </c:strCache>
            </c:strRef>
          </c:tx>
          <c:spPr>
            <a:solidFill>
              <a:schemeClr val="accent1"/>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Backlog!$C$60</c:f>
              <c:strCache>
                <c:ptCount val="1"/>
                <c:pt idx="0">
                  <c:v>Total</c:v>
                </c:pt>
              </c:strCache>
            </c:strRef>
          </c:cat>
          <c:val>
            <c:numRef>
              <c:f>Backlog!$C$60</c:f>
              <c:numCache>
                <c:formatCode>General</c:formatCode>
                <c:ptCount val="1"/>
                <c:pt idx="0">
                  <c:v>36762</c:v>
                </c:pt>
              </c:numCache>
            </c:numRef>
          </c:val>
          <c:extLst>
            <c:ext xmlns:c16="http://schemas.microsoft.com/office/drawing/2014/chart" uri="{C3380CC4-5D6E-409C-BE32-E72D297353CC}">
              <c16:uniqueId val="{00000000-0DCC-46EA-86EE-44749F76112A}"/>
            </c:ext>
          </c:extLst>
        </c:ser>
        <c:ser>
          <c:idx val="1"/>
          <c:order val="1"/>
          <c:tx>
            <c:strRef>
              <c:f>Backlog!$D$59</c:f>
              <c:strCache>
                <c:ptCount val="1"/>
                <c:pt idx="0">
                  <c:v>Somme de Coût back-end</c:v>
                </c:pt>
              </c:strCache>
            </c:strRef>
          </c:tx>
          <c:spPr>
            <a:solidFill>
              <a:schemeClr val="accent2"/>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Backlog!$C$60</c:f>
              <c:strCache>
                <c:ptCount val="1"/>
                <c:pt idx="0">
                  <c:v>Total</c:v>
                </c:pt>
              </c:strCache>
            </c:strRef>
          </c:cat>
          <c:val>
            <c:numRef>
              <c:f>Backlog!$D$60</c:f>
              <c:numCache>
                <c:formatCode>General</c:formatCode>
                <c:ptCount val="1"/>
                <c:pt idx="0">
                  <c:v>30969.199999999997</c:v>
                </c:pt>
              </c:numCache>
            </c:numRef>
          </c:val>
          <c:extLst>
            <c:ext xmlns:c16="http://schemas.microsoft.com/office/drawing/2014/chart" uri="{C3380CC4-5D6E-409C-BE32-E72D297353CC}">
              <c16:uniqueId val="{00000001-0DCC-46EA-86EE-44749F76112A}"/>
            </c:ext>
          </c:extLst>
        </c:ser>
        <c:ser>
          <c:idx val="2"/>
          <c:order val="2"/>
          <c:tx>
            <c:strRef>
              <c:f>Backlog!$E$59</c:f>
              <c:strCache>
                <c:ptCount val="1"/>
                <c:pt idx="0">
                  <c:v>Somme de Coût dev mobile</c:v>
                </c:pt>
              </c:strCache>
            </c:strRef>
          </c:tx>
          <c:spPr>
            <a:solidFill>
              <a:schemeClr val="accent3"/>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Backlog!$C$60</c:f>
              <c:strCache>
                <c:ptCount val="1"/>
                <c:pt idx="0">
                  <c:v>Total</c:v>
                </c:pt>
              </c:strCache>
            </c:strRef>
          </c:cat>
          <c:val>
            <c:numRef>
              <c:f>Backlog!$E$60</c:f>
              <c:numCache>
                <c:formatCode>General</c:formatCode>
                <c:ptCount val="1"/>
                <c:pt idx="0">
                  <c:v>30022.300000000003</c:v>
                </c:pt>
              </c:numCache>
            </c:numRef>
          </c:val>
          <c:extLst>
            <c:ext xmlns:c16="http://schemas.microsoft.com/office/drawing/2014/chart" uri="{C3380CC4-5D6E-409C-BE32-E72D297353CC}">
              <c16:uniqueId val="{00000002-0DCC-46EA-86EE-44749F76112A}"/>
            </c:ext>
          </c:extLst>
        </c:ser>
        <c:ser>
          <c:idx val="3"/>
          <c:order val="3"/>
          <c:tx>
            <c:strRef>
              <c:f>Backlog!$F$59</c:f>
              <c:strCache>
                <c:ptCount val="1"/>
                <c:pt idx="0">
                  <c:v>Somme de Coût front-end</c:v>
                </c:pt>
              </c:strCache>
            </c:strRef>
          </c:tx>
          <c:spPr>
            <a:solidFill>
              <a:schemeClr val="accent4"/>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Backlog!$C$60</c:f>
              <c:strCache>
                <c:ptCount val="1"/>
                <c:pt idx="0">
                  <c:v>Total</c:v>
                </c:pt>
              </c:strCache>
            </c:strRef>
          </c:cat>
          <c:val>
            <c:numRef>
              <c:f>Backlog!$F$60</c:f>
              <c:numCache>
                <c:formatCode>General</c:formatCode>
                <c:ptCount val="1"/>
                <c:pt idx="0">
                  <c:v>29409.600000000002</c:v>
                </c:pt>
              </c:numCache>
            </c:numRef>
          </c:val>
          <c:extLst>
            <c:ext xmlns:c16="http://schemas.microsoft.com/office/drawing/2014/chart" uri="{C3380CC4-5D6E-409C-BE32-E72D297353CC}">
              <c16:uniqueId val="{00000003-0DCC-46EA-86EE-44749F76112A}"/>
            </c:ext>
          </c:extLst>
        </c:ser>
        <c:ser>
          <c:idx val="4"/>
          <c:order val="4"/>
          <c:tx>
            <c:strRef>
              <c:f>Backlog!$G$59</c:f>
              <c:strCache>
                <c:ptCount val="1"/>
                <c:pt idx="0">
                  <c:v>Somme de Coût UX/UI Design</c:v>
                </c:pt>
              </c:strCache>
            </c:strRef>
          </c:tx>
          <c:spPr>
            <a:solidFill>
              <a:schemeClr val="accent5"/>
            </a:solidFill>
            <a:ln>
              <a:noFill/>
            </a:ln>
            <a:effectLst/>
          </c:spPr>
          <c:invertIfNegative val="0"/>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Backlog!$C$60</c:f>
              <c:strCache>
                <c:ptCount val="1"/>
                <c:pt idx="0">
                  <c:v>Total</c:v>
                </c:pt>
              </c:strCache>
            </c:strRef>
          </c:cat>
          <c:val>
            <c:numRef>
              <c:f>Backlog!$G$60</c:f>
              <c:numCache>
                <c:formatCode>General</c:formatCode>
                <c:ptCount val="1"/>
                <c:pt idx="0">
                  <c:v>27014.5</c:v>
                </c:pt>
              </c:numCache>
            </c:numRef>
          </c:val>
          <c:extLst>
            <c:ext xmlns:c16="http://schemas.microsoft.com/office/drawing/2014/chart" uri="{C3380CC4-5D6E-409C-BE32-E72D297353CC}">
              <c16:uniqueId val="{00000004-0DCC-46EA-86EE-44749F76112A}"/>
            </c:ext>
          </c:extLst>
        </c:ser>
        <c:dLbls>
          <c:dLblPos val="outEnd"/>
          <c:showLegendKey val="0"/>
          <c:showVal val="1"/>
          <c:showCatName val="0"/>
          <c:showSerName val="0"/>
          <c:showPercent val="0"/>
          <c:showBubbleSize val="0"/>
        </c:dLbls>
        <c:gapWidth val="219"/>
        <c:overlap val="-27"/>
        <c:axId val="1019331807"/>
        <c:axId val="1019329407"/>
      </c:barChart>
      <c:catAx>
        <c:axId val="1019331807"/>
        <c:scaling>
          <c:orientation val="minMax"/>
        </c:scaling>
        <c:delete val="1"/>
        <c:axPos val="b"/>
        <c:numFmt formatCode="General" sourceLinked="1"/>
        <c:majorTickMark val="none"/>
        <c:minorTickMark val="none"/>
        <c:tickLblPos val="nextTo"/>
        <c:crossAx val="1019329407"/>
        <c:crosses val="autoZero"/>
        <c:auto val="1"/>
        <c:lblAlgn val="ctr"/>
        <c:lblOffset val="100"/>
        <c:noMultiLvlLbl val="0"/>
      </c:catAx>
      <c:valAx>
        <c:axId val="1019329407"/>
        <c:scaling>
          <c:orientation val="minMax"/>
        </c:scaling>
        <c:delete val="1"/>
        <c:axPos val="l"/>
        <c:numFmt formatCode="General" sourceLinked="1"/>
        <c:majorTickMark val="none"/>
        <c:minorTickMark val="none"/>
        <c:tickLblPos val="nextTo"/>
        <c:crossAx val="101933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2"/>
          <c:order val="0"/>
          <c:tx>
            <c:strRef>
              <c:f>Planification!$H$109</c:f>
              <c:strCache>
                <c:ptCount val="1"/>
                <c:pt idx="0">
                  <c:v>Points restants</c:v>
                </c:pt>
              </c:strCache>
            </c:strRef>
          </c:tx>
          <c:spPr>
            <a:ln w="28575" cap="rnd">
              <a:solidFill>
                <a:schemeClr val="accent3"/>
              </a:solidFill>
              <a:round/>
            </a:ln>
            <a:effectLst/>
          </c:spPr>
          <c:marker>
            <c:symbol val="none"/>
          </c:marker>
          <c:val>
            <c:numRef>
              <c:f>Planification!$H$110:$H$194</c:f>
              <c:numCache>
                <c:formatCode>0.000000000</c:formatCode>
                <c:ptCount val="85"/>
                <c:pt idx="0">
                  <c:v>240</c:v>
                </c:pt>
                <c:pt idx="1">
                  <c:v>234.97142857142856</c:v>
                </c:pt>
                <c:pt idx="2">
                  <c:v>229.94285714285712</c:v>
                </c:pt>
                <c:pt idx="3">
                  <c:v>224.91428571428568</c:v>
                </c:pt>
                <c:pt idx="4">
                  <c:v>219.88571428571424</c:v>
                </c:pt>
                <c:pt idx="5">
                  <c:v>214.8571428571428</c:v>
                </c:pt>
                <c:pt idx="6">
                  <c:v>209.82857142857137</c:v>
                </c:pt>
                <c:pt idx="7">
                  <c:v>204.79999999999993</c:v>
                </c:pt>
                <c:pt idx="8">
                  <c:v>199.77142857142849</c:v>
                </c:pt>
                <c:pt idx="9">
                  <c:v>194.74285714285705</c:v>
                </c:pt>
                <c:pt idx="10">
                  <c:v>189.71428571428561</c:v>
                </c:pt>
                <c:pt idx="11">
                  <c:v>184.68571428571417</c:v>
                </c:pt>
                <c:pt idx="12">
                  <c:v>179.65714285714273</c:v>
                </c:pt>
                <c:pt idx="13">
                  <c:v>174.62857142857129</c:v>
                </c:pt>
                <c:pt idx="14">
                  <c:v>169.59999999999985</c:v>
                </c:pt>
                <c:pt idx="15">
                  <c:v>164.57142857142841</c:v>
                </c:pt>
                <c:pt idx="16">
                  <c:v>159.54285714285697</c:v>
                </c:pt>
                <c:pt idx="17">
                  <c:v>154.51428571428553</c:v>
                </c:pt>
                <c:pt idx="18">
                  <c:v>149.4857142857141</c:v>
                </c:pt>
                <c:pt idx="19">
                  <c:v>144.45714285714266</c:v>
                </c:pt>
                <c:pt idx="20">
                  <c:v>139.42857142857122</c:v>
                </c:pt>
                <c:pt idx="21">
                  <c:v>134.39999999999978</c:v>
                </c:pt>
                <c:pt idx="22">
                  <c:v>131.28095238095216</c:v>
                </c:pt>
                <c:pt idx="23">
                  <c:v>128.16190476190454</c:v>
                </c:pt>
                <c:pt idx="24">
                  <c:v>125.04285714285692</c:v>
                </c:pt>
                <c:pt idx="25">
                  <c:v>121.9238095238093</c:v>
                </c:pt>
                <c:pt idx="26">
                  <c:v>118.80476190476168</c:v>
                </c:pt>
                <c:pt idx="27">
                  <c:v>115.68571428571406</c:v>
                </c:pt>
                <c:pt idx="28">
                  <c:v>112.56666666666644</c:v>
                </c:pt>
                <c:pt idx="29">
                  <c:v>109.44761904761882</c:v>
                </c:pt>
                <c:pt idx="30">
                  <c:v>106.32857142857119</c:v>
                </c:pt>
                <c:pt idx="31">
                  <c:v>103.20952380952357</c:v>
                </c:pt>
                <c:pt idx="32">
                  <c:v>100.09047619047595</c:v>
                </c:pt>
                <c:pt idx="33">
                  <c:v>96.971428571428333</c:v>
                </c:pt>
                <c:pt idx="34">
                  <c:v>93.852380952380713</c:v>
                </c:pt>
                <c:pt idx="35">
                  <c:v>90.733333333333093</c:v>
                </c:pt>
                <c:pt idx="36">
                  <c:v>87.614285714285472</c:v>
                </c:pt>
                <c:pt idx="37">
                  <c:v>84.495238095237852</c:v>
                </c:pt>
                <c:pt idx="38">
                  <c:v>81.376190476190231</c:v>
                </c:pt>
                <c:pt idx="39">
                  <c:v>78.257142857142611</c:v>
                </c:pt>
                <c:pt idx="40">
                  <c:v>75.138095238094991</c:v>
                </c:pt>
                <c:pt idx="41">
                  <c:v>72.01904761904737</c:v>
                </c:pt>
                <c:pt idx="42">
                  <c:v>68.89999999999975</c:v>
                </c:pt>
                <c:pt idx="43">
                  <c:v>66.066666666666421</c:v>
                </c:pt>
                <c:pt idx="44">
                  <c:v>63.233333333333086</c:v>
                </c:pt>
                <c:pt idx="45">
                  <c:v>60.39999999999975</c:v>
                </c:pt>
                <c:pt idx="46">
                  <c:v>57.566666666666414</c:v>
                </c:pt>
                <c:pt idx="47">
                  <c:v>54.733333333333078</c:v>
                </c:pt>
                <c:pt idx="48">
                  <c:v>51.899999999999743</c:v>
                </c:pt>
                <c:pt idx="49">
                  <c:v>49.066666666666407</c:v>
                </c:pt>
                <c:pt idx="50">
                  <c:v>46.233333333333071</c:v>
                </c:pt>
                <c:pt idx="51">
                  <c:v>43.399999999999736</c:v>
                </c:pt>
                <c:pt idx="52">
                  <c:v>40.5666666666664</c:v>
                </c:pt>
                <c:pt idx="53">
                  <c:v>37.733333333333064</c:v>
                </c:pt>
                <c:pt idx="54">
                  <c:v>34.899999999999729</c:v>
                </c:pt>
                <c:pt idx="55">
                  <c:v>32.066666666666393</c:v>
                </c:pt>
                <c:pt idx="56">
                  <c:v>29.233333333333061</c:v>
                </c:pt>
                <c:pt idx="57">
                  <c:v>26.399999999999729</c:v>
                </c:pt>
                <c:pt idx="58">
                  <c:v>23.566666666666396</c:v>
                </c:pt>
                <c:pt idx="59">
                  <c:v>20.733333333333064</c:v>
                </c:pt>
                <c:pt idx="60">
                  <c:v>17.899999999999732</c:v>
                </c:pt>
                <c:pt idx="61">
                  <c:v>15.066666666666398</c:v>
                </c:pt>
                <c:pt idx="62">
                  <c:v>12.233333333333064</c:v>
                </c:pt>
                <c:pt idx="63">
                  <c:v>9.3999999999997303</c:v>
                </c:pt>
                <c:pt idx="64">
                  <c:v>8.9714285714283015</c:v>
                </c:pt>
                <c:pt idx="65">
                  <c:v>8.5428571428568727</c:v>
                </c:pt>
                <c:pt idx="66">
                  <c:v>8.1142857142854439</c:v>
                </c:pt>
                <c:pt idx="67">
                  <c:v>7.685714285714015</c:v>
                </c:pt>
                <c:pt idx="68">
                  <c:v>7.2571428571425862</c:v>
                </c:pt>
                <c:pt idx="69">
                  <c:v>6.8285714285711574</c:v>
                </c:pt>
                <c:pt idx="70">
                  <c:v>6.3999999999997286</c:v>
                </c:pt>
                <c:pt idx="71">
                  <c:v>5.9714285714282997</c:v>
                </c:pt>
                <c:pt idx="72">
                  <c:v>5.5428571428568709</c:v>
                </c:pt>
                <c:pt idx="73">
                  <c:v>5.1142857142854421</c:v>
                </c:pt>
                <c:pt idx="74">
                  <c:v>4.6857142857140133</c:v>
                </c:pt>
                <c:pt idx="75">
                  <c:v>4.2571428571425844</c:v>
                </c:pt>
                <c:pt idx="76">
                  <c:v>3.8285714285711561</c:v>
                </c:pt>
                <c:pt idx="77">
                  <c:v>3.3999999999997277</c:v>
                </c:pt>
                <c:pt idx="78">
                  <c:v>2.9714285714282993</c:v>
                </c:pt>
                <c:pt idx="79">
                  <c:v>2.5428571428568709</c:v>
                </c:pt>
                <c:pt idx="80">
                  <c:v>2.1142857142854425</c:v>
                </c:pt>
                <c:pt idx="81">
                  <c:v>1.6857142857140139</c:v>
                </c:pt>
                <c:pt idx="82">
                  <c:v>1.2571428571425853</c:v>
                </c:pt>
                <c:pt idx="83">
                  <c:v>0.82857142857115673</c:v>
                </c:pt>
                <c:pt idx="84">
                  <c:v>0.39999999999972818</c:v>
                </c:pt>
              </c:numCache>
            </c:numRef>
          </c:val>
          <c:smooth val="0"/>
          <c:extLst>
            <c:ext xmlns:c16="http://schemas.microsoft.com/office/drawing/2014/chart" uri="{C3380CC4-5D6E-409C-BE32-E72D297353CC}">
              <c16:uniqueId val="{00000000-9EB7-4300-9F7A-1C43B261E6D5}"/>
            </c:ext>
          </c:extLst>
        </c:ser>
        <c:dLbls>
          <c:showLegendKey val="0"/>
          <c:showVal val="0"/>
          <c:showCatName val="0"/>
          <c:showSerName val="0"/>
          <c:showPercent val="0"/>
          <c:showBubbleSize val="0"/>
        </c:dLbls>
        <c:smooth val="0"/>
        <c:axId val="417454688"/>
        <c:axId val="417456128"/>
      </c:lineChart>
      <c:catAx>
        <c:axId val="417454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7456128"/>
        <c:crosses val="autoZero"/>
        <c:auto val="1"/>
        <c:lblAlgn val="ctr"/>
        <c:lblOffset val="100"/>
        <c:noMultiLvlLbl val="0"/>
      </c:catAx>
      <c:valAx>
        <c:axId val="41745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1745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Charge par sprint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Planification!$K$109</c:f>
              <c:strCache>
                <c:ptCount val="1"/>
                <c:pt idx="0">
                  <c:v>Points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57-4CD0-99A8-06EAE8C8EA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57-4CD0-99A8-06EAE8C8EA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57-4CD0-99A8-06EAE8C8EA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57-4CD0-99A8-06EAE8C8EA0A}"/>
              </c:ext>
            </c:extLst>
          </c:dPt>
          <c:cat>
            <c:strRef>
              <c:f>Planification!$J$110:$J$113</c:f>
              <c:strCache>
                <c:ptCount val="4"/>
                <c:pt idx="0">
                  <c:v>Sprint 1</c:v>
                </c:pt>
                <c:pt idx="1">
                  <c:v>Sprint 2</c:v>
                </c:pt>
                <c:pt idx="2">
                  <c:v>Sprint 3</c:v>
                </c:pt>
                <c:pt idx="3">
                  <c:v>Sprint 4</c:v>
                </c:pt>
              </c:strCache>
            </c:strRef>
          </c:cat>
          <c:val>
            <c:numRef>
              <c:f>Planification!$K$110:$K$113</c:f>
              <c:numCache>
                <c:formatCode>General</c:formatCode>
                <c:ptCount val="4"/>
                <c:pt idx="0">
                  <c:v>105.6</c:v>
                </c:pt>
                <c:pt idx="1">
                  <c:v>86.9</c:v>
                </c:pt>
                <c:pt idx="2">
                  <c:v>54.5</c:v>
                </c:pt>
                <c:pt idx="3">
                  <c:v>9</c:v>
                </c:pt>
              </c:numCache>
            </c:numRef>
          </c:val>
          <c:extLst>
            <c:ext xmlns:c16="http://schemas.microsoft.com/office/drawing/2014/chart" uri="{C3380CC4-5D6E-409C-BE32-E72D297353CC}">
              <c16:uniqueId val="{00000008-7257-4CD0-99A8-06EAE8C8EA0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Taux de conversion</a:t>
            </a:r>
            <a:r>
              <a:rPr lang="en-US" baseline="0"/>
              <a:t> par mois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1"/>
          <c:order val="1"/>
          <c:spPr>
            <a:ln w="28575" cap="rnd">
              <a:solidFill>
                <a:schemeClr val="accent2"/>
              </a:solidFill>
              <a:round/>
            </a:ln>
            <a:effectLst/>
          </c:spPr>
          <c:marker>
            <c:symbol val="none"/>
          </c:marker>
          <c:val>
            <c:numRef>
              <c:f>'Couts et gains'!$C$96:$C$119</c:f>
              <c:numCache>
                <c:formatCode>0.00%</c:formatCode>
                <c:ptCount val="24"/>
                <c:pt idx="0">
                  <c:v>2.5000000000000001E-2</c:v>
                </c:pt>
                <c:pt idx="1">
                  <c:v>2.5000000000000001E-2</c:v>
                </c:pt>
                <c:pt idx="2">
                  <c:v>2.5000000000000001E-2</c:v>
                </c:pt>
                <c:pt idx="3">
                  <c:v>2.52E-2</c:v>
                </c:pt>
                <c:pt idx="4">
                  <c:v>2.5399999999999999E-2</c:v>
                </c:pt>
                <c:pt idx="5">
                  <c:v>2.5600000000000001E-2</c:v>
                </c:pt>
                <c:pt idx="6">
                  <c:v>2.58E-2</c:v>
                </c:pt>
                <c:pt idx="7">
                  <c:v>2.5999999999999999E-2</c:v>
                </c:pt>
                <c:pt idx="8">
                  <c:v>2.6200000000000001E-2</c:v>
                </c:pt>
                <c:pt idx="9">
                  <c:v>2.64E-2</c:v>
                </c:pt>
                <c:pt idx="10">
                  <c:v>2.6599999999999999E-2</c:v>
                </c:pt>
                <c:pt idx="11">
                  <c:v>2.6800000000000001E-2</c:v>
                </c:pt>
                <c:pt idx="12">
                  <c:v>2.7E-2</c:v>
                </c:pt>
                <c:pt idx="13">
                  <c:v>2.7E-2</c:v>
                </c:pt>
                <c:pt idx="14">
                  <c:v>2.7E-2</c:v>
                </c:pt>
                <c:pt idx="15">
                  <c:v>2.7E-2</c:v>
                </c:pt>
                <c:pt idx="16">
                  <c:v>2.7E-2</c:v>
                </c:pt>
                <c:pt idx="17">
                  <c:v>2.7E-2</c:v>
                </c:pt>
                <c:pt idx="18">
                  <c:v>2.7E-2</c:v>
                </c:pt>
                <c:pt idx="19">
                  <c:v>2.7E-2</c:v>
                </c:pt>
                <c:pt idx="20">
                  <c:v>2.7E-2</c:v>
                </c:pt>
                <c:pt idx="21">
                  <c:v>2.7E-2</c:v>
                </c:pt>
                <c:pt idx="22">
                  <c:v>2.7E-2</c:v>
                </c:pt>
                <c:pt idx="23">
                  <c:v>2.7E-2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4E5F-42A0-9CB5-D961F06DDFB4}"/>
            </c:ext>
          </c:extLst>
        </c:ser>
        <c:dLbls>
          <c:showLegendKey val="0"/>
          <c:showVal val="0"/>
          <c:showCatName val="0"/>
          <c:showSerName val="0"/>
          <c:showPercent val="0"/>
          <c:showBubbleSize val="0"/>
        </c:dLbls>
        <c:smooth val="0"/>
        <c:axId val="1242820223"/>
        <c:axId val="1242816383"/>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val>
                  <c:numRef>
                    <c:extLst>
                      <c:ext uri="{02D57815-91ED-43cb-92C2-25804820EDAC}">
                        <c15:formulaRef>
                          <c15:sqref>'Couts et gains'!$B$96:$B$119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val>
                <c:smooth val="0"/>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4E5F-42A0-9CB5-D961F06DDFB4}"/>
                  </c:ext>
                </c:extLst>
              </c15:ser>
            </c15:filteredLineSeries>
          </c:ext>
        </c:extLst>
      </c:lineChart>
      <c:catAx>
        <c:axId val="1242820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2816383"/>
        <c:crosses val="autoZero"/>
        <c:auto val="1"/>
        <c:lblAlgn val="ctr"/>
        <c:lblOffset val="100"/>
        <c:noMultiLvlLbl val="0"/>
      </c:catAx>
      <c:valAx>
        <c:axId val="124281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Taux de conversion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28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Panier moyen en euros par mois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2"/>
          <c:order val="2"/>
          <c:spPr>
            <a:ln w="28575" cap="rnd">
              <a:solidFill>
                <a:schemeClr val="accent3"/>
              </a:solidFill>
              <a:round/>
            </a:ln>
            <a:effectLst/>
          </c:spPr>
          <c:marker>
            <c:symbol val="none"/>
          </c:marker>
          <c:val>
            <c:numRef>
              <c:f>'Couts et gains'!$D$96:$D$119</c:f>
              <c:numCache>
                <c:formatCode>#,##0\ "€"</c:formatCode>
                <c:ptCount val="24"/>
                <c:pt idx="0">
                  <c:v>100</c:v>
                </c:pt>
                <c:pt idx="1">
                  <c:v>100</c:v>
                </c:pt>
                <c:pt idx="2">
                  <c:v>100</c:v>
                </c:pt>
                <c:pt idx="3">
                  <c:v>101</c:v>
                </c:pt>
                <c:pt idx="4">
                  <c:v>102</c:v>
                </c:pt>
                <c:pt idx="5">
                  <c:v>103</c:v>
                </c:pt>
                <c:pt idx="6">
                  <c:v>104</c:v>
                </c:pt>
                <c:pt idx="7">
                  <c:v>105</c:v>
                </c:pt>
                <c:pt idx="8">
                  <c:v>105</c:v>
                </c:pt>
                <c:pt idx="9">
                  <c:v>105</c:v>
                </c:pt>
                <c:pt idx="10">
                  <c:v>105</c:v>
                </c:pt>
                <c:pt idx="11">
                  <c:v>105</c:v>
                </c:pt>
                <c:pt idx="12">
                  <c:v>105</c:v>
                </c:pt>
                <c:pt idx="13">
                  <c:v>105</c:v>
                </c:pt>
                <c:pt idx="14">
                  <c:v>105</c:v>
                </c:pt>
                <c:pt idx="15">
                  <c:v>105</c:v>
                </c:pt>
                <c:pt idx="16">
                  <c:v>105</c:v>
                </c:pt>
                <c:pt idx="17">
                  <c:v>105</c:v>
                </c:pt>
                <c:pt idx="18">
                  <c:v>105</c:v>
                </c:pt>
                <c:pt idx="19">
                  <c:v>105</c:v>
                </c:pt>
                <c:pt idx="20">
                  <c:v>105</c:v>
                </c:pt>
                <c:pt idx="21">
                  <c:v>105</c:v>
                </c:pt>
                <c:pt idx="22">
                  <c:v>105</c:v>
                </c:pt>
                <c:pt idx="23">
                  <c:v>105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A4D-4821-B943-A15227EF1E2B}"/>
            </c:ext>
          </c:extLst>
        </c:ser>
        <c:dLbls>
          <c:showLegendKey val="0"/>
          <c:showVal val="0"/>
          <c:showCatName val="0"/>
          <c:showSerName val="0"/>
          <c:showPercent val="0"/>
          <c:showBubbleSize val="0"/>
        </c:dLbls>
        <c:smooth val="0"/>
        <c:axId val="1984685087"/>
        <c:axId val="991496847"/>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val>
                  <c:numRef>
                    <c:extLst>
                      <c:ext uri="{02D57815-91ED-43cb-92C2-25804820EDAC}">
                        <c15:formulaRef>
                          <c15:sqref>'Couts et gains'!$B$96:$B$119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val>
                <c:smooth val="0"/>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A4D-4821-B943-A15227EF1E2B}"/>
                  </c:ext>
                </c:extLst>
              </c15:ser>
            </c15:filteredLineSeries>
            <c15:filteredLineSeries>
              <c15:ser>
                <c:idx val="1"/>
                <c:order val="1"/>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'Couts et gains'!$C$96:$C$119</c15:sqref>
                        </c15:formulaRef>
                      </c:ext>
                    </c:extLst>
                    <c:numCache>
                      <c:formatCode>0.00%</c:formatCode>
                      <c:ptCount val="24"/>
                      <c:pt idx="0">
                        <c:v>2.5000000000000001E-2</c:v>
                      </c:pt>
                      <c:pt idx="1">
                        <c:v>2.5000000000000001E-2</c:v>
                      </c:pt>
                      <c:pt idx="2">
                        <c:v>2.5000000000000001E-2</c:v>
                      </c:pt>
                      <c:pt idx="3">
                        <c:v>2.52E-2</c:v>
                      </c:pt>
                      <c:pt idx="4">
                        <c:v>2.5399999999999999E-2</c:v>
                      </c:pt>
                      <c:pt idx="5">
                        <c:v>2.5600000000000001E-2</c:v>
                      </c:pt>
                      <c:pt idx="6">
                        <c:v>2.58E-2</c:v>
                      </c:pt>
                      <c:pt idx="7">
                        <c:v>2.5999999999999999E-2</c:v>
                      </c:pt>
                      <c:pt idx="8">
                        <c:v>2.6200000000000001E-2</c:v>
                      </c:pt>
                      <c:pt idx="9">
                        <c:v>2.64E-2</c:v>
                      </c:pt>
                      <c:pt idx="10">
                        <c:v>2.6599999999999999E-2</c:v>
                      </c:pt>
                      <c:pt idx="11">
                        <c:v>2.6800000000000001E-2</c:v>
                      </c:pt>
                      <c:pt idx="12">
                        <c:v>2.7E-2</c:v>
                      </c:pt>
                      <c:pt idx="13">
                        <c:v>2.7E-2</c:v>
                      </c:pt>
                      <c:pt idx="14">
                        <c:v>2.7E-2</c:v>
                      </c:pt>
                      <c:pt idx="15">
                        <c:v>2.7E-2</c:v>
                      </c:pt>
                      <c:pt idx="16">
                        <c:v>2.7E-2</c:v>
                      </c:pt>
                      <c:pt idx="17">
                        <c:v>2.7E-2</c:v>
                      </c:pt>
                      <c:pt idx="18">
                        <c:v>2.7E-2</c:v>
                      </c:pt>
                      <c:pt idx="19">
                        <c:v>2.7E-2</c:v>
                      </c:pt>
                      <c:pt idx="20">
                        <c:v>2.7E-2</c:v>
                      </c:pt>
                      <c:pt idx="21">
                        <c:v>2.7E-2</c:v>
                      </c:pt>
                      <c:pt idx="22">
                        <c:v>2.7E-2</c:v>
                      </c:pt>
                      <c:pt idx="23">
                        <c:v>2.7E-2</c:v>
                      </c:pt>
                    </c:numCache>
                  </c:numRef>
                </c:val>
                <c:smooth val="0"/>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BA4D-4821-B943-A15227EF1E2B}"/>
                  </c:ext>
                </c:extLst>
              </c15:ser>
            </c15:filteredLineSeries>
          </c:ext>
        </c:extLst>
      </c:lineChart>
      <c:catAx>
        <c:axId val="198468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496847"/>
        <c:crosses val="autoZero"/>
        <c:auto val="1"/>
        <c:lblAlgn val="ctr"/>
        <c:lblOffset val="100"/>
        <c:noMultiLvlLbl val="0"/>
      </c:catAx>
      <c:valAx>
        <c:axId val="99149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Panier moyen en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46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clients par mois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3"/>
          <c:order val="3"/>
          <c:spPr>
            <a:ln w="28575" cap="rnd">
              <a:solidFill>
                <a:schemeClr val="accent4"/>
              </a:solidFill>
              <a:round/>
            </a:ln>
            <a:effectLst/>
          </c:spPr>
          <c:marker>
            <c:symbol val="none"/>
          </c:marker>
          <c:val>
            <c:numRef>
              <c:f>'Couts et gains'!$E$96:$E$119</c:f>
              <c:numCache>
                <c:formatCode>General</c:formatCode>
                <c:ptCount val="24"/>
                <c:pt idx="0">
                  <c:v>10000</c:v>
                </c:pt>
                <c:pt idx="1">
                  <c:v>10000</c:v>
                </c:pt>
                <c:pt idx="2">
                  <c:v>10000</c:v>
                </c:pt>
                <c:pt idx="3">
                  <c:v>10080</c:v>
                </c:pt>
                <c:pt idx="4">
                  <c:v>10160</c:v>
                </c:pt>
                <c:pt idx="5">
                  <c:v>10240</c:v>
                </c:pt>
                <c:pt idx="6">
                  <c:v>10320</c:v>
                </c:pt>
                <c:pt idx="7">
                  <c:v>10400</c:v>
                </c:pt>
                <c:pt idx="8">
                  <c:v>10480</c:v>
                </c:pt>
                <c:pt idx="9">
                  <c:v>10560</c:v>
                </c:pt>
                <c:pt idx="10">
                  <c:v>10640</c:v>
                </c:pt>
                <c:pt idx="11">
                  <c:v>10720</c:v>
                </c:pt>
                <c:pt idx="12">
                  <c:v>10800</c:v>
                </c:pt>
                <c:pt idx="13">
                  <c:v>10800</c:v>
                </c:pt>
                <c:pt idx="14">
                  <c:v>10800</c:v>
                </c:pt>
                <c:pt idx="15">
                  <c:v>10800</c:v>
                </c:pt>
                <c:pt idx="16">
                  <c:v>10800</c:v>
                </c:pt>
                <c:pt idx="17">
                  <c:v>10800</c:v>
                </c:pt>
                <c:pt idx="18">
                  <c:v>10800</c:v>
                </c:pt>
                <c:pt idx="19">
                  <c:v>10800</c:v>
                </c:pt>
                <c:pt idx="20">
                  <c:v>10800</c:v>
                </c:pt>
                <c:pt idx="21">
                  <c:v>10800</c:v>
                </c:pt>
                <c:pt idx="22">
                  <c:v>10800</c:v>
                </c:pt>
                <c:pt idx="23">
                  <c:v>10800</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A046-45D7-B7B6-0A73C44D54B2}"/>
            </c:ext>
          </c:extLst>
        </c:ser>
        <c:dLbls>
          <c:showLegendKey val="0"/>
          <c:showVal val="0"/>
          <c:showCatName val="0"/>
          <c:showSerName val="0"/>
          <c:showPercent val="0"/>
          <c:showBubbleSize val="0"/>
        </c:dLbls>
        <c:smooth val="0"/>
        <c:axId val="1242818303"/>
        <c:axId val="1242816863"/>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val>
                  <c:numRef>
                    <c:extLst>
                      <c:ext uri="{02D57815-91ED-43cb-92C2-25804820EDAC}">
                        <c15:formulaRef>
                          <c15:sqref>'Couts et gains'!$B$96:$B$119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val>
                <c:smooth val="0"/>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A046-45D7-B7B6-0A73C44D54B2}"/>
                  </c:ext>
                </c:extLst>
              </c15:ser>
            </c15:filteredLineSeries>
            <c15:filteredLineSeries>
              <c15:ser>
                <c:idx val="1"/>
                <c:order val="1"/>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'Couts et gains'!$C$96:$C$119</c15:sqref>
                        </c15:formulaRef>
                      </c:ext>
                    </c:extLst>
                    <c:numCache>
                      <c:formatCode>0.00%</c:formatCode>
                      <c:ptCount val="24"/>
                      <c:pt idx="0">
                        <c:v>2.5000000000000001E-2</c:v>
                      </c:pt>
                      <c:pt idx="1">
                        <c:v>2.5000000000000001E-2</c:v>
                      </c:pt>
                      <c:pt idx="2">
                        <c:v>2.5000000000000001E-2</c:v>
                      </c:pt>
                      <c:pt idx="3">
                        <c:v>2.52E-2</c:v>
                      </c:pt>
                      <c:pt idx="4">
                        <c:v>2.5399999999999999E-2</c:v>
                      </c:pt>
                      <c:pt idx="5">
                        <c:v>2.5600000000000001E-2</c:v>
                      </c:pt>
                      <c:pt idx="6">
                        <c:v>2.58E-2</c:v>
                      </c:pt>
                      <c:pt idx="7">
                        <c:v>2.5999999999999999E-2</c:v>
                      </c:pt>
                      <c:pt idx="8">
                        <c:v>2.6200000000000001E-2</c:v>
                      </c:pt>
                      <c:pt idx="9">
                        <c:v>2.64E-2</c:v>
                      </c:pt>
                      <c:pt idx="10">
                        <c:v>2.6599999999999999E-2</c:v>
                      </c:pt>
                      <c:pt idx="11">
                        <c:v>2.6800000000000001E-2</c:v>
                      </c:pt>
                      <c:pt idx="12">
                        <c:v>2.7E-2</c:v>
                      </c:pt>
                      <c:pt idx="13">
                        <c:v>2.7E-2</c:v>
                      </c:pt>
                      <c:pt idx="14">
                        <c:v>2.7E-2</c:v>
                      </c:pt>
                      <c:pt idx="15">
                        <c:v>2.7E-2</c:v>
                      </c:pt>
                      <c:pt idx="16">
                        <c:v>2.7E-2</c:v>
                      </c:pt>
                      <c:pt idx="17">
                        <c:v>2.7E-2</c:v>
                      </c:pt>
                      <c:pt idx="18">
                        <c:v>2.7E-2</c:v>
                      </c:pt>
                      <c:pt idx="19">
                        <c:v>2.7E-2</c:v>
                      </c:pt>
                      <c:pt idx="20">
                        <c:v>2.7E-2</c:v>
                      </c:pt>
                      <c:pt idx="21">
                        <c:v>2.7E-2</c:v>
                      </c:pt>
                      <c:pt idx="22">
                        <c:v>2.7E-2</c:v>
                      </c:pt>
                      <c:pt idx="23">
                        <c:v>2.7E-2</c:v>
                      </c:pt>
                    </c:numCache>
                  </c:numRef>
                </c:val>
                <c:smooth val="0"/>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A046-45D7-B7B6-0A73C44D54B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'Couts et gains'!$D$96:$D$119</c15:sqref>
                        </c15:formulaRef>
                      </c:ext>
                    </c:extLst>
                    <c:numCache>
                      <c:formatCode>#,##0\ "€"</c:formatCode>
                      <c:ptCount val="24"/>
                      <c:pt idx="0">
                        <c:v>100</c:v>
                      </c:pt>
                      <c:pt idx="1">
                        <c:v>100</c:v>
                      </c:pt>
                      <c:pt idx="2">
                        <c:v>100</c:v>
                      </c:pt>
                      <c:pt idx="3">
                        <c:v>101</c:v>
                      </c:pt>
                      <c:pt idx="4">
                        <c:v>102</c:v>
                      </c:pt>
                      <c:pt idx="5">
                        <c:v>103</c:v>
                      </c:pt>
                      <c:pt idx="6">
                        <c:v>104</c:v>
                      </c:pt>
                      <c:pt idx="7">
                        <c:v>105</c:v>
                      </c:pt>
                      <c:pt idx="8">
                        <c:v>105</c:v>
                      </c:pt>
                      <c:pt idx="9">
                        <c:v>105</c:v>
                      </c:pt>
                      <c:pt idx="10">
                        <c:v>105</c:v>
                      </c:pt>
                      <c:pt idx="11">
                        <c:v>105</c:v>
                      </c:pt>
                      <c:pt idx="12">
                        <c:v>105</c:v>
                      </c:pt>
                      <c:pt idx="13">
                        <c:v>105</c:v>
                      </c:pt>
                      <c:pt idx="14">
                        <c:v>105</c:v>
                      </c:pt>
                      <c:pt idx="15">
                        <c:v>105</c:v>
                      </c:pt>
                      <c:pt idx="16">
                        <c:v>105</c:v>
                      </c:pt>
                      <c:pt idx="17">
                        <c:v>105</c:v>
                      </c:pt>
                      <c:pt idx="18">
                        <c:v>105</c:v>
                      </c:pt>
                      <c:pt idx="19">
                        <c:v>105</c:v>
                      </c:pt>
                      <c:pt idx="20">
                        <c:v>105</c:v>
                      </c:pt>
                      <c:pt idx="21">
                        <c:v>105</c:v>
                      </c:pt>
                      <c:pt idx="22">
                        <c:v>105</c:v>
                      </c:pt>
                      <c:pt idx="23">
                        <c:v>105</c:v>
                      </c:pt>
                    </c:numCache>
                  </c:numRef>
                </c:val>
                <c:smooth val="0"/>
                <c:extLst xmlns:c15="http://schemas.microsoft.com/office/drawing/2012/char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A046-45D7-B7B6-0A73C44D54B2}"/>
                  </c:ext>
                </c:extLst>
              </c15:ser>
            </c15:filteredLineSeries>
          </c:ext>
        </c:extLst>
      </c:lineChart>
      <c:catAx>
        <c:axId val="124281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2816863"/>
        <c:crosses val="autoZero"/>
        <c:auto val="1"/>
        <c:lblAlgn val="ctr"/>
        <c:lblOffset val="100"/>
        <c:noMultiLvlLbl val="0"/>
      </c:catAx>
      <c:valAx>
        <c:axId val="124281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Nombre de clients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281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200"/>
              <a:t>ROI en euros par mois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9"/>
          <c:order val="0"/>
          <c:tx>
            <c:strRef>
              <c:f>'Couts et gains'!$K$95</c:f>
              <c:strCache>
                <c:ptCount val="1"/>
                <c:pt idx="0">
                  <c:v>ROI</c:v>
                </c:pt>
              </c:strCache>
            </c:strRef>
          </c:tx>
          <c:spPr>
            <a:ln w="28575" cap="rnd">
              <a:solidFill>
                <a:schemeClr val="accent4">
                  <a:lumMod val="60000"/>
                </a:schemeClr>
              </a:solidFill>
              <a:round/>
            </a:ln>
            <a:effectLst/>
          </c:spPr>
          <c:marker>
            <c:symbol val="none"/>
          </c:marker>
          <c:val>
            <c:numRef>
              <c:f>'Couts et gains'!$K$96:$K$119</c:f>
              <c:numCache>
                <c:formatCode>#,##0\ "€"</c:formatCode>
                <c:ptCount val="24"/>
                <c:pt idx="0">
                  <c:v>0</c:v>
                </c:pt>
                <c:pt idx="1">
                  <c:v>0</c:v>
                </c:pt>
                <c:pt idx="2">
                  <c:v>0</c:v>
                </c:pt>
                <c:pt idx="3">
                  <c:v>18080</c:v>
                </c:pt>
                <c:pt idx="4">
                  <c:v>36320</c:v>
                </c:pt>
                <c:pt idx="5">
                  <c:v>54720</c:v>
                </c:pt>
                <c:pt idx="6">
                  <c:v>73280</c:v>
                </c:pt>
                <c:pt idx="7">
                  <c:v>92000</c:v>
                </c:pt>
                <c:pt idx="8">
                  <c:v>100400</c:v>
                </c:pt>
                <c:pt idx="9">
                  <c:v>108800</c:v>
                </c:pt>
                <c:pt idx="10">
                  <c:v>117200</c:v>
                </c:pt>
                <c:pt idx="11">
                  <c:v>125600</c:v>
                </c:pt>
                <c:pt idx="12">
                  <c:v>134000</c:v>
                </c:pt>
                <c:pt idx="13">
                  <c:v>134000</c:v>
                </c:pt>
                <c:pt idx="14">
                  <c:v>134000</c:v>
                </c:pt>
                <c:pt idx="15">
                  <c:v>134000</c:v>
                </c:pt>
                <c:pt idx="16">
                  <c:v>134000</c:v>
                </c:pt>
                <c:pt idx="17">
                  <c:v>134000</c:v>
                </c:pt>
                <c:pt idx="18">
                  <c:v>134000</c:v>
                </c:pt>
                <c:pt idx="19">
                  <c:v>134000</c:v>
                </c:pt>
                <c:pt idx="20">
                  <c:v>134000</c:v>
                </c:pt>
                <c:pt idx="21">
                  <c:v>134000</c:v>
                </c:pt>
                <c:pt idx="22">
                  <c:v>134000</c:v>
                </c:pt>
                <c:pt idx="23">
                  <c:v>134000</c:v>
                </c:pt>
              </c:numCache>
            </c:numRef>
          </c:val>
          <c:smooth val="0"/>
          <c:extLst>
            <c:ext xmlns:c16="http://schemas.microsoft.com/office/drawing/2014/chart" uri="{C3380CC4-5D6E-409C-BE32-E72D297353CC}">
              <c16:uniqueId val="{00000000-5BE8-4749-A84E-243EB214AA28}"/>
            </c:ext>
          </c:extLst>
        </c:ser>
        <c:dLbls>
          <c:showLegendKey val="0"/>
          <c:showVal val="0"/>
          <c:showCatName val="0"/>
          <c:showSerName val="0"/>
          <c:showPercent val="0"/>
          <c:showBubbleSize val="0"/>
        </c:dLbls>
        <c:smooth val="0"/>
        <c:axId val="991520367"/>
        <c:axId val="991490607"/>
      </c:lineChart>
      <c:catAx>
        <c:axId val="99152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Mois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490607"/>
        <c:crosses val="autoZero"/>
        <c:auto val="1"/>
        <c:lblAlgn val="ctr"/>
        <c:lblOffset val="100"/>
        <c:noMultiLvlLbl val="0"/>
      </c:catAx>
      <c:valAx>
        <c:axId val="991490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152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3031</xdr:colOff>
      <xdr:row>2</xdr:row>
      <xdr:rowOff>170800</xdr:rowOff>
    </xdr:from>
    <xdr:to>
      <xdr:col>3</xdr:col>
      <xdr:colOff>1074160</xdr:colOff>
      <xdr:row>17</xdr:row>
      <xdr:rowOff>72736</xdr:rowOff>
    </xdr:to>
    <xdr:graphicFrame macro="">
      <xdr:nvGraphicFramePr>
        <xdr:cNvPr id="4" name="Graphique 3">
          <a:extLst>
            <a:ext uri="{FF2B5EF4-FFF2-40B4-BE49-F238E27FC236}">
              <a16:creationId xmlns:a16="http://schemas.microsoft.com/office/drawing/2014/main" id="{4BD85209-4C7A-31F2-8040-9AC273B24D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0</xdr:rowOff>
    </xdr:from>
    <xdr:to>
      <xdr:col>7</xdr:col>
      <xdr:colOff>166688</xdr:colOff>
      <xdr:row>17</xdr:row>
      <xdr:rowOff>91353</xdr:rowOff>
    </xdr:to>
    <xdr:graphicFrame macro="">
      <xdr:nvGraphicFramePr>
        <xdr:cNvPr id="6" name="Graphique 5">
          <a:extLst>
            <a:ext uri="{FF2B5EF4-FFF2-40B4-BE49-F238E27FC236}">
              <a16:creationId xmlns:a16="http://schemas.microsoft.com/office/drawing/2014/main" id="{418896E1-97E7-4DA7-AD01-977E6498E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xdr:row>
      <xdr:rowOff>0</xdr:rowOff>
    </xdr:from>
    <xdr:to>
      <xdr:col>12</xdr:col>
      <xdr:colOff>1982932</xdr:colOff>
      <xdr:row>17</xdr:row>
      <xdr:rowOff>91353</xdr:rowOff>
    </xdr:to>
    <xdr:graphicFrame macro="">
      <xdr:nvGraphicFramePr>
        <xdr:cNvPr id="9" name="Graphique 8">
          <a:extLst>
            <a:ext uri="{FF2B5EF4-FFF2-40B4-BE49-F238E27FC236}">
              <a16:creationId xmlns:a16="http://schemas.microsoft.com/office/drawing/2014/main" id="{266CB15D-9256-4629-B6CA-875EC6226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328227</xdr:colOff>
      <xdr:row>3</xdr:row>
      <xdr:rowOff>270303</xdr:rowOff>
    </xdr:from>
    <xdr:to>
      <xdr:col>8</xdr:col>
      <xdr:colOff>45050</xdr:colOff>
      <xdr:row>22</xdr:row>
      <xdr:rowOff>33723</xdr:rowOff>
    </xdr:to>
    <xdr:graphicFrame macro="">
      <xdr:nvGraphicFramePr>
        <xdr:cNvPr id="9" name="Graphique 8">
          <a:extLst>
            <a:ext uri="{FF2B5EF4-FFF2-40B4-BE49-F238E27FC236}">
              <a16:creationId xmlns:a16="http://schemas.microsoft.com/office/drawing/2014/main" id="{36200506-2030-4F70-BEF2-CD664B71A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307055</xdr:colOff>
      <xdr:row>5</xdr:row>
      <xdr:rowOff>75197</xdr:rowOff>
    </xdr:from>
    <xdr:to>
      <xdr:col>14</xdr:col>
      <xdr:colOff>674269</xdr:colOff>
      <xdr:row>22</xdr:row>
      <xdr:rowOff>48627</xdr:rowOff>
    </xdr:to>
    <xdr:graphicFrame macro="">
      <xdr:nvGraphicFramePr>
        <xdr:cNvPr id="6" name="Graphique 5">
          <a:extLst>
            <a:ext uri="{FF2B5EF4-FFF2-40B4-BE49-F238E27FC236}">
              <a16:creationId xmlns:a16="http://schemas.microsoft.com/office/drawing/2014/main" id="{2FF65937-DC97-4025-AAC3-D4C647990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2602438</xdr:colOff>
      <xdr:row>5</xdr:row>
      <xdr:rowOff>36919</xdr:rowOff>
    </xdr:from>
    <xdr:to>
      <xdr:col>1</xdr:col>
      <xdr:colOff>2602438</xdr:colOff>
      <xdr:row>21</xdr:row>
      <xdr:rowOff>105850</xdr:rowOff>
    </xdr:to>
    <xdr:cxnSp macro="">
      <xdr:nvCxnSpPr>
        <xdr:cNvPr id="3" name="Connecteur droit 2">
          <a:extLst>
            <a:ext uri="{FF2B5EF4-FFF2-40B4-BE49-F238E27FC236}">
              <a16:creationId xmlns:a16="http://schemas.microsoft.com/office/drawing/2014/main" id="{B5B4643C-3498-E13E-4396-97DF0B8D4081}"/>
            </a:ext>
          </a:extLst>
        </xdr:cNvPr>
        <xdr:cNvCxnSpPr/>
      </xdr:nvCxnSpPr>
      <xdr:spPr>
        <a:xfrm>
          <a:off x="2949972" y="899318"/>
          <a:ext cx="0" cy="2643255"/>
        </a:xfrm>
        <a:prstGeom prst="line">
          <a:avLst/>
        </a:prstGeom>
        <a:ln w="285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481980</xdr:colOff>
      <xdr:row>5</xdr:row>
      <xdr:rowOff>38756</xdr:rowOff>
    </xdr:from>
    <xdr:to>
      <xdr:col>3</xdr:col>
      <xdr:colOff>481980</xdr:colOff>
      <xdr:row>21</xdr:row>
      <xdr:rowOff>107687</xdr:rowOff>
    </xdr:to>
    <xdr:cxnSp macro="">
      <xdr:nvCxnSpPr>
        <xdr:cNvPr id="5" name="Connecteur droit 4">
          <a:extLst>
            <a:ext uri="{FF2B5EF4-FFF2-40B4-BE49-F238E27FC236}">
              <a16:creationId xmlns:a16="http://schemas.microsoft.com/office/drawing/2014/main" id="{24BAD149-CA06-DC9F-ABD8-F8A1CFB47705}"/>
            </a:ext>
          </a:extLst>
        </xdr:cNvPr>
        <xdr:cNvCxnSpPr/>
      </xdr:nvCxnSpPr>
      <xdr:spPr>
        <a:xfrm>
          <a:off x="4884075" y="901155"/>
          <a:ext cx="0" cy="2643255"/>
        </a:xfrm>
        <a:prstGeom prst="line">
          <a:avLst/>
        </a:prstGeom>
        <a:ln w="285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844051</xdr:colOff>
      <xdr:row>5</xdr:row>
      <xdr:rowOff>60238</xdr:rowOff>
    </xdr:from>
    <xdr:to>
      <xdr:col>5</xdr:col>
      <xdr:colOff>844051</xdr:colOff>
      <xdr:row>21</xdr:row>
      <xdr:rowOff>129169</xdr:rowOff>
    </xdr:to>
    <xdr:cxnSp macro="">
      <xdr:nvCxnSpPr>
        <xdr:cNvPr id="7" name="Connecteur droit 6">
          <a:extLst>
            <a:ext uri="{FF2B5EF4-FFF2-40B4-BE49-F238E27FC236}">
              <a16:creationId xmlns:a16="http://schemas.microsoft.com/office/drawing/2014/main" id="{8F410A89-AF74-2488-2AA6-A5A48D2C0736}"/>
            </a:ext>
          </a:extLst>
        </xdr:cNvPr>
        <xdr:cNvCxnSpPr/>
      </xdr:nvCxnSpPr>
      <xdr:spPr>
        <a:xfrm>
          <a:off x="6829355" y="922637"/>
          <a:ext cx="0" cy="2643255"/>
        </a:xfrm>
        <a:prstGeom prst="line">
          <a:avLst/>
        </a:prstGeom>
        <a:ln w="2857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1158444</xdr:colOff>
      <xdr:row>6</xdr:row>
      <xdr:rowOff>45051</xdr:rowOff>
    </xdr:from>
    <xdr:ext cx="709810" cy="254557"/>
    <xdr:sp macro="" textlink="">
      <xdr:nvSpPr>
        <xdr:cNvPr id="2" name="ZoneTexte 1">
          <a:extLst>
            <a:ext uri="{FF2B5EF4-FFF2-40B4-BE49-F238E27FC236}">
              <a16:creationId xmlns:a16="http://schemas.microsoft.com/office/drawing/2014/main" id="{684C6EF1-5E5B-61B6-3A23-084EDD5979E5}"/>
            </a:ext>
          </a:extLst>
        </xdr:cNvPr>
        <xdr:cNvSpPr txBox="1"/>
      </xdr:nvSpPr>
      <xdr:spPr>
        <a:xfrm>
          <a:off x="1505978" y="1448058"/>
          <a:ext cx="70981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u="sng">
              <a:solidFill>
                <a:srgbClr val="FF0000"/>
              </a:solidFill>
            </a:rPr>
            <a:t>Sprint 1</a:t>
          </a:r>
        </a:p>
      </xdr:txBody>
    </xdr:sp>
    <xdr:clientData/>
  </xdr:oneCellAnchor>
  <xdr:oneCellAnchor>
    <xdr:from>
      <xdr:col>1</xdr:col>
      <xdr:colOff>3235152</xdr:colOff>
      <xdr:row>6</xdr:row>
      <xdr:rowOff>49427</xdr:rowOff>
    </xdr:from>
    <xdr:ext cx="709810" cy="254557"/>
    <xdr:sp macro="" textlink="">
      <xdr:nvSpPr>
        <xdr:cNvPr id="4" name="ZoneTexte 3">
          <a:extLst>
            <a:ext uri="{FF2B5EF4-FFF2-40B4-BE49-F238E27FC236}">
              <a16:creationId xmlns:a16="http://schemas.microsoft.com/office/drawing/2014/main" id="{D835F49A-E75C-CC71-637D-3D7DFBED82E0}"/>
            </a:ext>
          </a:extLst>
        </xdr:cNvPr>
        <xdr:cNvSpPr txBox="1"/>
      </xdr:nvSpPr>
      <xdr:spPr>
        <a:xfrm>
          <a:off x="3582686" y="1452434"/>
          <a:ext cx="70981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u="sng">
              <a:solidFill>
                <a:srgbClr val="FF0000"/>
              </a:solidFill>
            </a:rPr>
            <a:t>Sprint 2</a:t>
          </a:r>
        </a:p>
      </xdr:txBody>
    </xdr:sp>
    <xdr:clientData/>
  </xdr:oneCellAnchor>
  <xdr:oneCellAnchor>
    <xdr:from>
      <xdr:col>4</xdr:col>
      <xdr:colOff>176083</xdr:colOff>
      <xdr:row>6</xdr:row>
      <xdr:rowOff>53803</xdr:rowOff>
    </xdr:from>
    <xdr:ext cx="709810" cy="254557"/>
    <xdr:sp macro="" textlink="">
      <xdr:nvSpPr>
        <xdr:cNvPr id="8" name="ZoneTexte 7">
          <a:extLst>
            <a:ext uri="{FF2B5EF4-FFF2-40B4-BE49-F238E27FC236}">
              <a16:creationId xmlns:a16="http://schemas.microsoft.com/office/drawing/2014/main" id="{5DDEEC43-32E7-BBF0-4657-36690EC0AA6E}"/>
            </a:ext>
          </a:extLst>
        </xdr:cNvPr>
        <xdr:cNvSpPr txBox="1"/>
      </xdr:nvSpPr>
      <xdr:spPr>
        <a:xfrm>
          <a:off x="5659394" y="1456810"/>
          <a:ext cx="70981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u="sng">
              <a:solidFill>
                <a:srgbClr val="FF0000"/>
              </a:solidFill>
            </a:rPr>
            <a:t>Sprint 3</a:t>
          </a:r>
        </a:p>
      </xdr:txBody>
    </xdr:sp>
    <xdr:clientData/>
  </xdr:oneCellAnchor>
  <xdr:oneCellAnchor>
    <xdr:from>
      <xdr:col>6</xdr:col>
      <xdr:colOff>669582</xdr:colOff>
      <xdr:row>6</xdr:row>
      <xdr:rowOff>58179</xdr:rowOff>
    </xdr:from>
    <xdr:ext cx="709810" cy="254557"/>
    <xdr:sp macro="" textlink="">
      <xdr:nvSpPr>
        <xdr:cNvPr id="10" name="ZoneTexte 9">
          <a:extLst>
            <a:ext uri="{FF2B5EF4-FFF2-40B4-BE49-F238E27FC236}">
              <a16:creationId xmlns:a16="http://schemas.microsoft.com/office/drawing/2014/main" id="{625A4F9F-F7A0-B301-74E7-0195C3C6ED5F}"/>
            </a:ext>
          </a:extLst>
        </xdr:cNvPr>
        <xdr:cNvSpPr txBox="1"/>
      </xdr:nvSpPr>
      <xdr:spPr>
        <a:xfrm>
          <a:off x="7736102" y="1461186"/>
          <a:ext cx="709810"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u="sng">
              <a:solidFill>
                <a:srgbClr val="FF0000"/>
              </a:solidFill>
            </a:rPr>
            <a:t>Sprint 4</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xdr:col>
      <xdr:colOff>228600</xdr:colOff>
      <xdr:row>42</xdr:row>
      <xdr:rowOff>164846</xdr:rowOff>
    </xdr:from>
    <xdr:to>
      <xdr:col>2</xdr:col>
      <xdr:colOff>432209</xdr:colOff>
      <xdr:row>59</xdr:row>
      <xdr:rowOff>126048</xdr:rowOff>
    </xdr:to>
    <xdr:graphicFrame macro="">
      <xdr:nvGraphicFramePr>
        <xdr:cNvPr id="9" name="Graphique 8">
          <a:extLst>
            <a:ext uri="{FF2B5EF4-FFF2-40B4-BE49-F238E27FC236}">
              <a16:creationId xmlns:a16="http://schemas.microsoft.com/office/drawing/2014/main" id="{23AD77EC-C78E-4670-AFD8-5F7A0EA6B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213751</xdr:colOff>
      <xdr:row>43</xdr:row>
      <xdr:rowOff>88900</xdr:rowOff>
    </xdr:from>
    <xdr:to>
      <xdr:col>12</xdr:col>
      <xdr:colOff>31826</xdr:colOff>
      <xdr:row>60</xdr:row>
      <xdr:rowOff>0</xdr:rowOff>
    </xdr:to>
    <xdr:graphicFrame macro="">
      <xdr:nvGraphicFramePr>
        <xdr:cNvPr id="10" name="Graphique 9">
          <a:extLst>
            <a:ext uri="{FF2B5EF4-FFF2-40B4-BE49-F238E27FC236}">
              <a16:creationId xmlns:a16="http://schemas.microsoft.com/office/drawing/2014/main" id="{DE41B70D-678F-4BAE-9EEB-EC58F3DA1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824704</xdr:colOff>
      <xdr:row>43</xdr:row>
      <xdr:rowOff>34371</xdr:rowOff>
    </xdr:from>
    <xdr:to>
      <xdr:col>6</xdr:col>
      <xdr:colOff>382139</xdr:colOff>
      <xdr:row>59</xdr:row>
      <xdr:rowOff>164668</xdr:rowOff>
    </xdr:to>
    <xdr:graphicFrame macro="">
      <xdr:nvGraphicFramePr>
        <xdr:cNvPr id="11" name="Graphique 10">
          <a:extLst>
            <a:ext uri="{FF2B5EF4-FFF2-40B4-BE49-F238E27FC236}">
              <a16:creationId xmlns:a16="http://schemas.microsoft.com/office/drawing/2014/main" id="{27722554-CFBA-43E5-96AA-31C177D2F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1927055</xdr:colOff>
      <xdr:row>24</xdr:row>
      <xdr:rowOff>72348</xdr:rowOff>
    </xdr:from>
    <xdr:to>
      <xdr:col>3</xdr:col>
      <xdr:colOff>1002121</xdr:colOff>
      <xdr:row>41</xdr:row>
      <xdr:rowOff>41537</xdr:rowOff>
    </xdr:to>
    <xdr:graphicFrame macro="">
      <xdr:nvGraphicFramePr>
        <xdr:cNvPr id="12" name="Graphique 11">
          <a:extLst>
            <a:ext uri="{FF2B5EF4-FFF2-40B4-BE49-F238E27FC236}">
              <a16:creationId xmlns:a16="http://schemas.microsoft.com/office/drawing/2014/main" id="{F63BBFB3-4816-484A-80B5-556529468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736909</xdr:colOff>
      <xdr:row>24</xdr:row>
      <xdr:rowOff>47012</xdr:rowOff>
    </xdr:from>
    <xdr:to>
      <xdr:col>8</xdr:col>
      <xdr:colOff>684181</xdr:colOff>
      <xdr:row>41</xdr:row>
      <xdr:rowOff>12329</xdr:rowOff>
    </xdr:to>
    <xdr:graphicFrame macro="">
      <xdr:nvGraphicFramePr>
        <xdr:cNvPr id="13" name="Graphique 12">
          <a:extLst>
            <a:ext uri="{FF2B5EF4-FFF2-40B4-BE49-F238E27FC236}">
              <a16:creationId xmlns:a16="http://schemas.microsoft.com/office/drawing/2014/main" id="{813C9673-B379-416F-B488-DFD1E5AEF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557402</xdr:colOff>
      <xdr:row>5</xdr:row>
      <xdr:rowOff>148521</xdr:rowOff>
    </xdr:from>
    <xdr:to>
      <xdr:col>5</xdr:col>
      <xdr:colOff>400440</xdr:colOff>
      <xdr:row>22</xdr:row>
      <xdr:rowOff>154962</xdr:rowOff>
    </xdr:to>
    <xdr:graphicFrame macro="">
      <xdr:nvGraphicFramePr>
        <xdr:cNvPr id="14" name="Graphique 13">
          <a:extLst>
            <a:ext uri="{FF2B5EF4-FFF2-40B4-BE49-F238E27FC236}">
              <a16:creationId xmlns:a16="http://schemas.microsoft.com/office/drawing/2014/main" id="{E3F12FBC-5985-4231-9417-839E92376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153805</xdr:colOff>
      <xdr:row>3</xdr:row>
      <xdr:rowOff>107896</xdr:rowOff>
    </xdr:from>
    <xdr:to>
      <xdr:col>3</xdr:col>
      <xdr:colOff>1416992</xdr:colOff>
      <xdr:row>26</xdr:row>
      <xdr:rowOff>70265</xdr:rowOff>
    </xdr:to>
    <xdr:graphicFrame macro="">
      <xdr:nvGraphicFramePr>
        <xdr:cNvPr id="5" name="Graphique 4">
          <a:extLst>
            <a:ext uri="{FF2B5EF4-FFF2-40B4-BE49-F238E27FC236}">
              <a16:creationId xmlns:a16="http://schemas.microsoft.com/office/drawing/2014/main" id="{617BCBF8-B13C-C40E-33DB-D012D78B8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orentin LAFI" id="{211C4EEF-89D3-446B-91D4-41BE6C64A283}" userId="S::M01267@bpifrance.fr::c52fe5ae-113a-4820-9807-f3615338928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ntin Lafi" refreshedDate="45555.598514351848" createdVersion="8" refreshedVersion="8" minRefreshableVersion="3" recordCount="19" xr:uid="{39417298-12B8-4282-B00B-348580A7394C}">
  <cacheSource type="worksheet">
    <worksheetSource name="Tableau1[Priorisation]"/>
  </cacheSource>
  <cacheFields count="1">
    <cacheField name="Priorisation" numFmtId="0">
      <sharedItems count="4">
        <s v="1 - Indispensable"/>
        <s v="2 - Important"/>
        <s v="3 - Utile"/>
        <s v="4 - Souhaitabl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entin Lafi" refreshedDate="45555.602855439814" createdVersion="8" refreshedVersion="8" minRefreshableVersion="3" recordCount="19" xr:uid="{F4E473D2-4C24-4DC4-97EC-7B45A14C5B33}">
  <cacheSource type="worksheet">
    <worksheetSource name="Tableau1[[Front-end]:[Coût UX/UI Design]]"/>
  </cacheSource>
  <cacheFields count="15">
    <cacheField name="Front-end" numFmtId="9">
      <sharedItems containsSemiMixedTypes="0" containsString="0" containsNumber="1" minValue="0.1" maxValue="0.4" count="4">
        <n v="0.3"/>
        <n v="0.35"/>
        <n v="0.4"/>
        <n v="0.1"/>
      </sharedItems>
    </cacheField>
    <cacheField name="Jours front-end" numFmtId="2">
      <sharedItems containsSemiMixedTypes="0" containsString="0" containsNumber="1" minValue="1.5" maxValue="5.2" count="4">
        <n v="1.5"/>
        <n v="2.8"/>
        <n v="5.2"/>
        <n v="5"/>
      </sharedItems>
    </cacheField>
    <cacheField name="Coût front-end" numFmtId="164">
      <sharedItems containsSemiMixedTypes="0" containsString="0" containsNumber="1" minValue="792" maxValue="2745.6" count="4">
        <n v="792"/>
        <n v="1478.3999999999999"/>
        <n v="2745.6"/>
        <n v="2640"/>
      </sharedItems>
    </cacheField>
    <cacheField name="Back-end" numFmtId="9">
      <sharedItems containsSemiMixedTypes="0" containsString="0" containsNumber="1" minValue="0.2" maxValue="0.4"/>
    </cacheField>
    <cacheField name="Jours back-end" numFmtId="2">
      <sharedItems containsSemiMixedTypes="0" containsString="0" containsNumber="1" minValue="2" maxValue="10" count="4">
        <n v="2"/>
        <n v="2.8"/>
        <n v="3.9"/>
        <n v="10"/>
      </sharedItems>
    </cacheField>
    <cacheField name="Coût back-end" numFmtId="164">
      <sharedItems containsSemiMixedTypes="0" containsString="0" containsNumber="1" minValue="834" maxValue="2891.2000000000003" count="4">
        <n v="834"/>
        <n v="1556.8"/>
        <n v="2891.2000000000003"/>
        <n v="2780"/>
      </sharedItems>
    </cacheField>
    <cacheField name="Dev Mobile" numFmtId="9">
      <sharedItems containsSemiMixedTypes="0" containsString="0" containsNumber="1" minValue="0.2" maxValue="0.2"/>
    </cacheField>
    <cacheField name="Jours dev mobile" numFmtId="2">
      <sharedItems containsSemiMixedTypes="0" containsString="0" containsNumber="1" minValue="1" maxValue="10" count="4">
        <n v="1"/>
        <n v="1.6"/>
        <n v="2.6"/>
        <n v="10"/>
      </sharedItems>
    </cacheField>
    <cacheField name="Coût dev mobile" numFmtId="164">
      <sharedItems containsSemiMixedTypes="0" containsString="0" containsNumber="1" minValue="808.5" maxValue="2802.8"/>
    </cacheField>
    <cacheField name="Data Scientist" numFmtId="9">
      <sharedItems containsSemiMixedTypes="0" containsString="0" containsNumber="1" minValue="0" maxValue="0.5"/>
    </cacheField>
    <cacheField name="Jours data scientist" numFmtId="2">
      <sharedItems containsSemiMixedTypes="0" containsString="0" containsNumber="1" containsInteger="1" minValue="0" maxValue="25" count="2">
        <n v="0"/>
        <n v="25"/>
      </sharedItems>
    </cacheField>
    <cacheField name="Coût data scientist" numFmtId="164">
      <sharedItems containsSemiMixedTypes="0" containsString="0" containsNumber="1" minValue="990" maxValue="3432" count="4">
        <n v="990"/>
        <n v="1847.9999999999998"/>
        <n v="3432"/>
        <n v="3300"/>
      </sharedItems>
    </cacheField>
    <cacheField name="UX/UI Designer" numFmtId="9">
      <sharedItems containsSemiMixedTypes="0" containsString="0" containsNumber="1" minValue="0.1" maxValue="0.1"/>
    </cacheField>
    <cacheField name="Jours UX/UI Designer" numFmtId="2">
      <sharedItems containsSemiMixedTypes="0" containsString="0" containsNumber="1" minValue="0.5" maxValue="5" count="4">
        <n v="0.5"/>
        <n v="0.8"/>
        <n v="1.3"/>
        <n v="5"/>
      </sharedItems>
    </cacheField>
    <cacheField name="Coût UX/UI Design" numFmtId="164">
      <sharedItems containsSemiMixedTypes="0" containsString="0" containsNumber="1" minValue="727.5" maxValue="2522" count="4">
        <n v="727.5"/>
        <n v="1358"/>
        <n v="2522"/>
        <n v="24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r>
  <r>
    <x v="0"/>
  </r>
  <r>
    <x v="0"/>
  </r>
  <r>
    <x v="0"/>
  </r>
  <r>
    <x v="0"/>
  </r>
  <r>
    <x v="0"/>
  </r>
  <r>
    <x v="0"/>
  </r>
  <r>
    <x v="0"/>
  </r>
  <r>
    <x v="0"/>
  </r>
  <r>
    <x v="1"/>
  </r>
  <r>
    <x v="1"/>
  </r>
  <r>
    <x v="1"/>
  </r>
  <r>
    <x v="2"/>
  </r>
  <r>
    <x v="2"/>
  </r>
  <r>
    <x v="2"/>
  </r>
  <r>
    <x v="2"/>
  </r>
  <r>
    <x v="2"/>
  </r>
  <r>
    <x v="3"/>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n v="0.4"/>
    <x v="0"/>
    <x v="0"/>
    <n v="0.2"/>
    <x v="0"/>
    <n v="808.5"/>
    <n v="0"/>
    <x v="0"/>
    <x v="0"/>
    <n v="0.1"/>
    <x v="0"/>
    <x v="0"/>
  </r>
  <r>
    <x v="0"/>
    <x v="0"/>
    <x v="0"/>
    <n v="0.4"/>
    <x v="0"/>
    <x v="0"/>
    <n v="0.2"/>
    <x v="0"/>
    <n v="808.5"/>
    <n v="0"/>
    <x v="0"/>
    <x v="0"/>
    <n v="0.1"/>
    <x v="0"/>
    <x v="0"/>
  </r>
  <r>
    <x v="0"/>
    <x v="0"/>
    <x v="0"/>
    <n v="0.4"/>
    <x v="0"/>
    <x v="0"/>
    <n v="0.2"/>
    <x v="0"/>
    <n v="808.5"/>
    <n v="0"/>
    <x v="0"/>
    <x v="0"/>
    <n v="0.1"/>
    <x v="0"/>
    <x v="0"/>
  </r>
  <r>
    <x v="0"/>
    <x v="0"/>
    <x v="0"/>
    <n v="0.4"/>
    <x v="0"/>
    <x v="0"/>
    <n v="0.2"/>
    <x v="0"/>
    <n v="808.5"/>
    <n v="0"/>
    <x v="0"/>
    <x v="0"/>
    <n v="0.1"/>
    <x v="0"/>
    <x v="0"/>
  </r>
  <r>
    <x v="1"/>
    <x v="1"/>
    <x v="1"/>
    <n v="0.35"/>
    <x v="1"/>
    <x v="1"/>
    <n v="0.2"/>
    <x v="1"/>
    <n v="1509.1999999999998"/>
    <n v="0"/>
    <x v="0"/>
    <x v="1"/>
    <n v="0.1"/>
    <x v="1"/>
    <x v="1"/>
  </r>
  <r>
    <x v="0"/>
    <x v="0"/>
    <x v="0"/>
    <n v="0.4"/>
    <x v="0"/>
    <x v="0"/>
    <n v="0.2"/>
    <x v="0"/>
    <n v="808.5"/>
    <n v="0"/>
    <x v="0"/>
    <x v="0"/>
    <n v="0.1"/>
    <x v="0"/>
    <x v="0"/>
  </r>
  <r>
    <x v="0"/>
    <x v="0"/>
    <x v="0"/>
    <n v="0.4"/>
    <x v="0"/>
    <x v="0"/>
    <n v="0.2"/>
    <x v="0"/>
    <n v="808.5"/>
    <n v="0"/>
    <x v="0"/>
    <x v="0"/>
    <n v="0.1"/>
    <x v="0"/>
    <x v="0"/>
  </r>
  <r>
    <x v="0"/>
    <x v="0"/>
    <x v="0"/>
    <n v="0.4"/>
    <x v="0"/>
    <x v="0"/>
    <n v="0.2"/>
    <x v="0"/>
    <n v="808.5"/>
    <n v="0"/>
    <x v="0"/>
    <x v="0"/>
    <n v="0.1"/>
    <x v="0"/>
    <x v="0"/>
  </r>
  <r>
    <x v="1"/>
    <x v="1"/>
    <x v="1"/>
    <n v="0.35"/>
    <x v="1"/>
    <x v="1"/>
    <n v="0.2"/>
    <x v="1"/>
    <n v="1509.1999999999998"/>
    <n v="0"/>
    <x v="0"/>
    <x v="1"/>
    <n v="0.1"/>
    <x v="1"/>
    <x v="1"/>
  </r>
  <r>
    <x v="2"/>
    <x v="2"/>
    <x v="2"/>
    <n v="0.3"/>
    <x v="2"/>
    <x v="2"/>
    <n v="0.2"/>
    <x v="2"/>
    <n v="2802.8"/>
    <n v="0"/>
    <x v="0"/>
    <x v="2"/>
    <n v="0.1"/>
    <x v="2"/>
    <x v="2"/>
  </r>
  <r>
    <x v="3"/>
    <x v="3"/>
    <x v="3"/>
    <n v="0.2"/>
    <x v="3"/>
    <x v="3"/>
    <n v="0.2"/>
    <x v="3"/>
    <n v="2695"/>
    <n v="0.5"/>
    <x v="1"/>
    <x v="3"/>
    <n v="0.1"/>
    <x v="3"/>
    <x v="3"/>
  </r>
  <r>
    <x v="1"/>
    <x v="1"/>
    <x v="1"/>
    <n v="0.35"/>
    <x v="1"/>
    <x v="1"/>
    <n v="0.2"/>
    <x v="1"/>
    <n v="1509.1999999999998"/>
    <n v="0"/>
    <x v="0"/>
    <x v="1"/>
    <n v="0.1"/>
    <x v="1"/>
    <x v="1"/>
  </r>
  <r>
    <x v="2"/>
    <x v="2"/>
    <x v="2"/>
    <n v="0.3"/>
    <x v="2"/>
    <x v="2"/>
    <n v="0.2"/>
    <x v="2"/>
    <n v="2802.8"/>
    <n v="0"/>
    <x v="0"/>
    <x v="2"/>
    <n v="0.1"/>
    <x v="2"/>
    <x v="2"/>
  </r>
  <r>
    <x v="1"/>
    <x v="1"/>
    <x v="1"/>
    <n v="0.35"/>
    <x v="1"/>
    <x v="1"/>
    <n v="0.2"/>
    <x v="1"/>
    <n v="1509.1999999999998"/>
    <n v="0"/>
    <x v="0"/>
    <x v="1"/>
    <n v="0.1"/>
    <x v="1"/>
    <x v="1"/>
  </r>
  <r>
    <x v="1"/>
    <x v="1"/>
    <x v="1"/>
    <n v="0.35"/>
    <x v="1"/>
    <x v="1"/>
    <n v="0.2"/>
    <x v="1"/>
    <n v="1509.1999999999998"/>
    <n v="0"/>
    <x v="0"/>
    <x v="1"/>
    <n v="0.1"/>
    <x v="1"/>
    <x v="1"/>
  </r>
  <r>
    <x v="1"/>
    <x v="1"/>
    <x v="1"/>
    <n v="0.35"/>
    <x v="1"/>
    <x v="1"/>
    <n v="0.2"/>
    <x v="1"/>
    <n v="1509.1999999999998"/>
    <n v="0"/>
    <x v="0"/>
    <x v="1"/>
    <n v="0.1"/>
    <x v="1"/>
    <x v="1"/>
  </r>
  <r>
    <x v="3"/>
    <x v="3"/>
    <x v="3"/>
    <n v="0.2"/>
    <x v="3"/>
    <x v="3"/>
    <n v="0.2"/>
    <x v="3"/>
    <n v="2695"/>
    <n v="0.5"/>
    <x v="1"/>
    <x v="3"/>
    <n v="0.1"/>
    <x v="3"/>
    <x v="3"/>
  </r>
  <r>
    <x v="2"/>
    <x v="2"/>
    <x v="2"/>
    <n v="0.3"/>
    <x v="2"/>
    <x v="2"/>
    <n v="0.2"/>
    <x v="2"/>
    <n v="2802.8"/>
    <n v="0"/>
    <x v="0"/>
    <x v="2"/>
    <n v="0.1"/>
    <x v="2"/>
    <x v="2"/>
  </r>
  <r>
    <x v="1"/>
    <x v="1"/>
    <x v="1"/>
    <n v="0.35"/>
    <x v="1"/>
    <x v="1"/>
    <n v="0.2"/>
    <x v="1"/>
    <n v="1509.1999999999998"/>
    <n v="0"/>
    <x v="0"/>
    <x v="1"/>
    <n v="0.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F2D8C9-839D-4C6D-8D99-DCFF19248A9A}" name="Tableau croisé dynamique4"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4">
  <location ref="C59:G60" firstHeaderRow="0" firstDataRow="1" firstDataCol="0"/>
  <pivotFields count="15">
    <pivotField numFmtId="9" showAll="0">
      <items count="5">
        <item x="3"/>
        <item x="0"/>
        <item x="1"/>
        <item x="2"/>
        <item t="default"/>
      </items>
    </pivotField>
    <pivotField numFmtId="2" showAll="0"/>
    <pivotField dataField="1" numFmtId="164" showAll="0">
      <items count="5">
        <item x="0"/>
        <item x="1"/>
        <item x="3"/>
        <item x="2"/>
        <item t="default"/>
      </items>
    </pivotField>
    <pivotField numFmtId="9" showAll="0"/>
    <pivotField numFmtId="2" showAll="0"/>
    <pivotField dataField="1" numFmtId="164" showAll="0">
      <items count="5">
        <item x="0"/>
        <item x="1"/>
        <item x="3"/>
        <item x="2"/>
        <item t="default"/>
      </items>
    </pivotField>
    <pivotField numFmtId="9" showAll="0"/>
    <pivotField numFmtId="2" showAll="0"/>
    <pivotField dataField="1" numFmtId="164" showAll="0"/>
    <pivotField numFmtId="9" showAll="0"/>
    <pivotField numFmtId="2" showAll="0"/>
    <pivotField dataField="1" numFmtId="164" showAll="0">
      <items count="5">
        <item x="0"/>
        <item x="1"/>
        <item x="3"/>
        <item x="2"/>
        <item t="default"/>
      </items>
    </pivotField>
    <pivotField numFmtId="9" showAll="0"/>
    <pivotField numFmtId="2" showAll="0"/>
    <pivotField dataField="1" numFmtId="164" showAll="0">
      <items count="5">
        <item x="0"/>
        <item x="1"/>
        <item x="3"/>
        <item x="2"/>
        <item t="default"/>
      </items>
    </pivotField>
  </pivotFields>
  <rowItems count="1">
    <i/>
  </rowItems>
  <colFields count="1">
    <field x="-2"/>
  </colFields>
  <colItems count="5">
    <i>
      <x/>
    </i>
    <i i="1">
      <x v="1"/>
    </i>
    <i i="2">
      <x v="2"/>
    </i>
    <i i="3">
      <x v="3"/>
    </i>
    <i i="4">
      <x v="4"/>
    </i>
  </colItems>
  <dataFields count="5">
    <dataField name="Somme de Coût data scientist" fld="11" baseField="0" baseItem="0"/>
    <dataField name="Somme de Coût back-end" fld="5" baseField="0" baseItem="0"/>
    <dataField name="Somme de Coût dev mobile" fld="8" baseField="0" baseItem="0"/>
    <dataField name="Somme de Coût front-end" fld="2" baseField="0" baseItem="0"/>
    <dataField name="Somme de Coût UX/UI Design" fld="14" baseField="0" baseItem="0"/>
  </dataFields>
  <chartFormats count="5">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225A3-187B-48A0-AFD2-71D81AF73A8D}" name="Tableau croisé dynamique3"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3" fieldListSortAscending="1">
  <location ref="C53:G54" firstHeaderRow="0" firstDataRow="1" firstDataCol="0"/>
  <pivotFields count="15">
    <pivotField numFmtId="9" showAll="0">
      <items count="5">
        <item x="3"/>
        <item x="0"/>
        <item x="1"/>
        <item x="2"/>
        <item t="default"/>
      </items>
    </pivotField>
    <pivotField dataField="1" numFmtId="2" showAll="0">
      <items count="5">
        <item x="0"/>
        <item x="1"/>
        <item x="3"/>
        <item x="2"/>
        <item t="default"/>
      </items>
    </pivotField>
    <pivotField numFmtId="164" showAll="0"/>
    <pivotField numFmtId="9" showAll="0"/>
    <pivotField dataField="1" numFmtId="2" showAll="0">
      <items count="5">
        <item x="0"/>
        <item x="1"/>
        <item x="2"/>
        <item x="3"/>
        <item t="default"/>
      </items>
    </pivotField>
    <pivotField numFmtId="164" showAll="0"/>
    <pivotField numFmtId="9" showAll="0"/>
    <pivotField dataField="1" numFmtId="2" showAll="0">
      <items count="5">
        <item x="0"/>
        <item x="1"/>
        <item x="2"/>
        <item x="3"/>
        <item t="default"/>
      </items>
    </pivotField>
    <pivotField numFmtId="164" showAll="0"/>
    <pivotField numFmtId="9" showAll="0"/>
    <pivotField dataField="1" numFmtId="2" showAll="0">
      <items count="3">
        <item x="0"/>
        <item x="1"/>
        <item t="default"/>
      </items>
    </pivotField>
    <pivotField numFmtId="164" showAll="0"/>
    <pivotField numFmtId="9" showAll="0"/>
    <pivotField dataField="1" numFmtId="2" showAll="0">
      <items count="5">
        <item x="0"/>
        <item x="1"/>
        <item x="2"/>
        <item x="3"/>
        <item t="default"/>
      </items>
    </pivotField>
    <pivotField numFmtId="164" showAll="0"/>
  </pivotFields>
  <rowItems count="1">
    <i/>
  </rowItems>
  <colFields count="1">
    <field x="-2"/>
  </colFields>
  <colItems count="5">
    <i>
      <x/>
    </i>
    <i i="1">
      <x v="1"/>
    </i>
    <i i="2">
      <x v="2"/>
    </i>
    <i i="3">
      <x v="3"/>
    </i>
    <i i="4">
      <x v="4"/>
    </i>
  </colItems>
  <dataFields count="5">
    <dataField name="Somme de Jours back-end" fld="4" baseField="0" baseItem="0"/>
    <dataField name="Somme de Jours front-end" fld="1" baseField="0" baseItem="0"/>
    <dataField name="Somme de Jours data scientist" fld="10" baseField="0" baseItem="0"/>
    <dataField name="Somme de Jours dev mobile" fld="7" baseField="0" baseItem="0"/>
    <dataField name="Somme de Jours UX/UI Designer" fld="13" baseField="0" baseItem="0"/>
  </dataFields>
  <chartFormats count="5">
    <chartFormat chart="2" format="52" series="1">
      <pivotArea type="data" outline="0" fieldPosition="0">
        <references count="1">
          <reference field="4294967294" count="1" selected="0">
            <x v="1"/>
          </reference>
        </references>
      </pivotArea>
    </chartFormat>
    <chartFormat chart="2" format="53" series="1">
      <pivotArea type="data" outline="0" fieldPosition="0">
        <references count="1">
          <reference field="4294967294" count="1" selected="0">
            <x v="0"/>
          </reference>
        </references>
      </pivotArea>
    </chartFormat>
    <chartFormat chart="2" format="54" series="1">
      <pivotArea type="data" outline="0" fieldPosition="0">
        <references count="1">
          <reference field="4294967294" count="1" selected="0">
            <x v="3"/>
          </reference>
        </references>
      </pivotArea>
    </chartFormat>
    <chartFormat chart="2" format="55" series="1">
      <pivotArea type="data" outline="0" fieldPosition="0">
        <references count="1">
          <reference field="4294967294" count="1" selected="0">
            <x v="2"/>
          </reference>
        </references>
      </pivotArea>
    </chartFormat>
    <chartFormat chart="2" format="5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854C0C-0F94-4404-A1B7-A8592688AC93}" name="Tableau croisé dynamique2" cacheId="0"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1">
  <location ref="C45:D50"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Nombre de Priorisation" fld="0"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77EE1A-6D07-4945-AFC1-233D481E859C}" name="Tableau1" displayName="Tableau1" ref="B20:Z40" totalsRowCount="1" headerRowDxfId="70" dataDxfId="68" totalsRowDxfId="66" headerRowBorderDxfId="69" tableBorderDxfId="67" totalsRowBorderDxfId="65">
  <autoFilter ref="B20:Z39" xr:uid="{2877EE1A-6D07-4945-AFC1-233D481E859C}"/>
  <sortState xmlns:xlrd2="http://schemas.microsoft.com/office/spreadsheetml/2017/richdata2" ref="B21:Z39">
    <sortCondition ref="I21:I39" customList="1 - Indispensable,2 - Important,3 - Utile,4 - Souhaitable"/>
  </sortState>
  <tableColumns count="25">
    <tableColumn id="25" xr3:uid="{EC69E7B7-31DF-4DA5-A106-B619E24CAD46}" name="ID" dataDxfId="64" totalsRowDxfId="63"/>
    <tableColumn id="1" xr3:uid="{7B1D63C3-FAF1-44DF-995B-BFF4A207F7D9}" name="Titre" dataDxfId="62" totalsRowDxfId="61"/>
    <tableColumn id="2" xr3:uid="{721285C2-FFF0-4F7F-94B5-85E27DBC2477}" name="En tant que" dataDxfId="60" totalsRowDxfId="59"/>
    <tableColumn id="3" xr3:uid="{569B74B0-DF72-441A-9878-75FCC80CA50F}" name="Je veux..." dataDxfId="58" totalsRowDxfId="57"/>
    <tableColumn id="4" xr3:uid="{FB878BA9-D487-462B-99F1-1CE804C87AC8}" name="...afin de..." dataDxfId="56" totalsRowDxfId="55"/>
    <tableColumn id="5" xr3:uid="{E0F47E7B-8D9F-4202-ABAC-6D76AA865B6E}" name="Pondération" totalsRowFunction="custom" dataDxfId="54" totalsRowDxfId="53">
      <totalsRowFormula>SUM(Tableau1[Pondération])</totalsRowFormula>
    </tableColumn>
    <tableColumn id="6" xr3:uid="{C85E4E0B-8729-4A83-89E4-91E6DAD30021}" name="Données nécessaires" dataDxfId="52" totalsRowDxfId="51"/>
    <tableColumn id="7" xr3:uid="{A199BA66-CB48-47A8-B2F0-459DD29B8E22}" name="Priorisation" dataDxfId="50" totalsRowDxfId="49"/>
    <tableColumn id="8" xr3:uid="{F0F98B67-FF0A-49C9-B829-0BE1016E0167}" name="Front-end" dataDxfId="48" totalsRowDxfId="47" dataCellStyle="Pourcentage"/>
    <tableColumn id="20" xr3:uid="{0CA645B5-51F5-4D93-A44B-4877D2758143}" name="Jours front-end" totalsRowFunction="custom" dataDxfId="46" totalsRowDxfId="45" dataCellStyle="Pourcentage">
      <calculatedColumnFormula>Tableau1[[#This Row],[Pondération]]*Tableau1[[#This Row],[Front-end]]</calculatedColumnFormula>
      <totalsRowFormula>SUM(Tableau1[Jours front-end])</totalsRowFormula>
    </tableColumn>
    <tableColumn id="14" xr3:uid="{4C7124E2-2580-4660-8826-F6B1AE50CA9D}" name="Coût front-end" totalsRowFunction="custom" dataDxfId="44" totalsRowDxfId="43" dataCellStyle="Pourcentage">
      <calculatedColumnFormula>(Tableau1[[#This Row],[Pondération]]*Tableau1[[#This Row],[Front-end]])*'Couts et gains'!$C$65</calculatedColumnFormula>
      <totalsRowFormula>SUM(Tableau1[Coût front-end])</totalsRowFormula>
    </tableColumn>
    <tableColumn id="9" xr3:uid="{C4A4EE84-A1BC-47A9-BDD8-43B816655F9F}" name="Back-end" dataDxfId="42" totalsRowDxfId="41" dataCellStyle="Pourcentage"/>
    <tableColumn id="21" xr3:uid="{BF058A1F-96DD-4055-8E16-928C549CC776}" name="Jours back-end" totalsRowFunction="custom" dataDxfId="40" totalsRowDxfId="39" dataCellStyle="Pourcentage">
      <calculatedColumnFormula>Tableau1[[#This Row],[Back-end]]*Tableau1[[#This Row],[Pondération]]</calculatedColumnFormula>
      <totalsRowFormula>SUM(Tableau1[Jours back-end])</totalsRowFormula>
    </tableColumn>
    <tableColumn id="15" xr3:uid="{6F4D99D2-75A4-48F6-AD24-5C01529BA30B}" name="Coût back-end" totalsRowFunction="custom" dataDxfId="38" totalsRowDxfId="37" dataCellStyle="Pourcentage">
      <calculatedColumnFormula>(Tableau1[[#This Row],[Pondération]]*Tableau1[[#This Row],[Front-end]])*'Couts et gains'!$C$66</calculatedColumnFormula>
      <totalsRowFormula>SUM(Tableau1[Coût back-end])</totalsRowFormula>
    </tableColumn>
    <tableColumn id="10" xr3:uid="{9E408679-F206-4C59-8565-CD2E090CAAF0}" name="Dev Mobile" dataDxfId="36" totalsRowDxfId="35" dataCellStyle="Pourcentage"/>
    <tableColumn id="22" xr3:uid="{B41357C1-9203-41D1-8FDA-C625C7E43418}" name="Jours dev mobile" totalsRowFunction="custom" dataDxfId="34" totalsRowDxfId="33" dataCellStyle="Pourcentage">
      <calculatedColumnFormula>Tableau1[[#This Row],[Dev Mobile]]*Tableau1[[#This Row],[Pondération]]</calculatedColumnFormula>
      <totalsRowFormula>SUM(Tableau1[Jours dev mobile])</totalsRowFormula>
    </tableColumn>
    <tableColumn id="16" xr3:uid="{7F64544F-87B6-4E74-9282-A370F87F30E1}" name="Coût dev mobile" totalsRowFunction="custom" dataDxfId="32" totalsRowDxfId="31" dataCellStyle="Pourcentage">
      <calculatedColumnFormula>(Tableau1[[#This Row],[Pondération]]*Tableau1[[#This Row],[Front-end]])*'Couts et gains'!$C$67</calculatedColumnFormula>
      <totalsRowFormula>SUM(Tableau1[Coût dev mobile])</totalsRowFormula>
    </tableColumn>
    <tableColumn id="11" xr3:uid="{8B5272CF-771D-4BD1-9AE6-1327041FE4F9}" name="Data Scientist" dataDxfId="30" totalsRowDxfId="29" dataCellStyle="Pourcentage"/>
    <tableColumn id="23" xr3:uid="{28E8B603-D0B0-49DC-9026-6DA5F03E9987}" name="Jours data scientist" totalsRowFunction="custom" dataDxfId="28" totalsRowDxfId="27" dataCellStyle="Pourcentage">
      <calculatedColumnFormula>Tableau1[[#This Row],[Data Scientist]]*Tableau1[[#This Row],[Pondération]]</calculatedColumnFormula>
      <totalsRowFormula>SUM(Tableau1[Jours data scientist])</totalsRowFormula>
    </tableColumn>
    <tableColumn id="17" xr3:uid="{6607F5DA-58AC-4297-A6D5-846ADB442598}" name="Coût data scientist" totalsRowFunction="custom" dataDxfId="26" totalsRowDxfId="25" dataCellStyle="Pourcentage">
      <calculatedColumnFormula>(Tableau1[[#This Row],[Pondération]]*Tableau1[[#This Row],[Front-end]])*'Couts et gains'!$C$68</calculatedColumnFormula>
      <totalsRowFormula>SUM(Tableau1[Coût data scientist])</totalsRowFormula>
    </tableColumn>
    <tableColumn id="12" xr3:uid="{6954F1C6-BD20-45B0-A684-C2E27496DEB8}" name="UX/UI Designer" dataDxfId="24" totalsRowDxfId="23" dataCellStyle="Pourcentage"/>
    <tableColumn id="24" xr3:uid="{9F067FC0-4345-4BA9-8802-86FCC52A8CAD}" name="Jours UX/UI Designer" totalsRowFunction="custom" dataDxfId="22" totalsRowDxfId="21" dataCellStyle="Pourcentage">
      <calculatedColumnFormula>Tableau1[[#This Row],[UX/UI Designer]]*Tableau1[[#This Row],[Pondération]]</calculatedColumnFormula>
      <totalsRowFormula>SUM(Tableau1[Jours UX/UI Designer])</totalsRowFormula>
    </tableColumn>
    <tableColumn id="18" xr3:uid="{DF40A40D-B19F-4663-BDB5-21E9F9B5BD4C}" name="Coût UX/UI Design" totalsRowFunction="custom" dataDxfId="20" totalsRowDxfId="19" dataCellStyle="Pourcentage">
      <calculatedColumnFormula>(Tableau1[[#This Row],[Pondération]]*Tableau1[[#This Row],[Front-end]])*'Couts et gains'!$C$69</calculatedColumnFormula>
      <totalsRowFormula>SUM(Tableau1[Coût UX/UI Design])</totalsRowFormula>
    </tableColumn>
    <tableColumn id="13" xr3:uid="{73E44DCC-59D7-4F15-AAD4-7FBA5311ADA4}" name="Total répartition" dataDxfId="18" totalsRowDxfId="17" dataCellStyle="Pourcentage">
      <calculatedColumnFormula>Tableau1[[#This Row],[Front-end]]+Tableau1[[#This Row],[Back-end]]+Tableau1[[#This Row],[Dev Mobile]]+Tableau1[[#This Row],[Data Scientist]]+Tableau1[[#This Row],[UX/UI Designer]]</calculatedColumnFormula>
    </tableColumn>
    <tableColumn id="19" xr3:uid="{C864A8AC-34A8-4C40-A0EF-49414DCBBAC5}" name="Total coût" totalsRowFunction="custom" dataDxfId="16" totalsRowDxfId="15">
      <calculatedColumnFormula>Tableau1[[#This Row],[Coût front-end]]+Tableau1[[#This Row],[Coût back-end]]+Tableau1[[#This Row],[Coût dev mobile]]+Tableau1[[#This Row],[Coût data scientist]]+Tableau1[[#This Row],[Coût UX/UI Design]]</calculatedColumnFormula>
      <totalsRowFormula>SUM(Tableau1[Total coût])</totalsRow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20344B-3EA9-4E25-9078-42BEF6A367FF}" name="Tableau5" displayName="Tableau5" ref="B95:M119" totalsRowShown="0" headerRowDxfId="14" dataDxfId="13" tableBorderDxfId="12">
  <autoFilter ref="B95:M119" xr:uid="{A620344B-3EA9-4E25-9078-42BEF6A367FF}"/>
  <tableColumns count="12">
    <tableColumn id="1" xr3:uid="{0AD3DA3B-D388-4E11-A07E-31188B2E4971}" name="Mois" dataDxfId="11"/>
    <tableColumn id="2" xr3:uid="{31E2D0F1-6EDB-4D1B-A87A-482246FAE43E}" name="Taux de conversion" dataDxfId="10" dataCellStyle="Pourcentage"/>
    <tableColumn id="3" xr3:uid="{30A1BEB1-7121-4398-AB12-84CF66E1B6E5}" name="Panier moyen" dataDxfId="9"/>
    <tableColumn id="4" xr3:uid="{D608F23F-5A4C-4A72-A184-229DBD617164}" name="Nombre de clients" dataDxfId="8">
      <calculatedColumnFormula>$C$84*'Couts et gains'!$C96</calculatedColumnFormula>
    </tableColumn>
    <tableColumn id="5" xr3:uid="{CA25EFD8-B2CE-43E1-93F3-C426A318E2EC}" name="Chiffre d'affaires" dataDxfId="7">
      <calculatedColumnFormula>'Couts et gains'!$D96*'Couts et gains'!$E96</calculatedColumnFormula>
    </tableColumn>
    <tableColumn id="6" xr3:uid="{4AC40A1B-0F4E-4150-9C28-98FA6BFE32DF}" name="Coûts initiaux" dataDxfId="6"/>
    <tableColumn id="7" xr3:uid="{31720D96-7E34-4CBD-80E3-996B02F9E1CD}" name="Coût annuel de maintenance" dataDxfId="5"/>
    <tableColumn id="8" xr3:uid="{C95BCE58-601D-431A-9E6F-112B0ED086AA}" name="Coût annuel de production" dataDxfId="4"/>
    <tableColumn id="9" xr3:uid="{FF9D477A-AFCE-4E2D-8202-76E418BEDD2B}" name="Coûts totaux mensuels" dataDxfId="3">
      <calculatedColumnFormula>SUM(G96:I96)</calculatedColumnFormula>
    </tableColumn>
    <tableColumn id="11" xr3:uid="{1F993B95-CF26-4CB2-AB70-DE548D881F22}" name="ROI" dataDxfId="2">
      <calculatedColumnFormula>(Tableau5[[#This Row],[Chiffre d''affaires]]-$C$86)</calculatedColumnFormula>
    </tableColumn>
    <tableColumn id="12" xr3:uid="{EBB7F08B-3ECC-4E10-B019-660DBCFF5C90}" name="Profit mensuel" dataDxfId="1">
      <calculatedColumnFormula>Tableau5[[#This Row],[ROI]]-Tableau5[[#This Row],[Coûts totaux mensuels]]</calculatedColumnFormula>
    </tableColumn>
    <tableColumn id="13" xr3:uid="{0185F3E6-60C1-414D-AF67-BB87F913B0C2}" name="Profit cumulé" dataDxfId="0">
      <calculatedColumnFormula>Tableau5[[#This Row],[Profit mensuel]]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0" dT="2024-09-13T15:42:22.15" personId="{211C4EEF-89D3-446B-91D4-41BE6C64A283}" id="{2FE87897-35FA-4E94-896C-E5D489073C8D}">
    <text>Plus de variabilité ?</text>
  </threadedComment>
  <threadedComment ref="E31" dT="2024-09-13T15:36:07.45" personId="{211C4EEF-89D3-446B-91D4-41BE6C64A283}" id="{371EBC61-7527-4A26-B5CC-F6DFB0EF14C2}">
    <text>Quel type d'algo ? Reconnaissance tous les vêtements ? Quels paramètres nécessaires (lumino, distance, …) ? Possibilité pour l'utilisateur d'entourer le vêtement concerné ? Décomposer davantage les US sur les algos</text>
  </threadedComment>
  <threadedComment ref="E37" dT="2024-09-13T15:37:53.14" personId="{211C4EEF-89D3-446B-91D4-41BE6C64A283}" id="{FF27381E-A104-49AE-8714-4F74CFB28BB8}">
    <text>Profil data scientist : 2 profils différents pour 2 algos ?</text>
  </threadedComment>
  <threadedComment ref="G37" dT="2024-09-13T15:37:11.19" personId="{211C4EEF-89D3-446B-91D4-41BE6C64A283}" id="{9A9EDD81-ABF5-4DD5-B71D-5A6DCEA05F93}">
    <text>Algo plus simple que l'autre ? Donc charge à adapter ?</text>
  </threadedComment>
</ThreadedComments>
</file>

<file path=xl/threadedComments/threadedComment2.xml><?xml version="1.0" encoding="utf-8"?>
<ThreadedComments xmlns="http://schemas.microsoft.com/office/spreadsheetml/2018/threadedcomments" xmlns:x="http://schemas.openxmlformats.org/spreadsheetml/2006/main">
  <threadedComment ref="B25" dT="2024-09-13T15:46:17.42" personId="{211C4EEF-89D3-446B-91D4-41BE6C64A283}" id="{2239A402-BBAE-46E4-B0A9-9CC997093C04}">
    <text>Justifier le choix dans présentation</text>
  </threadedComment>
  <threadedComment ref="B25" dT="2024-09-13T15:47:10.32" personId="{211C4EEF-89D3-446B-91D4-41BE6C64A283}" id="{F0A13B50-921C-4DF1-B7A6-1C51D035D0E3}" parentId="{2239A402-BBAE-46E4-B0A9-9CC997093C04}">
    <text>Freelance = on peut les faire travailler davantage ? À chercher</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mailto:louise@fashion-insta.fr" TargetMode="External"/><Relationship Id="rId3" Type="http://schemas.openxmlformats.org/officeDocument/2006/relationships/hyperlink" Target="mailto:pierre@fashion-insta.fr" TargetMode="External"/><Relationship Id="rId7" Type="http://schemas.openxmlformats.org/officeDocument/2006/relationships/hyperlink" Target="mailto:pierre@fashion-insta.fr" TargetMode="External"/><Relationship Id="rId2" Type="http://schemas.openxmlformats.org/officeDocument/2006/relationships/hyperlink" Target="mailto:louise@fashion-insta.fr" TargetMode="External"/><Relationship Id="rId1" Type="http://schemas.openxmlformats.org/officeDocument/2006/relationships/hyperlink" Target="mailto:pierre@fashion-insta.fr" TargetMode="External"/><Relationship Id="rId6" Type="http://schemas.openxmlformats.org/officeDocument/2006/relationships/hyperlink" Target="mailto:louise@fashion-insta.fr" TargetMode="External"/><Relationship Id="rId5" Type="http://schemas.openxmlformats.org/officeDocument/2006/relationships/hyperlink" Target="mailto:pierre@fashion-insta.fr" TargetMode="External"/><Relationship Id="rId10" Type="http://schemas.openxmlformats.org/officeDocument/2006/relationships/comments" Target="../comments3.xml"/><Relationship Id="rId4" Type="http://schemas.openxmlformats.org/officeDocument/2006/relationships/hyperlink" Target="mailto:louise@fashion-insta.fr" TargetMode="External"/><Relationship Id="rId9"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B2:AP1019"/>
  <sheetViews>
    <sheetView tabSelected="1" topLeftCell="A2" zoomScale="88" zoomScaleNormal="100" workbookViewId="0">
      <selection activeCell="F24" sqref="F24"/>
    </sheetView>
  </sheetViews>
  <sheetFormatPr baseColWidth="10" defaultColWidth="12.6640625" defaultRowHeight="15" customHeight="1" x14ac:dyDescent="0.35"/>
  <cols>
    <col min="1" max="1" width="5.33203125" style="1" customWidth="1"/>
    <col min="2" max="2" width="9.19921875" style="1" bestFit="1" customWidth="1"/>
    <col min="3" max="3" width="27.33203125" style="1" bestFit="1" customWidth="1"/>
    <col min="4" max="4" width="23.59765625" style="1" bestFit="1" customWidth="1"/>
    <col min="5" max="5" width="25.33203125" style="1" bestFit="1" customWidth="1"/>
    <col min="6" max="6" width="23.6640625" style="1" bestFit="1" customWidth="1"/>
    <col min="7" max="7" width="27.265625" style="1" bestFit="1" customWidth="1"/>
    <col min="8" max="8" width="14.1328125" style="1" bestFit="1" customWidth="1"/>
    <col min="9" max="9" width="15.73046875" style="1" bestFit="1" customWidth="1"/>
    <col min="10" max="10" width="14.1328125" style="1" bestFit="1" customWidth="1"/>
    <col min="11" max="12" width="12.265625" style="1" bestFit="1" customWidth="1"/>
    <col min="13" max="13" width="32.73046875" style="1" bestFit="1" customWidth="1"/>
    <col min="14" max="14" width="32.6640625" style="1" bestFit="1" customWidth="1"/>
    <col min="15" max="16" width="23.6640625" style="1" bestFit="1" customWidth="1"/>
    <col min="17" max="17" width="32.73046875" style="1" bestFit="1" customWidth="1"/>
    <col min="18" max="18" width="32.6640625" style="1" bestFit="1" customWidth="1"/>
    <col min="19" max="19" width="28.73046875" style="1" bestFit="1" customWidth="1"/>
    <col min="20" max="20" width="28.6640625" style="1" bestFit="1" customWidth="1"/>
    <col min="21" max="21" width="34.86328125" style="1" bestFit="1" customWidth="1"/>
    <col min="22" max="22" width="29.46484375" style="1" bestFit="1" customWidth="1"/>
    <col min="23" max="23" width="26.06640625" style="1" bestFit="1" customWidth="1"/>
    <col min="24" max="24" width="16.796875" style="1" bestFit="1" customWidth="1"/>
    <col min="25" max="25" width="16.265625" style="1" hidden="1" customWidth="1"/>
    <col min="26" max="26" width="16" style="1" bestFit="1" customWidth="1"/>
    <col min="27" max="43" width="14.33203125" style="1" customWidth="1"/>
    <col min="44" max="16384" width="12.6640625" style="1"/>
  </cols>
  <sheetData>
    <row r="2" spans="2:2" ht="30" x14ac:dyDescent="0.8">
      <c r="B2" s="164" t="s">
        <v>313</v>
      </c>
    </row>
    <row r="20" spans="2:42" ht="26.25" x14ac:dyDescent="0.35">
      <c r="B20" s="153" t="s">
        <v>305</v>
      </c>
      <c r="C20" s="154" t="s">
        <v>0</v>
      </c>
      <c r="D20" s="154" t="s">
        <v>1</v>
      </c>
      <c r="E20" s="154" t="s">
        <v>2</v>
      </c>
      <c r="F20" s="154" t="s">
        <v>3</v>
      </c>
      <c r="G20" s="154" t="s">
        <v>4</v>
      </c>
      <c r="H20" s="154" t="s">
        <v>5</v>
      </c>
      <c r="I20" s="154" t="s">
        <v>52</v>
      </c>
      <c r="J20" s="155" t="s">
        <v>53</v>
      </c>
      <c r="K20" s="155" t="s">
        <v>93</v>
      </c>
      <c r="L20" s="155" t="s">
        <v>61</v>
      </c>
      <c r="M20" s="156" t="s">
        <v>54</v>
      </c>
      <c r="N20" s="156" t="s">
        <v>94</v>
      </c>
      <c r="O20" s="156" t="s">
        <v>62</v>
      </c>
      <c r="P20" s="157" t="s">
        <v>55</v>
      </c>
      <c r="Q20" s="157" t="s">
        <v>95</v>
      </c>
      <c r="R20" s="157" t="s">
        <v>63</v>
      </c>
      <c r="S20" s="158" t="s">
        <v>56</v>
      </c>
      <c r="T20" s="158" t="s">
        <v>96</v>
      </c>
      <c r="U20" s="158" t="s">
        <v>64</v>
      </c>
      <c r="V20" s="159" t="s">
        <v>57</v>
      </c>
      <c r="W20" s="159" t="s">
        <v>97</v>
      </c>
      <c r="X20" s="159" t="s">
        <v>65</v>
      </c>
      <c r="Y20" s="160" t="s">
        <v>58</v>
      </c>
      <c r="Z20" s="161" t="s">
        <v>66</v>
      </c>
      <c r="AA20" s="6"/>
    </row>
    <row r="21" spans="2:42" ht="38.25" x14ac:dyDescent="0.35">
      <c r="B21" s="132">
        <v>0</v>
      </c>
      <c r="C21" s="133" t="s">
        <v>15</v>
      </c>
      <c r="D21" s="133" t="s">
        <v>6</v>
      </c>
      <c r="E21" s="133" t="s">
        <v>72</v>
      </c>
      <c r="F21" s="133" t="s">
        <v>7</v>
      </c>
      <c r="G21" s="133">
        <v>5</v>
      </c>
      <c r="H21" s="133"/>
      <c r="I21" s="133" t="s">
        <v>306</v>
      </c>
      <c r="J21" s="134">
        <v>0.3</v>
      </c>
      <c r="K21" s="135">
        <f>Tableau1[[#This Row],[Pondération]]*Tableau1[[#This Row],[Front-end]]</f>
        <v>1.5</v>
      </c>
      <c r="L21" s="136">
        <f>(Tableau1[[#This Row],[Pondération]]*Tableau1[[#This Row],[Front-end]])*'Couts et gains'!$C$65</f>
        <v>792</v>
      </c>
      <c r="M21" s="141">
        <v>0.4</v>
      </c>
      <c r="N21" s="142">
        <f>Tableau1[[#This Row],[Back-end]]*Tableau1[[#This Row],[Pondération]]</f>
        <v>2</v>
      </c>
      <c r="O21" s="143">
        <f>(Tableau1[[#This Row],[Pondération]]*Tableau1[[#This Row],[Front-end]])*'Couts et gains'!$C$66</f>
        <v>834</v>
      </c>
      <c r="P21" s="144">
        <v>0.2</v>
      </c>
      <c r="Q21" s="145">
        <f>Tableau1[[#This Row],[Dev Mobile]]*Tableau1[[#This Row],[Pondération]]</f>
        <v>1</v>
      </c>
      <c r="R21" s="146">
        <f>(Tableau1[[#This Row],[Pondération]]*Tableau1[[#This Row],[Front-end]])*'Couts et gains'!$C$67</f>
        <v>808.5</v>
      </c>
      <c r="S21" s="147">
        <v>0</v>
      </c>
      <c r="T21" s="148">
        <f>Tableau1[[#This Row],[Data Scientist]]*Tableau1[[#This Row],[Pondération]]</f>
        <v>0</v>
      </c>
      <c r="U21" s="149">
        <f>(Tableau1[[#This Row],[Pondération]]*Tableau1[[#This Row],[Front-end]])*'Couts et gains'!$C$68</f>
        <v>990</v>
      </c>
      <c r="V21" s="150">
        <v>0.1</v>
      </c>
      <c r="W21" s="151">
        <f>Tableau1[[#This Row],[UX/UI Designer]]*Tableau1[[#This Row],[Pondération]]</f>
        <v>0.5</v>
      </c>
      <c r="X21" s="152">
        <f>(Tableau1[[#This Row],[Pondération]]*Tableau1[[#This Row],[Front-end]])*'Couts et gains'!$C$69</f>
        <v>727.5</v>
      </c>
      <c r="Y21" s="137">
        <f>Tableau1[[#This Row],[Front-end]]+Tableau1[[#This Row],[Back-end]]+Tableau1[[#This Row],[Dev Mobile]]+Tableau1[[#This Row],[Data Scientist]]+Tableau1[[#This Row],[UX/UI Designer]]</f>
        <v>0.99999999999999989</v>
      </c>
      <c r="Z21" s="138">
        <f>Tableau1[[#This Row],[Coût front-end]]+Tableau1[[#This Row],[Coût back-end]]+Tableau1[[#This Row],[Coût dev mobile]]+Tableau1[[#This Row],[Coût data scientist]]+Tableau1[[#This Row],[Coût UX/UI Design]]</f>
        <v>4152</v>
      </c>
      <c r="AA21" s="5"/>
    </row>
    <row r="22" spans="2:42" ht="38.25" x14ac:dyDescent="0.4">
      <c r="B22" s="132">
        <v>1</v>
      </c>
      <c r="C22" s="133" t="s">
        <v>16</v>
      </c>
      <c r="D22" s="133" t="s">
        <v>6</v>
      </c>
      <c r="E22" s="133" t="s">
        <v>73</v>
      </c>
      <c r="F22" s="133" t="s">
        <v>7</v>
      </c>
      <c r="G22" s="133">
        <v>5</v>
      </c>
      <c r="H22" s="133"/>
      <c r="I22" s="133" t="s">
        <v>306</v>
      </c>
      <c r="J22" s="134">
        <v>0.3</v>
      </c>
      <c r="K22" s="135">
        <f>Tableau1[[#This Row],[Pondération]]*Tableau1[[#This Row],[Front-end]]</f>
        <v>1.5</v>
      </c>
      <c r="L22" s="136">
        <f>(Tableau1[[#This Row],[Pondération]]*Tableau1[[#This Row],[Front-end]])*'Couts et gains'!$C$65</f>
        <v>792</v>
      </c>
      <c r="M22" s="141">
        <v>0.4</v>
      </c>
      <c r="N22" s="142">
        <f>Tableau1[[#This Row],[Back-end]]*Tableau1[[#This Row],[Pondération]]</f>
        <v>2</v>
      </c>
      <c r="O22" s="143">
        <f>(Tableau1[[#This Row],[Pondération]]*Tableau1[[#This Row],[Front-end]])*'Couts et gains'!$C$66</f>
        <v>834</v>
      </c>
      <c r="P22" s="144">
        <v>0.2</v>
      </c>
      <c r="Q22" s="145">
        <f>Tableau1[[#This Row],[Dev Mobile]]*Tableau1[[#This Row],[Pondération]]</f>
        <v>1</v>
      </c>
      <c r="R22" s="146">
        <f>(Tableau1[[#This Row],[Pondération]]*Tableau1[[#This Row],[Front-end]])*'Couts et gains'!$C$67</f>
        <v>808.5</v>
      </c>
      <c r="S22" s="147">
        <v>0</v>
      </c>
      <c r="T22" s="148">
        <f>Tableau1[[#This Row],[Data Scientist]]*Tableau1[[#This Row],[Pondération]]</f>
        <v>0</v>
      </c>
      <c r="U22" s="149">
        <f>(Tableau1[[#This Row],[Pondération]]*Tableau1[[#This Row],[Front-end]])*'Couts et gains'!$C$68</f>
        <v>990</v>
      </c>
      <c r="V22" s="150">
        <v>0.1</v>
      </c>
      <c r="W22" s="151">
        <f>Tableau1[[#This Row],[UX/UI Designer]]*Tableau1[[#This Row],[Pondération]]</f>
        <v>0.5</v>
      </c>
      <c r="X22" s="152">
        <f>(Tableau1[[#This Row],[Pondération]]*Tableau1[[#This Row],[Front-end]])*'Couts et gains'!$C$69</f>
        <v>727.5</v>
      </c>
      <c r="Y22" s="137">
        <f>Tableau1[[#This Row],[Front-end]]+Tableau1[[#This Row],[Back-end]]+Tableau1[[#This Row],[Dev Mobile]]+Tableau1[[#This Row],[Data Scientist]]+Tableau1[[#This Row],[UX/UI Designer]]</f>
        <v>0.99999999999999989</v>
      </c>
      <c r="Z22" s="138">
        <f>Tableau1[[#This Row],[Coût front-end]]+Tableau1[[#This Row],[Coût back-end]]+Tableau1[[#This Row],[Coût dev mobile]]+Tableau1[[#This Row],[Coût data scientist]]+Tableau1[[#This Row],[Coût UX/UI Design]]</f>
        <v>4152</v>
      </c>
      <c r="AA22" s="5"/>
      <c r="AB22" s="2"/>
      <c r="AC22" s="2"/>
      <c r="AD22" s="2"/>
      <c r="AE22" s="2"/>
      <c r="AF22" s="2"/>
      <c r="AG22" s="2"/>
      <c r="AH22" s="2"/>
      <c r="AI22" s="2"/>
      <c r="AJ22" s="2"/>
      <c r="AK22" s="2"/>
      <c r="AL22" s="2"/>
      <c r="AM22" s="2"/>
      <c r="AN22" s="2"/>
      <c r="AO22" s="2"/>
      <c r="AP22" s="2"/>
    </row>
    <row r="23" spans="2:42" ht="38.25" x14ac:dyDescent="0.35">
      <c r="B23" s="132">
        <v>2</v>
      </c>
      <c r="C23" s="133" t="s">
        <v>42</v>
      </c>
      <c r="D23" s="133" t="s">
        <v>6</v>
      </c>
      <c r="E23" s="133" t="s">
        <v>36</v>
      </c>
      <c r="F23" s="133" t="s">
        <v>37</v>
      </c>
      <c r="G23" s="133">
        <v>5</v>
      </c>
      <c r="H23" s="133"/>
      <c r="I23" s="133" t="s">
        <v>306</v>
      </c>
      <c r="J23" s="134">
        <v>0.3</v>
      </c>
      <c r="K23" s="135">
        <f>Tableau1[[#This Row],[Pondération]]*Tableau1[[#This Row],[Front-end]]</f>
        <v>1.5</v>
      </c>
      <c r="L23" s="136">
        <f>(Tableau1[[#This Row],[Pondération]]*Tableau1[[#This Row],[Front-end]])*'Couts et gains'!$C$65</f>
        <v>792</v>
      </c>
      <c r="M23" s="141">
        <v>0.4</v>
      </c>
      <c r="N23" s="142">
        <f>Tableau1[[#This Row],[Back-end]]*Tableau1[[#This Row],[Pondération]]</f>
        <v>2</v>
      </c>
      <c r="O23" s="143">
        <f>(Tableau1[[#This Row],[Pondération]]*Tableau1[[#This Row],[Front-end]])*'Couts et gains'!$C$66</f>
        <v>834</v>
      </c>
      <c r="P23" s="144">
        <v>0.2</v>
      </c>
      <c r="Q23" s="145">
        <f>Tableau1[[#This Row],[Dev Mobile]]*Tableau1[[#This Row],[Pondération]]</f>
        <v>1</v>
      </c>
      <c r="R23" s="146">
        <f>(Tableau1[[#This Row],[Pondération]]*Tableau1[[#This Row],[Front-end]])*'Couts et gains'!$C$67</f>
        <v>808.5</v>
      </c>
      <c r="S23" s="147">
        <v>0</v>
      </c>
      <c r="T23" s="148">
        <f>Tableau1[[#This Row],[Data Scientist]]*Tableau1[[#This Row],[Pondération]]</f>
        <v>0</v>
      </c>
      <c r="U23" s="149">
        <f>(Tableau1[[#This Row],[Pondération]]*Tableau1[[#This Row],[Front-end]])*'Couts et gains'!$C$68</f>
        <v>990</v>
      </c>
      <c r="V23" s="150">
        <v>0.1</v>
      </c>
      <c r="W23" s="151">
        <f>Tableau1[[#This Row],[UX/UI Designer]]*Tableau1[[#This Row],[Pondération]]</f>
        <v>0.5</v>
      </c>
      <c r="X23" s="152">
        <f>(Tableau1[[#This Row],[Pondération]]*Tableau1[[#This Row],[Front-end]])*'Couts et gains'!$C$69</f>
        <v>727.5</v>
      </c>
      <c r="Y23" s="137">
        <f>Tableau1[[#This Row],[Front-end]]+Tableau1[[#This Row],[Back-end]]+Tableau1[[#This Row],[Dev Mobile]]+Tableau1[[#This Row],[Data Scientist]]+Tableau1[[#This Row],[UX/UI Designer]]</f>
        <v>0.99999999999999989</v>
      </c>
      <c r="Z23" s="138">
        <f>Tableau1[[#This Row],[Coût front-end]]+Tableau1[[#This Row],[Coût back-end]]+Tableau1[[#This Row],[Coût dev mobile]]+Tableau1[[#This Row],[Coût data scientist]]+Tableau1[[#This Row],[Coût UX/UI Design]]</f>
        <v>4152</v>
      </c>
      <c r="AA23" s="5"/>
    </row>
    <row r="24" spans="2:42" ht="25.5" x14ac:dyDescent="0.35">
      <c r="B24" s="132">
        <v>3</v>
      </c>
      <c r="C24" s="133" t="s">
        <v>43</v>
      </c>
      <c r="D24" s="133" t="s">
        <v>6</v>
      </c>
      <c r="E24" s="133" t="s">
        <v>38</v>
      </c>
      <c r="F24" s="133" t="s">
        <v>39</v>
      </c>
      <c r="G24" s="133">
        <v>5</v>
      </c>
      <c r="H24" s="133"/>
      <c r="I24" s="133" t="s">
        <v>306</v>
      </c>
      <c r="J24" s="134">
        <v>0.3</v>
      </c>
      <c r="K24" s="135">
        <f>Tableau1[[#This Row],[Pondération]]*Tableau1[[#This Row],[Front-end]]</f>
        <v>1.5</v>
      </c>
      <c r="L24" s="136">
        <f>(Tableau1[[#This Row],[Pondération]]*Tableau1[[#This Row],[Front-end]])*'Couts et gains'!$C$65</f>
        <v>792</v>
      </c>
      <c r="M24" s="141">
        <v>0.4</v>
      </c>
      <c r="N24" s="142">
        <f>Tableau1[[#This Row],[Back-end]]*Tableau1[[#This Row],[Pondération]]</f>
        <v>2</v>
      </c>
      <c r="O24" s="143">
        <f>(Tableau1[[#This Row],[Pondération]]*Tableau1[[#This Row],[Front-end]])*'Couts et gains'!$C$66</f>
        <v>834</v>
      </c>
      <c r="P24" s="144">
        <v>0.2</v>
      </c>
      <c r="Q24" s="145">
        <f>Tableau1[[#This Row],[Dev Mobile]]*Tableau1[[#This Row],[Pondération]]</f>
        <v>1</v>
      </c>
      <c r="R24" s="146">
        <f>(Tableau1[[#This Row],[Pondération]]*Tableau1[[#This Row],[Front-end]])*'Couts et gains'!$C$67</f>
        <v>808.5</v>
      </c>
      <c r="S24" s="147">
        <v>0</v>
      </c>
      <c r="T24" s="148">
        <f>Tableau1[[#This Row],[Data Scientist]]*Tableau1[[#This Row],[Pondération]]</f>
        <v>0</v>
      </c>
      <c r="U24" s="149">
        <f>(Tableau1[[#This Row],[Pondération]]*Tableau1[[#This Row],[Front-end]])*'Couts et gains'!$C$68</f>
        <v>990</v>
      </c>
      <c r="V24" s="150">
        <v>0.1</v>
      </c>
      <c r="W24" s="151">
        <f>Tableau1[[#This Row],[UX/UI Designer]]*Tableau1[[#This Row],[Pondération]]</f>
        <v>0.5</v>
      </c>
      <c r="X24" s="152">
        <f>(Tableau1[[#This Row],[Pondération]]*Tableau1[[#This Row],[Front-end]])*'Couts et gains'!$C$69</f>
        <v>727.5</v>
      </c>
      <c r="Y24" s="137">
        <f>Tableau1[[#This Row],[Front-end]]+Tableau1[[#This Row],[Back-end]]+Tableau1[[#This Row],[Dev Mobile]]+Tableau1[[#This Row],[Data Scientist]]+Tableau1[[#This Row],[UX/UI Designer]]</f>
        <v>0.99999999999999989</v>
      </c>
      <c r="Z24" s="138">
        <f>Tableau1[[#This Row],[Coût front-end]]+Tableau1[[#This Row],[Coût back-end]]+Tableau1[[#This Row],[Coût dev mobile]]+Tableau1[[#This Row],[Coût data scientist]]+Tableau1[[#This Row],[Coût UX/UI Design]]</f>
        <v>4152</v>
      </c>
      <c r="AA24" s="5"/>
      <c r="AB24" s="3"/>
    </row>
    <row r="25" spans="2:42" ht="38.25" x14ac:dyDescent="0.35">
      <c r="B25" s="132">
        <v>4</v>
      </c>
      <c r="C25" s="133" t="s">
        <v>44</v>
      </c>
      <c r="D25" s="133" t="s">
        <v>6</v>
      </c>
      <c r="E25" s="133" t="s">
        <v>41</v>
      </c>
      <c r="F25" s="133" t="s">
        <v>40</v>
      </c>
      <c r="G25" s="133">
        <v>8</v>
      </c>
      <c r="H25" s="133"/>
      <c r="I25" s="133" t="s">
        <v>306</v>
      </c>
      <c r="J25" s="134">
        <v>0.35</v>
      </c>
      <c r="K25" s="135">
        <f>Tableau1[[#This Row],[Pondération]]*Tableau1[[#This Row],[Front-end]]</f>
        <v>2.8</v>
      </c>
      <c r="L25" s="136">
        <f>(Tableau1[[#This Row],[Pondération]]*Tableau1[[#This Row],[Front-end]])*'Couts et gains'!$C$65</f>
        <v>1478.3999999999999</v>
      </c>
      <c r="M25" s="141">
        <v>0.35</v>
      </c>
      <c r="N25" s="142">
        <f>Tableau1[[#This Row],[Back-end]]*Tableau1[[#This Row],[Pondération]]</f>
        <v>2.8</v>
      </c>
      <c r="O25" s="143">
        <f>(Tableau1[[#This Row],[Pondération]]*Tableau1[[#This Row],[Front-end]])*'Couts et gains'!$C$66</f>
        <v>1556.8</v>
      </c>
      <c r="P25" s="144">
        <v>0.2</v>
      </c>
      <c r="Q25" s="145">
        <f>Tableau1[[#This Row],[Dev Mobile]]*Tableau1[[#This Row],[Pondération]]</f>
        <v>1.6</v>
      </c>
      <c r="R25" s="146">
        <f>(Tableau1[[#This Row],[Pondération]]*Tableau1[[#This Row],[Front-end]])*'Couts et gains'!$C$67</f>
        <v>1509.1999999999998</v>
      </c>
      <c r="S25" s="147">
        <v>0</v>
      </c>
      <c r="T25" s="148">
        <f>Tableau1[[#This Row],[Data Scientist]]*Tableau1[[#This Row],[Pondération]]</f>
        <v>0</v>
      </c>
      <c r="U25" s="149">
        <f>(Tableau1[[#This Row],[Pondération]]*Tableau1[[#This Row],[Front-end]])*'Couts et gains'!$C$68</f>
        <v>1847.9999999999998</v>
      </c>
      <c r="V25" s="150">
        <v>0.1</v>
      </c>
      <c r="W25" s="151">
        <f>Tableau1[[#This Row],[UX/UI Designer]]*Tableau1[[#This Row],[Pondération]]</f>
        <v>0.8</v>
      </c>
      <c r="X25" s="152">
        <f>(Tableau1[[#This Row],[Pondération]]*Tableau1[[#This Row],[Front-end]])*'Couts et gains'!$C$69</f>
        <v>1358</v>
      </c>
      <c r="Y25" s="137">
        <f>Tableau1[[#This Row],[Front-end]]+Tableau1[[#This Row],[Back-end]]+Tableau1[[#This Row],[Dev Mobile]]+Tableau1[[#This Row],[Data Scientist]]+Tableau1[[#This Row],[UX/UI Designer]]</f>
        <v>0.99999999999999989</v>
      </c>
      <c r="Z25" s="138">
        <f>Tableau1[[#This Row],[Coût front-end]]+Tableau1[[#This Row],[Coût back-end]]+Tableau1[[#This Row],[Coût dev mobile]]+Tableau1[[#This Row],[Coût data scientist]]+Tableau1[[#This Row],[Coût UX/UI Design]]</f>
        <v>7750.4</v>
      </c>
      <c r="AA25" s="5"/>
      <c r="AB25" s="3"/>
    </row>
    <row r="26" spans="2:42" ht="51" x14ac:dyDescent="0.35">
      <c r="B26" s="132">
        <v>5</v>
      </c>
      <c r="C26" s="133" t="s">
        <v>67</v>
      </c>
      <c r="D26" s="133" t="s">
        <v>6</v>
      </c>
      <c r="E26" s="133" t="s">
        <v>45</v>
      </c>
      <c r="F26" s="133" t="s">
        <v>46</v>
      </c>
      <c r="G26" s="133">
        <v>5</v>
      </c>
      <c r="H26" s="133"/>
      <c r="I26" s="133" t="s">
        <v>306</v>
      </c>
      <c r="J26" s="134">
        <v>0.3</v>
      </c>
      <c r="K26" s="135">
        <f>Tableau1[[#This Row],[Pondération]]*Tableau1[[#This Row],[Front-end]]</f>
        <v>1.5</v>
      </c>
      <c r="L26" s="136">
        <f>(Tableau1[[#This Row],[Pondération]]*Tableau1[[#This Row],[Front-end]])*'Couts et gains'!$C$65</f>
        <v>792</v>
      </c>
      <c r="M26" s="141">
        <v>0.4</v>
      </c>
      <c r="N26" s="142">
        <f>Tableau1[[#This Row],[Back-end]]*Tableau1[[#This Row],[Pondération]]</f>
        <v>2</v>
      </c>
      <c r="O26" s="143">
        <f>(Tableau1[[#This Row],[Pondération]]*Tableau1[[#This Row],[Front-end]])*'Couts et gains'!$C$66</f>
        <v>834</v>
      </c>
      <c r="P26" s="144">
        <v>0.2</v>
      </c>
      <c r="Q26" s="145">
        <f>Tableau1[[#This Row],[Dev Mobile]]*Tableau1[[#This Row],[Pondération]]</f>
        <v>1</v>
      </c>
      <c r="R26" s="146">
        <f>(Tableau1[[#This Row],[Pondération]]*Tableau1[[#This Row],[Front-end]])*'Couts et gains'!$C$67</f>
        <v>808.5</v>
      </c>
      <c r="S26" s="147">
        <v>0</v>
      </c>
      <c r="T26" s="148">
        <f>Tableau1[[#This Row],[Data Scientist]]*Tableau1[[#This Row],[Pondération]]</f>
        <v>0</v>
      </c>
      <c r="U26" s="149">
        <f>(Tableau1[[#This Row],[Pondération]]*Tableau1[[#This Row],[Front-end]])*'Couts et gains'!$C$68</f>
        <v>990</v>
      </c>
      <c r="V26" s="150">
        <v>0.1</v>
      </c>
      <c r="W26" s="151">
        <f>Tableau1[[#This Row],[UX/UI Designer]]*Tableau1[[#This Row],[Pondération]]</f>
        <v>0.5</v>
      </c>
      <c r="X26" s="152">
        <f>(Tableau1[[#This Row],[Pondération]]*Tableau1[[#This Row],[Front-end]])*'Couts et gains'!$C$69</f>
        <v>727.5</v>
      </c>
      <c r="Y26" s="137">
        <f>Tableau1[[#This Row],[Front-end]]+Tableau1[[#This Row],[Back-end]]+Tableau1[[#This Row],[Dev Mobile]]+Tableau1[[#This Row],[Data Scientist]]+Tableau1[[#This Row],[UX/UI Designer]]</f>
        <v>0.99999999999999989</v>
      </c>
      <c r="Z26" s="138">
        <f>Tableau1[[#This Row],[Coût front-end]]+Tableau1[[#This Row],[Coût back-end]]+Tableau1[[#This Row],[Coût dev mobile]]+Tableau1[[#This Row],[Coût data scientist]]+Tableau1[[#This Row],[Coût UX/UI Design]]</f>
        <v>4152</v>
      </c>
      <c r="AA26" s="5"/>
      <c r="AB26" s="3"/>
    </row>
    <row r="27" spans="2:42" ht="38.25" x14ac:dyDescent="0.35">
      <c r="B27" s="132">
        <v>6</v>
      </c>
      <c r="C27" s="133" t="s">
        <v>68</v>
      </c>
      <c r="D27" s="133" t="s">
        <v>6</v>
      </c>
      <c r="E27" s="133" t="s">
        <v>48</v>
      </c>
      <c r="F27" s="133" t="s">
        <v>47</v>
      </c>
      <c r="G27" s="133">
        <v>5</v>
      </c>
      <c r="H27" s="133"/>
      <c r="I27" s="133" t="s">
        <v>306</v>
      </c>
      <c r="J27" s="134">
        <v>0.3</v>
      </c>
      <c r="K27" s="135">
        <f>Tableau1[[#This Row],[Pondération]]*Tableau1[[#This Row],[Front-end]]</f>
        <v>1.5</v>
      </c>
      <c r="L27" s="136">
        <f>(Tableau1[[#This Row],[Pondération]]*Tableau1[[#This Row],[Front-end]])*'Couts et gains'!$C$65</f>
        <v>792</v>
      </c>
      <c r="M27" s="141">
        <v>0.4</v>
      </c>
      <c r="N27" s="142">
        <f>Tableau1[[#This Row],[Back-end]]*Tableau1[[#This Row],[Pondération]]</f>
        <v>2</v>
      </c>
      <c r="O27" s="143">
        <f>(Tableau1[[#This Row],[Pondération]]*Tableau1[[#This Row],[Front-end]])*'Couts et gains'!$C$66</f>
        <v>834</v>
      </c>
      <c r="P27" s="144">
        <v>0.2</v>
      </c>
      <c r="Q27" s="145">
        <f>Tableau1[[#This Row],[Dev Mobile]]*Tableau1[[#This Row],[Pondération]]</f>
        <v>1</v>
      </c>
      <c r="R27" s="146">
        <f>(Tableau1[[#This Row],[Pondération]]*Tableau1[[#This Row],[Front-end]])*'Couts et gains'!$C$67</f>
        <v>808.5</v>
      </c>
      <c r="S27" s="147">
        <v>0</v>
      </c>
      <c r="T27" s="148">
        <f>Tableau1[[#This Row],[Data Scientist]]*Tableau1[[#This Row],[Pondération]]</f>
        <v>0</v>
      </c>
      <c r="U27" s="149">
        <f>(Tableau1[[#This Row],[Pondération]]*Tableau1[[#This Row],[Front-end]])*'Couts et gains'!$C$68</f>
        <v>990</v>
      </c>
      <c r="V27" s="150">
        <v>0.1</v>
      </c>
      <c r="W27" s="151">
        <f>Tableau1[[#This Row],[UX/UI Designer]]*Tableau1[[#This Row],[Pondération]]</f>
        <v>0.5</v>
      </c>
      <c r="X27" s="152">
        <f>(Tableau1[[#This Row],[Pondération]]*Tableau1[[#This Row],[Front-end]])*'Couts et gains'!$C$69</f>
        <v>727.5</v>
      </c>
      <c r="Y27" s="137">
        <f>Tableau1[[#This Row],[Front-end]]+Tableau1[[#This Row],[Back-end]]+Tableau1[[#This Row],[Dev Mobile]]+Tableau1[[#This Row],[Data Scientist]]+Tableau1[[#This Row],[UX/UI Designer]]</f>
        <v>0.99999999999999989</v>
      </c>
      <c r="Z27" s="138">
        <f>Tableau1[[#This Row],[Coût front-end]]+Tableau1[[#This Row],[Coût back-end]]+Tableau1[[#This Row],[Coût dev mobile]]+Tableau1[[#This Row],[Coût data scientist]]+Tableau1[[#This Row],[Coût UX/UI Design]]</f>
        <v>4152</v>
      </c>
      <c r="AA27" s="5"/>
      <c r="AB27" s="3"/>
    </row>
    <row r="28" spans="2:42" ht="51" x14ac:dyDescent="0.35">
      <c r="B28" s="132">
        <v>7</v>
      </c>
      <c r="C28" s="133" t="s">
        <v>69</v>
      </c>
      <c r="D28" s="133" t="s">
        <v>6</v>
      </c>
      <c r="E28" s="133" t="s">
        <v>49</v>
      </c>
      <c r="F28" s="133" t="s">
        <v>47</v>
      </c>
      <c r="G28" s="133">
        <v>5</v>
      </c>
      <c r="H28" s="133"/>
      <c r="I28" s="133" t="s">
        <v>306</v>
      </c>
      <c r="J28" s="134">
        <v>0.3</v>
      </c>
      <c r="K28" s="135">
        <f>Tableau1[[#This Row],[Pondération]]*Tableau1[[#This Row],[Front-end]]</f>
        <v>1.5</v>
      </c>
      <c r="L28" s="136">
        <f>(Tableau1[[#This Row],[Pondération]]*Tableau1[[#This Row],[Front-end]])*'Couts et gains'!$C$65</f>
        <v>792</v>
      </c>
      <c r="M28" s="141">
        <v>0.4</v>
      </c>
      <c r="N28" s="142">
        <f>Tableau1[[#This Row],[Back-end]]*Tableau1[[#This Row],[Pondération]]</f>
        <v>2</v>
      </c>
      <c r="O28" s="143">
        <f>(Tableau1[[#This Row],[Pondération]]*Tableau1[[#This Row],[Front-end]])*'Couts et gains'!$C$66</f>
        <v>834</v>
      </c>
      <c r="P28" s="144">
        <v>0.2</v>
      </c>
      <c r="Q28" s="145">
        <f>Tableau1[[#This Row],[Dev Mobile]]*Tableau1[[#This Row],[Pondération]]</f>
        <v>1</v>
      </c>
      <c r="R28" s="146">
        <f>(Tableau1[[#This Row],[Pondération]]*Tableau1[[#This Row],[Front-end]])*'Couts et gains'!$C$67</f>
        <v>808.5</v>
      </c>
      <c r="S28" s="147">
        <v>0</v>
      </c>
      <c r="T28" s="148">
        <f>Tableau1[[#This Row],[Data Scientist]]*Tableau1[[#This Row],[Pondération]]</f>
        <v>0</v>
      </c>
      <c r="U28" s="149">
        <f>(Tableau1[[#This Row],[Pondération]]*Tableau1[[#This Row],[Front-end]])*'Couts et gains'!$C$68</f>
        <v>990</v>
      </c>
      <c r="V28" s="150">
        <v>0.1</v>
      </c>
      <c r="W28" s="151">
        <f>Tableau1[[#This Row],[UX/UI Designer]]*Tableau1[[#This Row],[Pondération]]</f>
        <v>0.5</v>
      </c>
      <c r="X28" s="152">
        <f>(Tableau1[[#This Row],[Pondération]]*Tableau1[[#This Row],[Front-end]])*'Couts et gains'!$C$69</f>
        <v>727.5</v>
      </c>
      <c r="Y28" s="137">
        <f>Tableau1[[#This Row],[Front-end]]+Tableau1[[#This Row],[Back-end]]+Tableau1[[#This Row],[Dev Mobile]]+Tableau1[[#This Row],[Data Scientist]]+Tableau1[[#This Row],[UX/UI Designer]]</f>
        <v>0.99999999999999989</v>
      </c>
      <c r="Z28" s="138">
        <f>Tableau1[[#This Row],[Coût front-end]]+Tableau1[[#This Row],[Coût back-end]]+Tableau1[[#This Row],[Coût dev mobile]]+Tableau1[[#This Row],[Coût data scientist]]+Tableau1[[#This Row],[Coût UX/UI Design]]</f>
        <v>4152</v>
      </c>
      <c r="AA28" s="5"/>
    </row>
    <row r="29" spans="2:42" ht="51" x14ac:dyDescent="0.35">
      <c r="B29" s="132">
        <v>8</v>
      </c>
      <c r="C29" s="133" t="s">
        <v>71</v>
      </c>
      <c r="D29" s="133" t="s">
        <v>6</v>
      </c>
      <c r="E29" s="133" t="s">
        <v>51</v>
      </c>
      <c r="F29" s="133" t="s">
        <v>47</v>
      </c>
      <c r="G29" s="133">
        <v>8</v>
      </c>
      <c r="H29" s="133"/>
      <c r="I29" s="133" t="s">
        <v>306</v>
      </c>
      <c r="J29" s="134">
        <v>0.35</v>
      </c>
      <c r="K29" s="135">
        <f>Tableau1[[#This Row],[Pondération]]*Tableau1[[#This Row],[Front-end]]</f>
        <v>2.8</v>
      </c>
      <c r="L29" s="136">
        <f>(Tableau1[[#This Row],[Pondération]]*Tableau1[[#This Row],[Front-end]])*'Couts et gains'!$C$65</f>
        <v>1478.3999999999999</v>
      </c>
      <c r="M29" s="141">
        <v>0.35</v>
      </c>
      <c r="N29" s="142">
        <f>Tableau1[[#This Row],[Back-end]]*Tableau1[[#This Row],[Pondération]]</f>
        <v>2.8</v>
      </c>
      <c r="O29" s="143">
        <f>(Tableau1[[#This Row],[Pondération]]*Tableau1[[#This Row],[Front-end]])*'Couts et gains'!$C$66</f>
        <v>1556.8</v>
      </c>
      <c r="P29" s="144">
        <v>0.2</v>
      </c>
      <c r="Q29" s="145">
        <f>Tableau1[[#This Row],[Dev Mobile]]*Tableau1[[#This Row],[Pondération]]</f>
        <v>1.6</v>
      </c>
      <c r="R29" s="146">
        <f>(Tableau1[[#This Row],[Pondération]]*Tableau1[[#This Row],[Front-end]])*'Couts et gains'!$C$67</f>
        <v>1509.1999999999998</v>
      </c>
      <c r="S29" s="147">
        <v>0</v>
      </c>
      <c r="T29" s="148">
        <f>Tableau1[[#This Row],[Data Scientist]]*Tableau1[[#This Row],[Pondération]]</f>
        <v>0</v>
      </c>
      <c r="U29" s="149">
        <f>(Tableau1[[#This Row],[Pondération]]*Tableau1[[#This Row],[Front-end]])*'Couts et gains'!$C$68</f>
        <v>1847.9999999999998</v>
      </c>
      <c r="V29" s="150">
        <v>0.1</v>
      </c>
      <c r="W29" s="151">
        <f>Tableau1[[#This Row],[UX/UI Designer]]*Tableau1[[#This Row],[Pondération]]</f>
        <v>0.8</v>
      </c>
      <c r="X29" s="152">
        <f>(Tableau1[[#This Row],[Pondération]]*Tableau1[[#This Row],[Front-end]])*'Couts et gains'!$C$69</f>
        <v>1358</v>
      </c>
      <c r="Y29" s="137">
        <f>Tableau1[[#This Row],[Front-end]]+Tableau1[[#This Row],[Back-end]]+Tableau1[[#This Row],[Dev Mobile]]+Tableau1[[#This Row],[Data Scientist]]+Tableau1[[#This Row],[UX/UI Designer]]</f>
        <v>0.99999999999999989</v>
      </c>
      <c r="Z29" s="138">
        <f>Tableau1[[#This Row],[Coût front-end]]+Tableau1[[#This Row],[Coût back-end]]+Tableau1[[#This Row],[Coût dev mobile]]+Tableau1[[#This Row],[Coût data scientist]]+Tableau1[[#This Row],[Coût UX/UI Design]]</f>
        <v>7750.4</v>
      </c>
      <c r="AA29" s="5"/>
    </row>
    <row r="30" spans="2:42" ht="25.5" x14ac:dyDescent="0.35">
      <c r="B30" s="132">
        <v>9</v>
      </c>
      <c r="C30" s="133" t="s">
        <v>17</v>
      </c>
      <c r="D30" s="133" t="s">
        <v>6</v>
      </c>
      <c r="E30" s="133" t="s">
        <v>8</v>
      </c>
      <c r="F30" s="133" t="s">
        <v>9</v>
      </c>
      <c r="G30" s="133">
        <v>13</v>
      </c>
      <c r="H30" s="133"/>
      <c r="I30" s="133" t="s">
        <v>307</v>
      </c>
      <c r="J30" s="134">
        <v>0.4</v>
      </c>
      <c r="K30" s="135">
        <f>Tableau1[[#This Row],[Pondération]]*Tableau1[[#This Row],[Front-end]]</f>
        <v>5.2</v>
      </c>
      <c r="L30" s="136">
        <f>(Tableau1[[#This Row],[Pondération]]*Tableau1[[#This Row],[Front-end]])*'Couts et gains'!$C$65</f>
        <v>2745.6</v>
      </c>
      <c r="M30" s="141">
        <v>0.3</v>
      </c>
      <c r="N30" s="142">
        <f>Tableau1[[#This Row],[Back-end]]*Tableau1[[#This Row],[Pondération]]</f>
        <v>3.9</v>
      </c>
      <c r="O30" s="143">
        <f>(Tableau1[[#This Row],[Pondération]]*Tableau1[[#This Row],[Front-end]])*'Couts et gains'!$C$66</f>
        <v>2891.2000000000003</v>
      </c>
      <c r="P30" s="144">
        <v>0.2</v>
      </c>
      <c r="Q30" s="145">
        <f>Tableau1[[#This Row],[Dev Mobile]]*Tableau1[[#This Row],[Pondération]]</f>
        <v>2.6</v>
      </c>
      <c r="R30" s="146">
        <f>(Tableau1[[#This Row],[Pondération]]*Tableau1[[#This Row],[Front-end]])*'Couts et gains'!$C$67</f>
        <v>2802.8</v>
      </c>
      <c r="S30" s="147">
        <v>0</v>
      </c>
      <c r="T30" s="148">
        <f>Tableau1[[#This Row],[Data Scientist]]*Tableau1[[#This Row],[Pondération]]</f>
        <v>0</v>
      </c>
      <c r="U30" s="149">
        <f>(Tableau1[[#This Row],[Pondération]]*Tableau1[[#This Row],[Front-end]])*'Couts et gains'!$C$68</f>
        <v>3432</v>
      </c>
      <c r="V30" s="150">
        <v>0.1</v>
      </c>
      <c r="W30" s="151">
        <f>Tableau1[[#This Row],[UX/UI Designer]]*Tableau1[[#This Row],[Pondération]]</f>
        <v>1.3</v>
      </c>
      <c r="X30" s="152">
        <f>(Tableau1[[#This Row],[Pondération]]*Tableau1[[#This Row],[Front-end]])*'Couts et gains'!$C$69</f>
        <v>2522</v>
      </c>
      <c r="Y30" s="137">
        <f>Tableau1[[#This Row],[Front-end]]+Tableau1[[#This Row],[Back-end]]+Tableau1[[#This Row],[Dev Mobile]]+Tableau1[[#This Row],[Data Scientist]]+Tableau1[[#This Row],[UX/UI Designer]]</f>
        <v>0.99999999999999989</v>
      </c>
      <c r="Z30" s="138">
        <f>Tableau1[[#This Row],[Coût front-end]]+Tableau1[[#This Row],[Coût back-end]]+Tableau1[[#This Row],[Coût dev mobile]]+Tableau1[[#This Row],[Coût data scientist]]+Tableau1[[#This Row],[Coût UX/UI Design]]</f>
        <v>14393.6</v>
      </c>
      <c r="AA30" s="5"/>
    </row>
    <row r="31" spans="2:42" ht="51" x14ac:dyDescent="0.35">
      <c r="B31" s="132">
        <v>10</v>
      </c>
      <c r="C31" s="133" t="s">
        <v>27</v>
      </c>
      <c r="D31" s="133" t="s">
        <v>6</v>
      </c>
      <c r="E31" s="133" t="s">
        <v>25</v>
      </c>
      <c r="F31" s="133" t="s">
        <v>10</v>
      </c>
      <c r="G31" s="133">
        <v>50</v>
      </c>
      <c r="H31" s="133"/>
      <c r="I31" s="133" t="s">
        <v>307</v>
      </c>
      <c r="J31" s="134">
        <v>0.1</v>
      </c>
      <c r="K31" s="135">
        <f>Tableau1[[#This Row],[Pondération]]*Tableau1[[#This Row],[Front-end]]</f>
        <v>5</v>
      </c>
      <c r="L31" s="136">
        <f>(Tableau1[[#This Row],[Pondération]]*Tableau1[[#This Row],[Front-end]])*'Couts et gains'!$C$65</f>
        <v>2640</v>
      </c>
      <c r="M31" s="141">
        <v>0.2</v>
      </c>
      <c r="N31" s="142">
        <f>Tableau1[[#This Row],[Back-end]]*Tableau1[[#This Row],[Pondération]]</f>
        <v>10</v>
      </c>
      <c r="O31" s="143">
        <f>(Tableau1[[#This Row],[Pondération]]*Tableau1[[#This Row],[Front-end]])*'Couts et gains'!$C$66</f>
        <v>2780</v>
      </c>
      <c r="P31" s="144">
        <v>0.2</v>
      </c>
      <c r="Q31" s="145">
        <f>Tableau1[[#This Row],[Dev Mobile]]*Tableau1[[#This Row],[Pondération]]</f>
        <v>10</v>
      </c>
      <c r="R31" s="146">
        <f>(Tableau1[[#This Row],[Pondération]]*Tableau1[[#This Row],[Front-end]])*'Couts et gains'!$C$67</f>
        <v>2695</v>
      </c>
      <c r="S31" s="147">
        <v>0.5</v>
      </c>
      <c r="T31" s="148">
        <f>Tableau1[[#This Row],[Data Scientist]]*Tableau1[[#This Row],[Pondération]]</f>
        <v>25</v>
      </c>
      <c r="U31" s="149">
        <f>(Tableau1[[#This Row],[Pondération]]*Tableau1[[#This Row],[Front-end]])*'Couts et gains'!$C$68</f>
        <v>3300</v>
      </c>
      <c r="V31" s="150">
        <v>0.1</v>
      </c>
      <c r="W31" s="151">
        <f>Tableau1[[#This Row],[UX/UI Designer]]*Tableau1[[#This Row],[Pondération]]</f>
        <v>5</v>
      </c>
      <c r="X31" s="152">
        <f>(Tableau1[[#This Row],[Pondération]]*Tableau1[[#This Row],[Front-end]])*'Couts et gains'!$C$69</f>
        <v>2425</v>
      </c>
      <c r="Y31" s="137">
        <f>Tableau1[[#This Row],[Front-end]]+Tableau1[[#This Row],[Back-end]]+Tableau1[[#This Row],[Dev Mobile]]+Tableau1[[#This Row],[Data Scientist]]+Tableau1[[#This Row],[UX/UI Designer]]</f>
        <v>1.1000000000000001</v>
      </c>
      <c r="Z31" s="138">
        <f>Tableau1[[#This Row],[Coût front-end]]+Tableau1[[#This Row],[Coût back-end]]+Tableau1[[#This Row],[Coût dev mobile]]+Tableau1[[#This Row],[Coût data scientist]]+Tableau1[[#This Row],[Coût UX/UI Design]]</f>
        <v>13840</v>
      </c>
      <c r="AA31" s="5"/>
      <c r="AC31" s="3"/>
    </row>
    <row r="32" spans="2:42" ht="102" x14ac:dyDescent="0.35">
      <c r="B32" s="132">
        <v>11</v>
      </c>
      <c r="C32" s="133" t="s">
        <v>33</v>
      </c>
      <c r="D32" s="133" t="s">
        <v>6</v>
      </c>
      <c r="E32" s="133" t="s">
        <v>34</v>
      </c>
      <c r="F32" s="133" t="s">
        <v>35</v>
      </c>
      <c r="G32" s="133">
        <v>8</v>
      </c>
      <c r="H32" s="133"/>
      <c r="I32" s="133" t="s">
        <v>307</v>
      </c>
      <c r="J32" s="134">
        <v>0.35</v>
      </c>
      <c r="K32" s="135">
        <f>Tableau1[[#This Row],[Pondération]]*Tableau1[[#This Row],[Front-end]]</f>
        <v>2.8</v>
      </c>
      <c r="L32" s="136">
        <f>(Tableau1[[#This Row],[Pondération]]*Tableau1[[#This Row],[Front-end]])*'Couts et gains'!$C$65</f>
        <v>1478.3999999999999</v>
      </c>
      <c r="M32" s="141">
        <v>0.35</v>
      </c>
      <c r="N32" s="142">
        <f>Tableau1[[#This Row],[Back-end]]*Tableau1[[#This Row],[Pondération]]</f>
        <v>2.8</v>
      </c>
      <c r="O32" s="143">
        <f>(Tableau1[[#This Row],[Pondération]]*Tableau1[[#This Row],[Front-end]])*'Couts et gains'!$C$66</f>
        <v>1556.8</v>
      </c>
      <c r="P32" s="144">
        <v>0.2</v>
      </c>
      <c r="Q32" s="145">
        <f>Tableau1[[#This Row],[Dev Mobile]]*Tableau1[[#This Row],[Pondération]]</f>
        <v>1.6</v>
      </c>
      <c r="R32" s="146">
        <f>(Tableau1[[#This Row],[Pondération]]*Tableau1[[#This Row],[Front-end]])*'Couts et gains'!$C$67</f>
        <v>1509.1999999999998</v>
      </c>
      <c r="S32" s="147">
        <v>0</v>
      </c>
      <c r="T32" s="148">
        <f>Tableau1[[#This Row],[Data Scientist]]*Tableau1[[#This Row],[Pondération]]</f>
        <v>0</v>
      </c>
      <c r="U32" s="149">
        <f>(Tableau1[[#This Row],[Pondération]]*Tableau1[[#This Row],[Front-end]])*'Couts et gains'!$C$68</f>
        <v>1847.9999999999998</v>
      </c>
      <c r="V32" s="150">
        <v>0.1</v>
      </c>
      <c r="W32" s="151">
        <f>Tableau1[[#This Row],[UX/UI Designer]]*Tableau1[[#This Row],[Pondération]]</f>
        <v>0.8</v>
      </c>
      <c r="X32" s="152">
        <f>(Tableau1[[#This Row],[Pondération]]*Tableau1[[#This Row],[Front-end]])*'Couts et gains'!$C$69</f>
        <v>1358</v>
      </c>
      <c r="Y32" s="137">
        <f>Tableau1[[#This Row],[Front-end]]+Tableau1[[#This Row],[Back-end]]+Tableau1[[#This Row],[Dev Mobile]]+Tableau1[[#This Row],[Data Scientist]]+Tableau1[[#This Row],[UX/UI Designer]]</f>
        <v>0.99999999999999989</v>
      </c>
      <c r="Z32" s="138">
        <f>Tableau1[[#This Row],[Coût front-end]]+Tableau1[[#This Row],[Coût back-end]]+Tableau1[[#This Row],[Coût dev mobile]]+Tableau1[[#This Row],[Coût data scientist]]+Tableau1[[#This Row],[Coût UX/UI Design]]</f>
        <v>7750.4</v>
      </c>
      <c r="AA32" s="5"/>
    </row>
    <row r="33" spans="2:27" ht="38.25" x14ac:dyDescent="0.35">
      <c r="B33" s="132">
        <v>12</v>
      </c>
      <c r="C33" s="133" t="s">
        <v>28</v>
      </c>
      <c r="D33" s="133" t="s">
        <v>6</v>
      </c>
      <c r="E33" s="133" t="s">
        <v>11</v>
      </c>
      <c r="F33" s="133" t="s">
        <v>12</v>
      </c>
      <c r="G33" s="133">
        <v>13</v>
      </c>
      <c r="H33" s="133"/>
      <c r="I33" s="133" t="s">
        <v>308</v>
      </c>
      <c r="J33" s="134">
        <v>0.4</v>
      </c>
      <c r="K33" s="135">
        <f>Tableau1[[#This Row],[Pondération]]*Tableau1[[#This Row],[Front-end]]</f>
        <v>5.2</v>
      </c>
      <c r="L33" s="136">
        <f>(Tableau1[[#This Row],[Pondération]]*Tableau1[[#This Row],[Front-end]])*'Couts et gains'!$C$65</f>
        <v>2745.6</v>
      </c>
      <c r="M33" s="141">
        <v>0.3</v>
      </c>
      <c r="N33" s="142">
        <f>Tableau1[[#This Row],[Back-end]]*Tableau1[[#This Row],[Pondération]]</f>
        <v>3.9</v>
      </c>
      <c r="O33" s="143">
        <f>(Tableau1[[#This Row],[Pondération]]*Tableau1[[#This Row],[Front-end]])*'Couts et gains'!$C$66</f>
        <v>2891.2000000000003</v>
      </c>
      <c r="P33" s="144">
        <v>0.2</v>
      </c>
      <c r="Q33" s="145">
        <f>Tableau1[[#This Row],[Dev Mobile]]*Tableau1[[#This Row],[Pondération]]</f>
        <v>2.6</v>
      </c>
      <c r="R33" s="146">
        <f>(Tableau1[[#This Row],[Pondération]]*Tableau1[[#This Row],[Front-end]])*'Couts et gains'!$C$67</f>
        <v>2802.8</v>
      </c>
      <c r="S33" s="147">
        <v>0</v>
      </c>
      <c r="T33" s="148">
        <f>Tableau1[[#This Row],[Data Scientist]]*Tableau1[[#This Row],[Pondération]]</f>
        <v>0</v>
      </c>
      <c r="U33" s="149">
        <f>(Tableau1[[#This Row],[Pondération]]*Tableau1[[#This Row],[Front-end]])*'Couts et gains'!$C$68</f>
        <v>3432</v>
      </c>
      <c r="V33" s="150">
        <v>0.1</v>
      </c>
      <c r="W33" s="151">
        <f>Tableau1[[#This Row],[UX/UI Designer]]*Tableau1[[#This Row],[Pondération]]</f>
        <v>1.3</v>
      </c>
      <c r="X33" s="152">
        <f>(Tableau1[[#This Row],[Pondération]]*Tableau1[[#This Row],[Front-end]])*'Couts et gains'!$C$69</f>
        <v>2522</v>
      </c>
      <c r="Y33" s="137">
        <f>Tableau1[[#This Row],[Front-end]]+Tableau1[[#This Row],[Back-end]]+Tableau1[[#This Row],[Dev Mobile]]+Tableau1[[#This Row],[Data Scientist]]+Tableau1[[#This Row],[UX/UI Designer]]</f>
        <v>0.99999999999999989</v>
      </c>
      <c r="Z33" s="138">
        <f>Tableau1[[#This Row],[Coût front-end]]+Tableau1[[#This Row],[Coût back-end]]+Tableau1[[#This Row],[Coût dev mobile]]+Tableau1[[#This Row],[Coût data scientist]]+Tableau1[[#This Row],[Coût UX/UI Design]]</f>
        <v>14393.6</v>
      </c>
      <c r="AA33" s="5"/>
    </row>
    <row r="34" spans="2:27" ht="25.5" x14ac:dyDescent="0.35">
      <c r="B34" s="132">
        <v>13</v>
      </c>
      <c r="C34" s="133" t="s">
        <v>30</v>
      </c>
      <c r="D34" s="133" t="s">
        <v>6</v>
      </c>
      <c r="E34" s="133" t="s">
        <v>19</v>
      </c>
      <c r="F34" s="133" t="s">
        <v>20</v>
      </c>
      <c r="G34" s="133">
        <v>8</v>
      </c>
      <c r="H34" s="133"/>
      <c r="I34" s="133" t="s">
        <v>308</v>
      </c>
      <c r="J34" s="134">
        <v>0.35</v>
      </c>
      <c r="K34" s="135">
        <f>Tableau1[[#This Row],[Pondération]]*Tableau1[[#This Row],[Front-end]]</f>
        <v>2.8</v>
      </c>
      <c r="L34" s="136">
        <f>(Tableau1[[#This Row],[Pondération]]*Tableau1[[#This Row],[Front-end]])*'Couts et gains'!$C$65</f>
        <v>1478.3999999999999</v>
      </c>
      <c r="M34" s="141">
        <v>0.35</v>
      </c>
      <c r="N34" s="142">
        <f>Tableau1[[#This Row],[Back-end]]*Tableau1[[#This Row],[Pondération]]</f>
        <v>2.8</v>
      </c>
      <c r="O34" s="143">
        <f>(Tableau1[[#This Row],[Pondération]]*Tableau1[[#This Row],[Front-end]])*'Couts et gains'!$C$66</f>
        <v>1556.8</v>
      </c>
      <c r="P34" s="144">
        <v>0.2</v>
      </c>
      <c r="Q34" s="145">
        <f>Tableau1[[#This Row],[Dev Mobile]]*Tableau1[[#This Row],[Pondération]]</f>
        <v>1.6</v>
      </c>
      <c r="R34" s="146">
        <f>(Tableau1[[#This Row],[Pondération]]*Tableau1[[#This Row],[Front-end]])*'Couts et gains'!$C$67</f>
        <v>1509.1999999999998</v>
      </c>
      <c r="S34" s="147">
        <v>0</v>
      </c>
      <c r="T34" s="148">
        <f>Tableau1[[#This Row],[Data Scientist]]*Tableau1[[#This Row],[Pondération]]</f>
        <v>0</v>
      </c>
      <c r="U34" s="149">
        <f>(Tableau1[[#This Row],[Pondération]]*Tableau1[[#This Row],[Front-end]])*'Couts et gains'!$C$68</f>
        <v>1847.9999999999998</v>
      </c>
      <c r="V34" s="150">
        <v>0.1</v>
      </c>
      <c r="W34" s="151">
        <f>Tableau1[[#This Row],[UX/UI Designer]]*Tableau1[[#This Row],[Pondération]]</f>
        <v>0.8</v>
      </c>
      <c r="X34" s="152">
        <f>(Tableau1[[#This Row],[Pondération]]*Tableau1[[#This Row],[Front-end]])*'Couts et gains'!$C$69</f>
        <v>1358</v>
      </c>
      <c r="Y34" s="137">
        <f>Tableau1[[#This Row],[Front-end]]+Tableau1[[#This Row],[Back-end]]+Tableau1[[#This Row],[Dev Mobile]]+Tableau1[[#This Row],[Data Scientist]]+Tableau1[[#This Row],[UX/UI Designer]]</f>
        <v>0.99999999999999989</v>
      </c>
      <c r="Z34" s="138">
        <f>Tableau1[[#This Row],[Coût front-end]]+Tableau1[[#This Row],[Coût back-end]]+Tableau1[[#This Row],[Coût dev mobile]]+Tableau1[[#This Row],[Coût data scientist]]+Tableau1[[#This Row],[Coût UX/UI Design]]</f>
        <v>7750.4</v>
      </c>
      <c r="AA34" s="5"/>
    </row>
    <row r="35" spans="2:27" ht="38.25" x14ac:dyDescent="0.35">
      <c r="B35" s="132">
        <v>14</v>
      </c>
      <c r="C35" s="133" t="s">
        <v>31</v>
      </c>
      <c r="D35" s="133" t="s">
        <v>6</v>
      </c>
      <c r="E35" s="133" t="s">
        <v>21</v>
      </c>
      <c r="F35" s="133" t="s">
        <v>22</v>
      </c>
      <c r="G35" s="133">
        <v>8</v>
      </c>
      <c r="H35" s="133"/>
      <c r="I35" s="133" t="s">
        <v>308</v>
      </c>
      <c r="J35" s="134">
        <v>0.35</v>
      </c>
      <c r="K35" s="135">
        <f>Tableau1[[#This Row],[Pondération]]*Tableau1[[#This Row],[Front-end]]</f>
        <v>2.8</v>
      </c>
      <c r="L35" s="136">
        <f>(Tableau1[[#This Row],[Pondération]]*Tableau1[[#This Row],[Front-end]])*'Couts et gains'!$C$65</f>
        <v>1478.3999999999999</v>
      </c>
      <c r="M35" s="141">
        <v>0.35</v>
      </c>
      <c r="N35" s="142">
        <f>Tableau1[[#This Row],[Back-end]]*Tableau1[[#This Row],[Pondération]]</f>
        <v>2.8</v>
      </c>
      <c r="O35" s="143">
        <f>(Tableau1[[#This Row],[Pondération]]*Tableau1[[#This Row],[Front-end]])*'Couts et gains'!$C$66</f>
        <v>1556.8</v>
      </c>
      <c r="P35" s="144">
        <v>0.2</v>
      </c>
      <c r="Q35" s="145">
        <f>Tableau1[[#This Row],[Dev Mobile]]*Tableau1[[#This Row],[Pondération]]</f>
        <v>1.6</v>
      </c>
      <c r="R35" s="146">
        <f>(Tableau1[[#This Row],[Pondération]]*Tableau1[[#This Row],[Front-end]])*'Couts et gains'!$C$67</f>
        <v>1509.1999999999998</v>
      </c>
      <c r="S35" s="147">
        <v>0</v>
      </c>
      <c r="T35" s="148">
        <f>Tableau1[[#This Row],[Data Scientist]]*Tableau1[[#This Row],[Pondération]]</f>
        <v>0</v>
      </c>
      <c r="U35" s="149">
        <f>(Tableau1[[#This Row],[Pondération]]*Tableau1[[#This Row],[Front-end]])*'Couts et gains'!$C$68</f>
        <v>1847.9999999999998</v>
      </c>
      <c r="V35" s="150">
        <v>0.1</v>
      </c>
      <c r="W35" s="151">
        <f>Tableau1[[#This Row],[UX/UI Designer]]*Tableau1[[#This Row],[Pondération]]</f>
        <v>0.8</v>
      </c>
      <c r="X35" s="152">
        <f>(Tableau1[[#This Row],[Pondération]]*Tableau1[[#This Row],[Front-end]])*'Couts et gains'!$C$69</f>
        <v>1358</v>
      </c>
      <c r="Y35" s="137">
        <f>Tableau1[[#This Row],[Front-end]]+Tableau1[[#This Row],[Back-end]]+Tableau1[[#This Row],[Dev Mobile]]+Tableau1[[#This Row],[Data Scientist]]+Tableau1[[#This Row],[UX/UI Designer]]</f>
        <v>0.99999999999999989</v>
      </c>
      <c r="Z35" s="138">
        <f>Tableau1[[#This Row],[Coût front-end]]+Tableau1[[#This Row],[Coût back-end]]+Tableau1[[#This Row],[Coût dev mobile]]+Tableau1[[#This Row],[Coût data scientist]]+Tableau1[[#This Row],[Coût UX/UI Design]]</f>
        <v>7750.4</v>
      </c>
      <c r="AA35" s="5"/>
    </row>
    <row r="36" spans="2:27" ht="51" x14ac:dyDescent="0.35">
      <c r="B36" s="132">
        <v>15</v>
      </c>
      <c r="C36" s="133" t="s">
        <v>32</v>
      </c>
      <c r="D36" s="133" t="s">
        <v>6</v>
      </c>
      <c r="E36" s="133" t="s">
        <v>23</v>
      </c>
      <c r="F36" s="133" t="s">
        <v>24</v>
      </c>
      <c r="G36" s="133">
        <v>8</v>
      </c>
      <c r="H36" s="133"/>
      <c r="I36" s="133" t="s">
        <v>308</v>
      </c>
      <c r="J36" s="134">
        <v>0.35</v>
      </c>
      <c r="K36" s="135">
        <f>Tableau1[[#This Row],[Pondération]]*Tableau1[[#This Row],[Front-end]]</f>
        <v>2.8</v>
      </c>
      <c r="L36" s="136">
        <f>(Tableau1[[#This Row],[Pondération]]*Tableau1[[#This Row],[Front-end]])*'Couts et gains'!$C$65</f>
        <v>1478.3999999999999</v>
      </c>
      <c r="M36" s="141">
        <v>0.35</v>
      </c>
      <c r="N36" s="142">
        <f>Tableau1[[#This Row],[Back-end]]*Tableau1[[#This Row],[Pondération]]</f>
        <v>2.8</v>
      </c>
      <c r="O36" s="143">
        <f>(Tableau1[[#This Row],[Pondération]]*Tableau1[[#This Row],[Front-end]])*'Couts et gains'!$C$66</f>
        <v>1556.8</v>
      </c>
      <c r="P36" s="144">
        <v>0.2</v>
      </c>
      <c r="Q36" s="145">
        <f>Tableau1[[#This Row],[Dev Mobile]]*Tableau1[[#This Row],[Pondération]]</f>
        <v>1.6</v>
      </c>
      <c r="R36" s="146">
        <f>(Tableau1[[#This Row],[Pondération]]*Tableau1[[#This Row],[Front-end]])*'Couts et gains'!$C$67</f>
        <v>1509.1999999999998</v>
      </c>
      <c r="S36" s="147">
        <v>0</v>
      </c>
      <c r="T36" s="148">
        <f>Tableau1[[#This Row],[Data Scientist]]*Tableau1[[#This Row],[Pondération]]</f>
        <v>0</v>
      </c>
      <c r="U36" s="149">
        <f>(Tableau1[[#This Row],[Pondération]]*Tableau1[[#This Row],[Front-end]])*'Couts et gains'!$C$68</f>
        <v>1847.9999999999998</v>
      </c>
      <c r="V36" s="150">
        <v>0.1</v>
      </c>
      <c r="W36" s="151">
        <f>Tableau1[[#This Row],[UX/UI Designer]]*Tableau1[[#This Row],[Pondération]]</f>
        <v>0.8</v>
      </c>
      <c r="X36" s="152">
        <f>(Tableau1[[#This Row],[Pondération]]*Tableau1[[#This Row],[Front-end]])*'Couts et gains'!$C$69</f>
        <v>1358</v>
      </c>
      <c r="Y36" s="137">
        <f>Tableau1[[#This Row],[Front-end]]+Tableau1[[#This Row],[Back-end]]+Tableau1[[#This Row],[Dev Mobile]]+Tableau1[[#This Row],[Data Scientist]]+Tableau1[[#This Row],[UX/UI Designer]]</f>
        <v>0.99999999999999989</v>
      </c>
      <c r="Z36" s="138">
        <f>Tableau1[[#This Row],[Coût front-end]]+Tableau1[[#This Row],[Coût back-end]]+Tableau1[[#This Row],[Coût dev mobile]]+Tableau1[[#This Row],[Coût data scientist]]+Tableau1[[#This Row],[Coût UX/UI Design]]</f>
        <v>7750.4</v>
      </c>
      <c r="AA36" s="5"/>
    </row>
    <row r="37" spans="2:27" ht="76.5" x14ac:dyDescent="0.35">
      <c r="B37" s="132">
        <v>16</v>
      </c>
      <c r="C37" s="133" t="s">
        <v>29</v>
      </c>
      <c r="D37" s="133" t="s">
        <v>6</v>
      </c>
      <c r="E37" s="133" t="s">
        <v>26</v>
      </c>
      <c r="F37" s="133" t="s">
        <v>10</v>
      </c>
      <c r="G37" s="133">
        <v>50</v>
      </c>
      <c r="H37" s="133"/>
      <c r="I37" s="133" t="s">
        <v>308</v>
      </c>
      <c r="J37" s="134">
        <v>0.1</v>
      </c>
      <c r="K37" s="135">
        <f>Tableau1[[#This Row],[Pondération]]*Tableau1[[#This Row],[Front-end]]</f>
        <v>5</v>
      </c>
      <c r="L37" s="136">
        <f>(Tableau1[[#This Row],[Pondération]]*Tableau1[[#This Row],[Front-end]])*'Couts et gains'!$C$65</f>
        <v>2640</v>
      </c>
      <c r="M37" s="141">
        <v>0.2</v>
      </c>
      <c r="N37" s="142">
        <f>Tableau1[[#This Row],[Back-end]]*Tableau1[[#This Row],[Pondération]]</f>
        <v>10</v>
      </c>
      <c r="O37" s="143">
        <f>(Tableau1[[#This Row],[Pondération]]*Tableau1[[#This Row],[Front-end]])*'Couts et gains'!$C$66</f>
        <v>2780</v>
      </c>
      <c r="P37" s="144">
        <v>0.2</v>
      </c>
      <c r="Q37" s="145">
        <f>Tableau1[[#This Row],[Dev Mobile]]*Tableau1[[#This Row],[Pondération]]</f>
        <v>10</v>
      </c>
      <c r="R37" s="146">
        <f>(Tableau1[[#This Row],[Pondération]]*Tableau1[[#This Row],[Front-end]])*'Couts et gains'!$C$67</f>
        <v>2695</v>
      </c>
      <c r="S37" s="147">
        <v>0.5</v>
      </c>
      <c r="T37" s="148">
        <f>Tableau1[[#This Row],[Data Scientist]]*Tableau1[[#This Row],[Pondération]]</f>
        <v>25</v>
      </c>
      <c r="U37" s="149">
        <f>(Tableau1[[#This Row],[Pondération]]*Tableau1[[#This Row],[Front-end]])*'Couts et gains'!$C$68</f>
        <v>3300</v>
      </c>
      <c r="V37" s="150">
        <v>0.1</v>
      </c>
      <c r="W37" s="151">
        <f>Tableau1[[#This Row],[UX/UI Designer]]*Tableau1[[#This Row],[Pondération]]</f>
        <v>5</v>
      </c>
      <c r="X37" s="152">
        <f>(Tableau1[[#This Row],[Pondération]]*Tableau1[[#This Row],[Front-end]])*'Couts et gains'!$C$69</f>
        <v>2425</v>
      </c>
      <c r="Y37" s="137">
        <f>Tableau1[[#This Row],[Front-end]]+Tableau1[[#This Row],[Back-end]]+Tableau1[[#This Row],[Dev Mobile]]+Tableau1[[#This Row],[Data Scientist]]+Tableau1[[#This Row],[UX/UI Designer]]</f>
        <v>1.1000000000000001</v>
      </c>
      <c r="Z37" s="138">
        <f>Tableau1[[#This Row],[Coût front-end]]+Tableau1[[#This Row],[Coût back-end]]+Tableau1[[#This Row],[Coût dev mobile]]+Tableau1[[#This Row],[Coût data scientist]]+Tableau1[[#This Row],[Coût UX/UI Design]]</f>
        <v>13840</v>
      </c>
      <c r="AA37" s="5"/>
    </row>
    <row r="38" spans="2:27" ht="38.25" x14ac:dyDescent="0.35">
      <c r="B38" s="132">
        <v>17</v>
      </c>
      <c r="C38" s="133" t="s">
        <v>18</v>
      </c>
      <c r="D38" s="133" t="s">
        <v>6</v>
      </c>
      <c r="E38" s="133" t="s">
        <v>13</v>
      </c>
      <c r="F38" s="133" t="s">
        <v>14</v>
      </c>
      <c r="G38" s="133">
        <v>13</v>
      </c>
      <c r="H38" s="133"/>
      <c r="I38" s="133" t="s">
        <v>309</v>
      </c>
      <c r="J38" s="134">
        <v>0.4</v>
      </c>
      <c r="K38" s="135">
        <f>Tableau1[[#This Row],[Pondération]]*Tableau1[[#This Row],[Front-end]]</f>
        <v>5.2</v>
      </c>
      <c r="L38" s="136">
        <f>(Tableau1[[#This Row],[Pondération]]*Tableau1[[#This Row],[Front-end]])*'Couts et gains'!$C$65</f>
        <v>2745.6</v>
      </c>
      <c r="M38" s="141">
        <v>0.3</v>
      </c>
      <c r="N38" s="142">
        <f>Tableau1[[#This Row],[Back-end]]*Tableau1[[#This Row],[Pondération]]</f>
        <v>3.9</v>
      </c>
      <c r="O38" s="143">
        <f>(Tableau1[[#This Row],[Pondération]]*Tableau1[[#This Row],[Front-end]])*'Couts et gains'!$C$66</f>
        <v>2891.2000000000003</v>
      </c>
      <c r="P38" s="144">
        <v>0.2</v>
      </c>
      <c r="Q38" s="145">
        <f>Tableau1[[#This Row],[Dev Mobile]]*Tableau1[[#This Row],[Pondération]]</f>
        <v>2.6</v>
      </c>
      <c r="R38" s="146">
        <f>(Tableau1[[#This Row],[Pondération]]*Tableau1[[#This Row],[Front-end]])*'Couts et gains'!$C$67</f>
        <v>2802.8</v>
      </c>
      <c r="S38" s="147">
        <v>0</v>
      </c>
      <c r="T38" s="148">
        <f>Tableau1[[#This Row],[Data Scientist]]*Tableau1[[#This Row],[Pondération]]</f>
        <v>0</v>
      </c>
      <c r="U38" s="149">
        <f>(Tableau1[[#This Row],[Pondération]]*Tableau1[[#This Row],[Front-end]])*'Couts et gains'!$C$68</f>
        <v>3432</v>
      </c>
      <c r="V38" s="150">
        <v>0.1</v>
      </c>
      <c r="W38" s="151">
        <f>Tableau1[[#This Row],[UX/UI Designer]]*Tableau1[[#This Row],[Pondération]]</f>
        <v>1.3</v>
      </c>
      <c r="X38" s="152">
        <f>(Tableau1[[#This Row],[Pondération]]*Tableau1[[#This Row],[Front-end]])*'Couts et gains'!$C$69</f>
        <v>2522</v>
      </c>
      <c r="Y38" s="137">
        <f>Tableau1[[#This Row],[Front-end]]+Tableau1[[#This Row],[Back-end]]+Tableau1[[#This Row],[Dev Mobile]]+Tableau1[[#This Row],[Data Scientist]]+Tableau1[[#This Row],[UX/UI Designer]]</f>
        <v>0.99999999999999989</v>
      </c>
      <c r="Z38" s="138">
        <f>Tableau1[[#This Row],[Coût front-end]]+Tableau1[[#This Row],[Coût back-end]]+Tableau1[[#This Row],[Coût dev mobile]]+Tableau1[[#This Row],[Coût data scientist]]+Tableau1[[#This Row],[Coût UX/UI Design]]</f>
        <v>14393.6</v>
      </c>
      <c r="AA38" s="5"/>
    </row>
    <row r="39" spans="2:27" ht="51" x14ac:dyDescent="0.35">
      <c r="B39" s="132">
        <v>18</v>
      </c>
      <c r="C39" s="133" t="s">
        <v>70</v>
      </c>
      <c r="D39" s="133" t="s">
        <v>6</v>
      </c>
      <c r="E39" s="133" t="s">
        <v>50</v>
      </c>
      <c r="F39" s="133" t="s">
        <v>47</v>
      </c>
      <c r="G39" s="133">
        <v>8</v>
      </c>
      <c r="H39" s="133"/>
      <c r="I39" s="133" t="s">
        <v>309</v>
      </c>
      <c r="J39" s="134">
        <v>0.35</v>
      </c>
      <c r="K39" s="135">
        <f>Tableau1[[#This Row],[Pondération]]*Tableau1[[#This Row],[Front-end]]</f>
        <v>2.8</v>
      </c>
      <c r="L39" s="136">
        <f>(Tableau1[[#This Row],[Pondération]]*Tableau1[[#This Row],[Front-end]])*'Couts et gains'!$C$65</f>
        <v>1478.3999999999999</v>
      </c>
      <c r="M39" s="141">
        <v>0.35</v>
      </c>
      <c r="N39" s="142">
        <f>Tableau1[[#This Row],[Back-end]]*Tableau1[[#This Row],[Pondération]]</f>
        <v>2.8</v>
      </c>
      <c r="O39" s="143">
        <f>(Tableau1[[#This Row],[Pondération]]*Tableau1[[#This Row],[Front-end]])*'Couts et gains'!$C$66</f>
        <v>1556.8</v>
      </c>
      <c r="P39" s="144">
        <v>0.2</v>
      </c>
      <c r="Q39" s="145">
        <f>Tableau1[[#This Row],[Dev Mobile]]*Tableau1[[#This Row],[Pondération]]</f>
        <v>1.6</v>
      </c>
      <c r="R39" s="146">
        <f>(Tableau1[[#This Row],[Pondération]]*Tableau1[[#This Row],[Front-end]])*'Couts et gains'!$C$67</f>
        <v>1509.1999999999998</v>
      </c>
      <c r="S39" s="147">
        <v>0</v>
      </c>
      <c r="T39" s="148">
        <f>Tableau1[[#This Row],[Data Scientist]]*Tableau1[[#This Row],[Pondération]]</f>
        <v>0</v>
      </c>
      <c r="U39" s="149">
        <f>(Tableau1[[#This Row],[Pondération]]*Tableau1[[#This Row],[Front-end]])*'Couts et gains'!$C$68</f>
        <v>1847.9999999999998</v>
      </c>
      <c r="V39" s="150">
        <v>0.1</v>
      </c>
      <c r="W39" s="151">
        <f>Tableau1[[#This Row],[UX/UI Designer]]*Tableau1[[#This Row],[Pondération]]</f>
        <v>0.8</v>
      </c>
      <c r="X39" s="152">
        <f>(Tableau1[[#This Row],[Pondération]]*Tableau1[[#This Row],[Front-end]])*'Couts et gains'!$C$69</f>
        <v>1358</v>
      </c>
      <c r="Y39" s="137">
        <f>Tableau1[[#This Row],[Front-end]]+Tableau1[[#This Row],[Back-end]]+Tableau1[[#This Row],[Dev Mobile]]+Tableau1[[#This Row],[Data Scientist]]+Tableau1[[#This Row],[UX/UI Designer]]</f>
        <v>0.99999999999999989</v>
      </c>
      <c r="Z39" s="138">
        <f>Tableau1[[#This Row],[Coût front-end]]+Tableau1[[#This Row],[Coût back-end]]+Tableau1[[#This Row],[Coût dev mobile]]+Tableau1[[#This Row],[Coût data scientist]]+Tableau1[[#This Row],[Coût UX/UI Design]]</f>
        <v>7750.4</v>
      </c>
      <c r="AA39" s="5"/>
    </row>
    <row r="40" spans="2:27" ht="13.15" x14ac:dyDescent="0.35">
      <c r="B40" s="45"/>
      <c r="C40" s="139"/>
      <c r="D40" s="139"/>
      <c r="E40" s="139"/>
      <c r="F40" s="139"/>
      <c r="G40" s="139">
        <f>SUM(Tableau1[Pondération])</f>
        <v>230</v>
      </c>
      <c r="H40" s="139"/>
      <c r="I40" s="139"/>
      <c r="J40" s="140"/>
      <c r="K40" s="167">
        <f>SUM(Tableau1[Jours front-end])</f>
        <v>55.699999999999996</v>
      </c>
      <c r="L40" s="168">
        <f>SUM(Tableau1[Coût front-end])</f>
        <v>29409.600000000002</v>
      </c>
      <c r="M40" s="165"/>
      <c r="N40" s="167">
        <f>SUM(Tableau1[Jours back-end])</f>
        <v>65.299999999999983</v>
      </c>
      <c r="O40" s="168">
        <f>SUM(Tableau1[Coût back-end])</f>
        <v>30969.199999999997</v>
      </c>
      <c r="P40" s="165"/>
      <c r="Q40" s="167">
        <f>SUM(Tableau1[Jours dev mobile])</f>
        <v>46.000000000000007</v>
      </c>
      <c r="R40" s="168">
        <f>SUM(Tableau1[Coût dev mobile])</f>
        <v>30022.300000000003</v>
      </c>
      <c r="S40" s="165"/>
      <c r="T40" s="167">
        <f>SUM(Tableau1[Jours data scientist])</f>
        <v>50</v>
      </c>
      <c r="U40" s="168">
        <f>SUM(Tableau1[Coût data scientist])</f>
        <v>36762</v>
      </c>
      <c r="V40" s="165"/>
      <c r="W40" s="167">
        <f>SUM(Tableau1[Jours UX/UI Designer])</f>
        <v>23.000000000000004</v>
      </c>
      <c r="X40" s="168">
        <f>SUM(Tableau1[Coût UX/UI Design])</f>
        <v>27014.5</v>
      </c>
      <c r="Y40" s="140"/>
      <c r="Z40" s="166">
        <f>SUM(Tableau1[Total coût])</f>
        <v>154177.59999999998</v>
      </c>
    </row>
    <row r="41" spans="2:27" ht="15.75" customHeight="1" x14ac:dyDescent="0.4">
      <c r="F41" s="21"/>
      <c r="Z41" s="169">
        <f>Tableau1[[#Totals],[Jours UX/UI Designer]]+Tableau1[[#Totals],[Jours data scientist]]+Tableau1[[#Totals],[Jours dev mobile]]+Tableau1[[#Totals],[Jours back-end]]+Tableau1[[#Totals],[Jours front-end]]</f>
        <v>239.99999999999997</v>
      </c>
    </row>
    <row r="42" spans="2:27" ht="15.75" customHeight="1" x14ac:dyDescent="0.35">
      <c r="F42" s="16"/>
    </row>
    <row r="43" spans="2:27" ht="15.75" customHeight="1" x14ac:dyDescent="0.35"/>
    <row r="44" spans="2:27" ht="15.75" customHeight="1" x14ac:dyDescent="0.35"/>
    <row r="45" spans="2:27" ht="12.75" x14ac:dyDescent="0.35">
      <c r="C45" s="162" t="s">
        <v>311</v>
      </c>
      <c r="D45" t="s">
        <v>310</v>
      </c>
      <c r="E45"/>
      <c r="F45"/>
      <c r="G45"/>
    </row>
    <row r="46" spans="2:27" ht="12.75" x14ac:dyDescent="0.35">
      <c r="C46" s="163" t="s">
        <v>306</v>
      </c>
      <c r="D46">
        <v>9</v>
      </c>
      <c r="E46"/>
      <c r="F46"/>
      <c r="G46"/>
    </row>
    <row r="47" spans="2:27" ht="12.75" x14ac:dyDescent="0.35">
      <c r="C47" s="163" t="s">
        <v>307</v>
      </c>
      <c r="D47">
        <v>3</v>
      </c>
      <c r="E47"/>
    </row>
    <row r="48" spans="2:27" ht="12.75" x14ac:dyDescent="0.35">
      <c r="C48" s="163" t="s">
        <v>308</v>
      </c>
      <c r="D48">
        <v>5</v>
      </c>
      <c r="E48"/>
    </row>
    <row r="49" spans="3:22" ht="12.75" x14ac:dyDescent="0.35">
      <c r="C49" s="163" t="s">
        <v>309</v>
      </c>
      <c r="D49">
        <v>2</v>
      </c>
      <c r="E49"/>
    </row>
    <row r="50" spans="3:22" ht="12.75" x14ac:dyDescent="0.35">
      <c r="C50" s="163" t="s">
        <v>312</v>
      </c>
      <c r="D50">
        <v>19</v>
      </c>
      <c r="E50"/>
    </row>
    <row r="51" spans="3:22" ht="12.75" x14ac:dyDescent="0.35">
      <c r="C51"/>
      <c r="D51"/>
      <c r="E51"/>
    </row>
    <row r="52" spans="3:22" ht="12.75" x14ac:dyDescent="0.35">
      <c r="C52"/>
      <c r="D52"/>
      <c r="E52"/>
    </row>
    <row r="53" spans="3:22" ht="12.75" x14ac:dyDescent="0.35">
      <c r="C53" t="s">
        <v>314</v>
      </c>
      <c r="D53" t="s">
        <v>315</v>
      </c>
      <c r="E53" t="s">
        <v>317</v>
      </c>
      <c r="F53" t="s">
        <v>316</v>
      </c>
      <c r="G53" t="s">
        <v>318</v>
      </c>
      <c r="H53"/>
      <c r="I53"/>
      <c r="J53"/>
      <c r="K53"/>
      <c r="L53"/>
      <c r="M53"/>
      <c r="N53"/>
      <c r="O53"/>
      <c r="P53"/>
      <c r="Q53"/>
      <c r="R53"/>
      <c r="S53"/>
      <c r="T53"/>
      <c r="U53"/>
      <c r="V53"/>
    </row>
    <row r="54" spans="3:22" ht="12.75" x14ac:dyDescent="0.35">
      <c r="C54">
        <v>65.299999999999983</v>
      </c>
      <c r="D54">
        <v>55.699999999999996</v>
      </c>
      <c r="E54">
        <v>50</v>
      </c>
      <c r="F54">
        <v>46.000000000000007</v>
      </c>
      <c r="G54">
        <v>23.000000000000004</v>
      </c>
      <c r="H54"/>
      <c r="I54"/>
      <c r="J54"/>
      <c r="K54"/>
      <c r="L54"/>
      <c r="M54"/>
      <c r="N54"/>
      <c r="O54"/>
      <c r="P54"/>
      <c r="Q54"/>
      <c r="R54"/>
      <c r="S54"/>
      <c r="T54"/>
      <c r="U54"/>
      <c r="V54"/>
    </row>
    <row r="55" spans="3:22" ht="12.75" x14ac:dyDescent="0.35">
      <c r="C55"/>
      <c r="D55"/>
      <c r="E55"/>
      <c r="F55"/>
      <c r="G55"/>
      <c r="H55"/>
      <c r="I55"/>
      <c r="J55"/>
      <c r="K55"/>
      <c r="L55"/>
      <c r="M55"/>
      <c r="N55"/>
      <c r="O55"/>
      <c r="P55"/>
      <c r="Q55"/>
      <c r="R55"/>
      <c r="S55"/>
      <c r="T55"/>
      <c r="U55"/>
      <c r="V55"/>
    </row>
    <row r="56" spans="3:22" ht="12.75" x14ac:dyDescent="0.35">
      <c r="C56"/>
      <c r="D56"/>
      <c r="E56"/>
      <c r="F56"/>
      <c r="G56"/>
      <c r="H56"/>
      <c r="I56"/>
      <c r="J56"/>
      <c r="K56"/>
      <c r="L56"/>
      <c r="M56"/>
      <c r="N56"/>
      <c r="O56"/>
      <c r="P56"/>
      <c r="Q56"/>
      <c r="R56"/>
      <c r="S56"/>
      <c r="T56"/>
      <c r="U56"/>
      <c r="V56"/>
    </row>
    <row r="57" spans="3:22" ht="12.75" x14ac:dyDescent="0.35">
      <c r="C57"/>
      <c r="D57"/>
      <c r="E57"/>
      <c r="F57"/>
      <c r="G57"/>
      <c r="H57"/>
      <c r="I57"/>
      <c r="J57"/>
      <c r="K57"/>
      <c r="L57"/>
    </row>
    <row r="58" spans="3:22" ht="12.75" x14ac:dyDescent="0.35">
      <c r="C58"/>
      <c r="D58"/>
      <c r="E58"/>
      <c r="F58"/>
      <c r="G58"/>
      <c r="H58"/>
      <c r="I58"/>
      <c r="J58"/>
      <c r="K58"/>
      <c r="L58"/>
    </row>
    <row r="59" spans="3:22" ht="12.75" x14ac:dyDescent="0.35">
      <c r="C59" t="s">
        <v>322</v>
      </c>
      <c r="D59" t="s">
        <v>320</v>
      </c>
      <c r="E59" t="s">
        <v>321</v>
      </c>
      <c r="F59" t="s">
        <v>319</v>
      </c>
      <c r="G59" t="s">
        <v>323</v>
      </c>
      <c r="H59"/>
      <c r="I59"/>
      <c r="J59"/>
      <c r="K59"/>
      <c r="L59"/>
      <c r="M59"/>
      <c r="N59"/>
      <c r="O59"/>
      <c r="P59"/>
      <c r="Q59"/>
      <c r="R59"/>
      <c r="S59"/>
      <c r="T59"/>
    </row>
    <row r="60" spans="3:22" ht="12.75" x14ac:dyDescent="0.35">
      <c r="C60">
        <v>36762</v>
      </c>
      <c r="D60">
        <v>30969.199999999997</v>
      </c>
      <c r="E60">
        <v>30022.300000000003</v>
      </c>
      <c r="F60">
        <v>29409.600000000002</v>
      </c>
      <c r="G60">
        <v>27014.5</v>
      </c>
      <c r="H60"/>
      <c r="I60"/>
      <c r="J60"/>
      <c r="K60"/>
      <c r="L60"/>
      <c r="M60"/>
      <c r="N60"/>
      <c r="O60"/>
      <c r="P60"/>
      <c r="Q60"/>
      <c r="R60"/>
      <c r="S60"/>
      <c r="T60"/>
    </row>
    <row r="61" spans="3:22" ht="12.75" x14ac:dyDescent="0.35">
      <c r="C61"/>
      <c r="D61"/>
      <c r="E61"/>
      <c r="F61"/>
      <c r="G61"/>
      <c r="H61"/>
      <c r="I61"/>
      <c r="J61"/>
      <c r="K61"/>
      <c r="L61"/>
      <c r="M61"/>
      <c r="N61"/>
      <c r="O61"/>
      <c r="P61"/>
      <c r="Q61"/>
      <c r="R61"/>
      <c r="S61"/>
      <c r="T61"/>
    </row>
    <row r="62" spans="3:22" ht="12.75" x14ac:dyDescent="0.35">
      <c r="C62"/>
      <c r="D62"/>
      <c r="E62"/>
      <c r="F62"/>
      <c r="G62"/>
      <c r="H62"/>
      <c r="I62"/>
      <c r="J62"/>
      <c r="K62"/>
      <c r="L62"/>
      <c r="M62"/>
      <c r="N62"/>
      <c r="O62"/>
      <c r="P62"/>
      <c r="Q62"/>
      <c r="R62"/>
      <c r="S62"/>
      <c r="T62"/>
    </row>
    <row r="63" spans="3:22" ht="12.75" x14ac:dyDescent="0.35">
      <c r="C63"/>
      <c r="D63"/>
      <c r="E63"/>
      <c r="F63"/>
      <c r="G63"/>
      <c r="H63"/>
      <c r="I63"/>
      <c r="J63"/>
      <c r="K63"/>
      <c r="L63"/>
      <c r="M63"/>
      <c r="N63"/>
      <c r="O63"/>
      <c r="P63"/>
      <c r="Q63"/>
      <c r="R63"/>
      <c r="S63"/>
      <c r="T63"/>
    </row>
    <row r="64" spans="3:22" ht="12.75" x14ac:dyDescent="0.35">
      <c r="C64"/>
      <c r="D64"/>
      <c r="E64"/>
      <c r="F64"/>
      <c r="G64"/>
      <c r="H64"/>
      <c r="I64"/>
      <c r="J64"/>
      <c r="K64"/>
      <c r="L64"/>
      <c r="M64"/>
    </row>
    <row r="65" spans="3:13" ht="12.75" x14ac:dyDescent="0.35">
      <c r="C65"/>
      <c r="D65"/>
      <c r="E65"/>
      <c r="F65"/>
      <c r="G65"/>
      <c r="H65"/>
      <c r="I65"/>
      <c r="J65"/>
      <c r="K65"/>
      <c r="L65"/>
      <c r="M65"/>
    </row>
    <row r="66" spans="3:13" ht="12.75" x14ac:dyDescent="0.35">
      <c r="C66"/>
      <c r="D66"/>
      <c r="E66"/>
      <c r="F66"/>
      <c r="G66"/>
      <c r="H66"/>
      <c r="I66"/>
      <c r="J66"/>
      <c r="K66"/>
      <c r="L66"/>
      <c r="M66"/>
    </row>
    <row r="67" spans="3:13" ht="12.75" x14ac:dyDescent="0.35">
      <c r="C67"/>
      <c r="D67"/>
      <c r="E67"/>
      <c r="F67"/>
      <c r="G67"/>
      <c r="H67"/>
      <c r="I67"/>
      <c r="J67"/>
      <c r="K67"/>
      <c r="L67"/>
    </row>
    <row r="68" spans="3:13" ht="12.75" x14ac:dyDescent="0.35">
      <c r="C68"/>
      <c r="D68"/>
      <c r="E68"/>
      <c r="F68"/>
      <c r="G68"/>
      <c r="H68"/>
      <c r="I68"/>
      <c r="J68"/>
      <c r="K68"/>
      <c r="L68"/>
    </row>
    <row r="69" spans="3:13" ht="12.75" x14ac:dyDescent="0.35">
      <c r="C69"/>
      <c r="D69"/>
      <c r="E69"/>
      <c r="F69"/>
      <c r="G69"/>
      <c r="H69"/>
    </row>
    <row r="70" spans="3:13" ht="12.75" x14ac:dyDescent="0.35">
      <c r="C70"/>
      <c r="D70"/>
      <c r="E70"/>
      <c r="F70"/>
      <c r="G70"/>
      <c r="H70"/>
    </row>
    <row r="71" spans="3:13" ht="12.75" x14ac:dyDescent="0.35">
      <c r="C71"/>
      <c r="D71"/>
      <c r="E71"/>
      <c r="F71"/>
      <c r="G71"/>
      <c r="H71"/>
    </row>
    <row r="72" spans="3:13" ht="12.75" x14ac:dyDescent="0.35">
      <c r="C72"/>
      <c r="D72"/>
      <c r="E72"/>
    </row>
    <row r="73" spans="3:13" ht="12.75" x14ac:dyDescent="0.35">
      <c r="C73"/>
      <c r="D73"/>
      <c r="E73"/>
    </row>
    <row r="74" spans="3:13" ht="12.75" x14ac:dyDescent="0.35">
      <c r="C74"/>
      <c r="D74"/>
      <c r="E74"/>
    </row>
    <row r="75" spans="3:13" ht="12.75" x14ac:dyDescent="0.35">
      <c r="C75"/>
      <c r="D75"/>
      <c r="E75"/>
    </row>
    <row r="76" spans="3:13" ht="12.75" x14ac:dyDescent="0.35">
      <c r="C76"/>
      <c r="D76"/>
      <c r="E76"/>
    </row>
    <row r="77" spans="3:13" ht="15.75" customHeight="1" x14ac:dyDescent="0.35"/>
    <row r="78" spans="3:13" ht="15.75" customHeight="1" x14ac:dyDescent="0.35"/>
    <row r="79" spans="3:13" ht="15.75" customHeight="1" x14ac:dyDescent="0.35"/>
    <row r="80" spans="3:1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sheetData>
  <phoneticPr fontId="28" type="noConversion"/>
  <dataValidations disablePrompts="1" count="2">
    <dataValidation type="list" allowBlank="1" showInputMessage="1" showErrorMessage="1" sqref="I21:I39" xr:uid="{C7305AE4-72F7-4A90-A84A-A85632283E77}">
      <formula1>"1 - Indispensable,2 - Important,3 - Utile,4 - Souhaitable"</formula1>
    </dataValidation>
    <dataValidation type="list" allowBlank="1" showInputMessage="1" showErrorMessage="1" sqref="G21:G39" xr:uid="{4B31BB6E-433E-4C1F-BBAF-361F8FA5F675}">
      <formula1>"1,3,5,8,13,20,50,100"</formula1>
    </dataValidation>
  </dataValidations>
  <pageMargins left="0.7" right="0.7" top="0.75" bottom="0.75" header="0.3" footer="0.3"/>
  <drawing r:id="rId4"/>
  <legacyDrawing r:id="rId5"/>
  <tableParts count="1">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09AFE-3164-487E-8DE9-AC3E6F05110E}">
  <sheetPr>
    <tabColor theme="5"/>
  </sheetPr>
  <dimension ref="B3:Q200"/>
  <sheetViews>
    <sheetView zoomScale="74" workbookViewId="0">
      <selection activeCell="O86" sqref="O86"/>
    </sheetView>
  </sheetViews>
  <sheetFormatPr baseColWidth="10" defaultRowHeight="12.75" x14ac:dyDescent="0.35"/>
  <cols>
    <col min="1" max="1" width="4.86328125" customWidth="1"/>
    <col min="2" max="2" width="49.73046875" style="1" customWidth="1"/>
    <col min="3" max="3" width="7.06640625" bestFit="1" customWidth="1"/>
    <col min="4" max="4" width="15.1328125" bestFit="1" customWidth="1"/>
    <col min="5" max="5" width="7.06640625" bestFit="1" customWidth="1"/>
    <col min="6" max="6" width="15.1328125" bestFit="1" customWidth="1"/>
    <col min="7" max="7" width="12.53125" bestFit="1" customWidth="1"/>
    <col min="8" max="8" width="15.1328125" bestFit="1" customWidth="1"/>
    <col min="9" max="9" width="7.06640625" bestFit="1" customWidth="1"/>
    <col min="10" max="10" width="15.1328125" bestFit="1" customWidth="1"/>
    <col min="11" max="11" width="7.06640625" bestFit="1" customWidth="1"/>
    <col min="12" max="12" width="15.1328125" bestFit="1" customWidth="1"/>
    <col min="17" max="17" width="12.796875" bestFit="1" customWidth="1"/>
  </cols>
  <sheetData>
    <row r="3" spans="2:2" ht="30" x14ac:dyDescent="0.8">
      <c r="B3" s="171" t="s">
        <v>327</v>
      </c>
    </row>
    <row r="4" spans="2:2" ht="30" x14ac:dyDescent="0.8">
      <c r="B4" s="171"/>
    </row>
    <row r="25" spans="2:17" x14ac:dyDescent="0.35">
      <c r="B25" s="4" t="s">
        <v>102</v>
      </c>
    </row>
    <row r="26" spans="2:17" ht="13.15" thickBot="1" x14ac:dyDescent="0.4">
      <c r="F26" s="22"/>
    </row>
    <row r="27" spans="2:17" ht="13.15" x14ac:dyDescent="0.4">
      <c r="B27" s="226" t="s">
        <v>98</v>
      </c>
      <c r="C27" s="229" t="s">
        <v>90</v>
      </c>
      <c r="D27" s="230"/>
      <c r="E27" s="230"/>
      <c r="F27" s="230"/>
      <c r="G27" s="230"/>
      <c r="H27" s="230"/>
      <c r="I27" s="230"/>
      <c r="J27" s="230"/>
      <c r="K27" s="230"/>
      <c r="L27" s="231"/>
      <c r="O27" s="4"/>
      <c r="P27" s="4"/>
      <c r="Q27" s="4"/>
    </row>
    <row r="28" spans="2:17" ht="13.15" x14ac:dyDescent="0.4">
      <c r="B28" s="227"/>
      <c r="C28" s="192" t="s">
        <v>53</v>
      </c>
      <c r="D28" s="193"/>
      <c r="E28" s="194" t="s">
        <v>54</v>
      </c>
      <c r="F28" s="195"/>
      <c r="G28" s="196" t="s">
        <v>100</v>
      </c>
      <c r="H28" s="197"/>
      <c r="I28" s="198" t="s">
        <v>101</v>
      </c>
      <c r="J28" s="199"/>
      <c r="K28" s="200" t="s">
        <v>57</v>
      </c>
      <c r="L28" s="201"/>
    </row>
    <row r="29" spans="2:17" ht="13.15" x14ac:dyDescent="0.4">
      <c r="B29" s="228"/>
      <c r="C29" s="29" t="s">
        <v>92</v>
      </c>
      <c r="D29" s="49" t="s">
        <v>99</v>
      </c>
      <c r="E29" s="49" t="s">
        <v>92</v>
      </c>
      <c r="F29" s="30" t="s">
        <v>99</v>
      </c>
      <c r="G29" s="49" t="s">
        <v>92</v>
      </c>
      <c r="H29" s="30" t="s">
        <v>99</v>
      </c>
      <c r="I29" s="49" t="s">
        <v>92</v>
      </c>
      <c r="J29" s="30" t="s">
        <v>99</v>
      </c>
      <c r="K29" s="49" t="s">
        <v>92</v>
      </c>
      <c r="L29" s="61" t="s">
        <v>99</v>
      </c>
    </row>
    <row r="30" spans="2:17" x14ac:dyDescent="0.35">
      <c r="B30" s="62" t="s">
        <v>15</v>
      </c>
      <c r="C30" s="35">
        <v>1.5</v>
      </c>
      <c r="D30" s="38">
        <f>C30</f>
        <v>1.5</v>
      </c>
      <c r="E30" s="39">
        <v>2</v>
      </c>
      <c r="F30" s="38">
        <f>E30</f>
        <v>2</v>
      </c>
      <c r="G30" s="40">
        <v>1</v>
      </c>
      <c r="H30" s="38">
        <f>G30</f>
        <v>1</v>
      </c>
      <c r="I30" s="40">
        <v>0</v>
      </c>
      <c r="J30" s="38">
        <f>I30</f>
        <v>0</v>
      </c>
      <c r="K30" s="39">
        <v>0.5</v>
      </c>
      <c r="L30" s="63">
        <f>K30</f>
        <v>0.5</v>
      </c>
    </row>
    <row r="31" spans="2:17" x14ac:dyDescent="0.35">
      <c r="B31" s="62" t="s">
        <v>16</v>
      </c>
      <c r="C31" s="35">
        <v>1.5</v>
      </c>
      <c r="D31" s="38">
        <f t="shared" ref="D31:D39" si="0">D30+C31</f>
        <v>3</v>
      </c>
      <c r="E31" s="39">
        <v>2</v>
      </c>
      <c r="F31" s="38">
        <f t="shared" ref="F31:F39" si="1">F30+E31</f>
        <v>4</v>
      </c>
      <c r="G31" s="40">
        <v>1</v>
      </c>
      <c r="H31" s="38">
        <f t="shared" ref="H31:H40" si="2">H30+G31</f>
        <v>2</v>
      </c>
      <c r="I31" s="40">
        <v>0</v>
      </c>
      <c r="J31" s="38">
        <f t="shared" ref="J31:J40" si="3">J30+I31</f>
        <v>0</v>
      </c>
      <c r="K31" s="39">
        <v>0.5</v>
      </c>
      <c r="L31" s="63">
        <f t="shared" ref="L31:L46" si="4">L30+K31</f>
        <v>1</v>
      </c>
    </row>
    <row r="32" spans="2:17" x14ac:dyDescent="0.35">
      <c r="B32" s="62" t="s">
        <v>42</v>
      </c>
      <c r="C32" s="35">
        <v>1.5</v>
      </c>
      <c r="D32" s="38">
        <f t="shared" si="0"/>
        <v>4.5</v>
      </c>
      <c r="E32" s="39">
        <v>2</v>
      </c>
      <c r="F32" s="38">
        <f t="shared" si="1"/>
        <v>6</v>
      </c>
      <c r="G32" s="40">
        <v>1</v>
      </c>
      <c r="H32" s="38">
        <f t="shared" si="2"/>
        <v>3</v>
      </c>
      <c r="I32" s="40">
        <v>0</v>
      </c>
      <c r="J32" s="38">
        <f t="shared" si="3"/>
        <v>0</v>
      </c>
      <c r="K32" s="39">
        <v>0.5</v>
      </c>
      <c r="L32" s="63">
        <f t="shared" si="4"/>
        <v>1.5</v>
      </c>
    </row>
    <row r="33" spans="2:15" x14ac:dyDescent="0.35">
      <c r="B33" s="62" t="s">
        <v>43</v>
      </c>
      <c r="C33" s="35">
        <v>1.5</v>
      </c>
      <c r="D33" s="38">
        <f t="shared" si="0"/>
        <v>6</v>
      </c>
      <c r="E33" s="39">
        <v>2</v>
      </c>
      <c r="F33" s="38">
        <f t="shared" si="1"/>
        <v>8</v>
      </c>
      <c r="G33" s="40">
        <v>1</v>
      </c>
      <c r="H33" s="38">
        <f t="shared" si="2"/>
        <v>4</v>
      </c>
      <c r="I33" s="40">
        <v>0</v>
      </c>
      <c r="J33" s="38">
        <f t="shared" si="3"/>
        <v>0</v>
      </c>
      <c r="K33" s="39">
        <v>0.5</v>
      </c>
      <c r="L33" s="63">
        <f t="shared" si="4"/>
        <v>2</v>
      </c>
    </row>
    <row r="34" spans="2:15" x14ac:dyDescent="0.35">
      <c r="B34" s="62" t="s">
        <v>44</v>
      </c>
      <c r="C34" s="35">
        <v>2.8</v>
      </c>
      <c r="D34" s="38">
        <f t="shared" si="0"/>
        <v>8.8000000000000007</v>
      </c>
      <c r="E34" s="39">
        <v>2.8</v>
      </c>
      <c r="F34" s="38">
        <f t="shared" si="1"/>
        <v>10.8</v>
      </c>
      <c r="G34" s="40">
        <v>1.6</v>
      </c>
      <c r="H34" s="38">
        <f t="shared" si="2"/>
        <v>5.6</v>
      </c>
      <c r="I34" s="40">
        <v>0</v>
      </c>
      <c r="J34" s="38">
        <f t="shared" si="3"/>
        <v>0</v>
      </c>
      <c r="K34" s="39">
        <v>0.8</v>
      </c>
      <c r="L34" s="63">
        <f t="shared" si="4"/>
        <v>2.8</v>
      </c>
    </row>
    <row r="35" spans="2:15" x14ac:dyDescent="0.35">
      <c r="B35" s="62" t="s">
        <v>67</v>
      </c>
      <c r="C35" s="35">
        <v>1.5</v>
      </c>
      <c r="D35" s="38">
        <f t="shared" si="0"/>
        <v>10.3</v>
      </c>
      <c r="E35" s="39">
        <v>2</v>
      </c>
      <c r="F35" s="38">
        <f t="shared" si="1"/>
        <v>12.8</v>
      </c>
      <c r="G35" s="40">
        <v>1</v>
      </c>
      <c r="H35" s="38">
        <f t="shared" si="2"/>
        <v>6.6</v>
      </c>
      <c r="I35" s="40">
        <v>0</v>
      </c>
      <c r="J35" s="38">
        <f t="shared" si="3"/>
        <v>0</v>
      </c>
      <c r="K35" s="39">
        <v>0.5</v>
      </c>
      <c r="L35" s="63">
        <f t="shared" si="4"/>
        <v>3.3</v>
      </c>
    </row>
    <row r="36" spans="2:15" x14ac:dyDescent="0.35">
      <c r="B36" s="62" t="s">
        <v>68</v>
      </c>
      <c r="C36" s="35">
        <v>1.5</v>
      </c>
      <c r="D36" s="38">
        <f t="shared" si="0"/>
        <v>11.8</v>
      </c>
      <c r="E36" s="39">
        <v>2</v>
      </c>
      <c r="F36" s="38">
        <f t="shared" si="1"/>
        <v>14.8</v>
      </c>
      <c r="G36" s="40">
        <v>1</v>
      </c>
      <c r="H36" s="38">
        <f t="shared" si="2"/>
        <v>7.6</v>
      </c>
      <c r="I36" s="40">
        <v>0</v>
      </c>
      <c r="J36" s="38">
        <f t="shared" si="3"/>
        <v>0</v>
      </c>
      <c r="K36" s="39">
        <v>0.5</v>
      </c>
      <c r="L36" s="63">
        <f t="shared" si="4"/>
        <v>3.8</v>
      </c>
    </row>
    <row r="37" spans="2:15" x14ac:dyDescent="0.35">
      <c r="B37" s="62" t="s">
        <v>69</v>
      </c>
      <c r="C37" s="35">
        <v>1.5</v>
      </c>
      <c r="D37" s="38">
        <f t="shared" si="0"/>
        <v>13.3</v>
      </c>
      <c r="E37" s="39">
        <v>2</v>
      </c>
      <c r="F37" s="38">
        <f t="shared" si="1"/>
        <v>16.8</v>
      </c>
      <c r="G37" s="40">
        <v>1</v>
      </c>
      <c r="H37" s="38">
        <f t="shared" si="2"/>
        <v>8.6</v>
      </c>
      <c r="I37" s="40">
        <v>0</v>
      </c>
      <c r="J37" s="38">
        <f t="shared" si="3"/>
        <v>0</v>
      </c>
      <c r="K37" s="39">
        <v>0.5</v>
      </c>
      <c r="L37" s="63">
        <f t="shared" si="4"/>
        <v>4.3</v>
      </c>
    </row>
    <row r="38" spans="2:15" x14ac:dyDescent="0.35">
      <c r="B38" s="62" t="s">
        <v>71</v>
      </c>
      <c r="C38" s="35">
        <v>2.8</v>
      </c>
      <c r="D38" s="38">
        <f t="shared" si="0"/>
        <v>16.100000000000001</v>
      </c>
      <c r="E38" s="39">
        <v>2.8</v>
      </c>
      <c r="F38" s="38">
        <f t="shared" si="1"/>
        <v>19.600000000000001</v>
      </c>
      <c r="G38" s="40">
        <v>1.6</v>
      </c>
      <c r="H38" s="38">
        <f t="shared" si="2"/>
        <v>10.199999999999999</v>
      </c>
      <c r="I38" s="40">
        <v>0</v>
      </c>
      <c r="J38" s="38">
        <f t="shared" si="3"/>
        <v>0</v>
      </c>
      <c r="K38" s="39">
        <v>0.8</v>
      </c>
      <c r="L38" s="63">
        <f t="shared" si="4"/>
        <v>5.0999999999999996</v>
      </c>
    </row>
    <row r="39" spans="2:15" ht="13.15" x14ac:dyDescent="0.4">
      <c r="B39" s="62" t="s">
        <v>17</v>
      </c>
      <c r="C39" s="35">
        <v>5.2</v>
      </c>
      <c r="D39" s="72">
        <f t="shared" si="0"/>
        <v>21.3</v>
      </c>
      <c r="E39" s="39">
        <v>2</v>
      </c>
      <c r="F39" s="72">
        <f t="shared" si="1"/>
        <v>21.6</v>
      </c>
      <c r="G39" s="40">
        <v>2.6</v>
      </c>
      <c r="H39" s="38">
        <f t="shared" si="2"/>
        <v>12.799999999999999</v>
      </c>
      <c r="I39" s="40">
        <v>0</v>
      </c>
      <c r="J39" s="38">
        <f t="shared" si="3"/>
        <v>0</v>
      </c>
      <c r="K39" s="39">
        <v>1.3</v>
      </c>
      <c r="L39" s="63">
        <f t="shared" si="4"/>
        <v>6.3999999999999995</v>
      </c>
    </row>
    <row r="40" spans="2:15" ht="13.15" x14ac:dyDescent="0.4">
      <c r="B40" s="62" t="s">
        <v>27</v>
      </c>
      <c r="C40" s="40"/>
      <c r="D40" s="38"/>
      <c r="E40" s="39"/>
      <c r="F40" s="39"/>
      <c r="G40" s="40">
        <v>8</v>
      </c>
      <c r="H40" s="72">
        <f t="shared" si="2"/>
        <v>20.799999999999997</v>
      </c>
      <c r="I40" s="40">
        <v>21</v>
      </c>
      <c r="J40" s="72">
        <f t="shared" si="3"/>
        <v>21</v>
      </c>
      <c r="K40" s="39">
        <v>5</v>
      </c>
      <c r="L40" s="63">
        <f t="shared" si="4"/>
        <v>11.399999999999999</v>
      </c>
    </row>
    <row r="41" spans="2:15" ht="13.15" x14ac:dyDescent="0.4">
      <c r="B41" s="62" t="s">
        <v>33</v>
      </c>
      <c r="C41" s="35"/>
      <c r="D41" s="34"/>
      <c r="E41" s="39"/>
      <c r="F41" s="39"/>
      <c r="G41" s="40"/>
      <c r="H41" s="38"/>
      <c r="I41" s="40"/>
      <c r="J41" s="38"/>
      <c r="K41" s="39">
        <v>0.8</v>
      </c>
      <c r="L41" s="63">
        <f t="shared" si="4"/>
        <v>12.2</v>
      </c>
    </row>
    <row r="42" spans="2:15" ht="13.15" x14ac:dyDescent="0.4">
      <c r="B42" s="62" t="s">
        <v>28</v>
      </c>
      <c r="C42" s="33"/>
      <c r="D42" s="34"/>
      <c r="E42" s="39"/>
      <c r="F42" s="38"/>
      <c r="G42" s="40"/>
      <c r="H42" s="38"/>
      <c r="I42" s="40"/>
      <c r="J42" s="38"/>
      <c r="K42" s="39">
        <v>1.3</v>
      </c>
      <c r="L42" s="63">
        <f t="shared" si="4"/>
        <v>13.5</v>
      </c>
    </row>
    <row r="43" spans="2:15" ht="13.15" x14ac:dyDescent="0.4">
      <c r="B43" s="62" t="s">
        <v>30</v>
      </c>
      <c r="C43" s="33"/>
      <c r="D43" s="34"/>
      <c r="E43" s="39"/>
      <c r="F43" s="36"/>
      <c r="G43" s="40"/>
      <c r="H43" s="34"/>
      <c r="I43" s="40"/>
      <c r="J43" s="38"/>
      <c r="K43" s="39">
        <v>0.8</v>
      </c>
      <c r="L43" s="63">
        <f t="shared" si="4"/>
        <v>14.3</v>
      </c>
    </row>
    <row r="44" spans="2:15" ht="13.15" x14ac:dyDescent="0.4">
      <c r="B44" s="62" t="s">
        <v>31</v>
      </c>
      <c r="C44" s="33"/>
      <c r="D44" s="34"/>
      <c r="E44" s="39"/>
      <c r="F44" s="38"/>
      <c r="G44" s="40"/>
      <c r="H44" s="38"/>
      <c r="I44" s="40"/>
      <c r="J44" s="38"/>
      <c r="K44" s="39">
        <v>0.8</v>
      </c>
      <c r="L44" s="63">
        <f t="shared" si="4"/>
        <v>15.100000000000001</v>
      </c>
    </row>
    <row r="45" spans="2:15" ht="13.15" x14ac:dyDescent="0.4">
      <c r="B45" s="62" t="s">
        <v>32</v>
      </c>
      <c r="C45" s="33"/>
      <c r="D45" s="34"/>
      <c r="E45" s="39"/>
      <c r="F45" s="38"/>
      <c r="G45" s="40"/>
      <c r="H45" s="38"/>
      <c r="I45" s="40"/>
      <c r="J45" s="38"/>
      <c r="K45" s="39">
        <v>0.8</v>
      </c>
      <c r="L45" s="63">
        <f t="shared" si="4"/>
        <v>15.900000000000002</v>
      </c>
    </row>
    <row r="46" spans="2:15" ht="25.9" x14ac:dyDescent="0.4">
      <c r="B46" s="62" t="s">
        <v>29</v>
      </c>
      <c r="C46" s="33"/>
      <c r="D46" s="34"/>
      <c r="E46" s="39"/>
      <c r="F46" s="38"/>
      <c r="G46" s="40"/>
      <c r="H46" s="38"/>
      <c r="I46" s="40"/>
      <c r="J46" s="34"/>
      <c r="K46" s="39">
        <v>5</v>
      </c>
      <c r="L46" s="73">
        <f t="shared" si="4"/>
        <v>20.900000000000002</v>
      </c>
    </row>
    <row r="47" spans="2:15" ht="13.15" x14ac:dyDescent="0.4">
      <c r="B47" s="62" t="s">
        <v>18</v>
      </c>
      <c r="C47" s="33"/>
      <c r="D47" s="34"/>
      <c r="E47" s="39"/>
      <c r="F47" s="38"/>
      <c r="G47" s="40"/>
      <c r="H47" s="38"/>
      <c r="I47" s="40"/>
      <c r="J47" s="38"/>
      <c r="K47" s="39"/>
      <c r="L47" s="63"/>
      <c r="M47" s="28" t="s">
        <v>77</v>
      </c>
    </row>
    <row r="48" spans="2:15" ht="13.5" thickBot="1" x14ac:dyDescent="0.45">
      <c r="B48" s="65" t="s">
        <v>70</v>
      </c>
      <c r="C48" s="66"/>
      <c r="D48" s="67"/>
      <c r="E48" s="68"/>
      <c r="F48" s="69"/>
      <c r="G48" s="70"/>
      <c r="H48" s="69"/>
      <c r="I48" s="70"/>
      <c r="J48" s="69"/>
      <c r="K48" s="68"/>
      <c r="L48" s="71"/>
      <c r="M48" s="28">
        <f>D39+F39+H40+J40+L46</f>
        <v>105.60000000000001</v>
      </c>
      <c r="N48">
        <v>21</v>
      </c>
      <c r="O48">
        <f>M48/N48</f>
        <v>5.0285714285714294</v>
      </c>
    </row>
    <row r="49" spans="2:17" ht="13.15" x14ac:dyDescent="0.4">
      <c r="B49" s="60"/>
      <c r="C49" s="17"/>
      <c r="D49" s="17"/>
    </row>
    <row r="50" spans="2:17" ht="13.15" x14ac:dyDescent="0.4">
      <c r="B50" s="60"/>
      <c r="C50" s="17"/>
      <c r="D50" s="17"/>
    </row>
    <row r="51" spans="2:17" ht="13.5" thickBot="1" x14ac:dyDescent="0.45">
      <c r="B51" s="60"/>
      <c r="C51" s="17"/>
      <c r="D51" s="17"/>
    </row>
    <row r="52" spans="2:17" ht="13.15" x14ac:dyDescent="0.4">
      <c r="B52" s="226" t="s">
        <v>98</v>
      </c>
      <c r="C52" s="229" t="s">
        <v>91</v>
      </c>
      <c r="D52" s="230"/>
      <c r="E52" s="230"/>
      <c r="F52" s="230"/>
      <c r="G52" s="230"/>
      <c r="H52" s="230"/>
      <c r="I52" s="230"/>
      <c r="J52" s="230"/>
      <c r="K52" s="230"/>
      <c r="L52" s="231"/>
    </row>
    <row r="53" spans="2:17" ht="13.15" x14ac:dyDescent="0.4">
      <c r="B53" s="227"/>
      <c r="C53" s="192" t="s">
        <v>53</v>
      </c>
      <c r="D53" s="193"/>
      <c r="E53" s="194" t="s">
        <v>54</v>
      </c>
      <c r="F53" s="195"/>
      <c r="G53" s="196" t="s">
        <v>100</v>
      </c>
      <c r="H53" s="197"/>
      <c r="I53" s="198" t="s">
        <v>101</v>
      </c>
      <c r="J53" s="199"/>
      <c r="K53" s="200" t="s">
        <v>57</v>
      </c>
      <c r="L53" s="201"/>
    </row>
    <row r="54" spans="2:17" ht="13.15" x14ac:dyDescent="0.4">
      <c r="B54" s="228"/>
      <c r="C54" s="29" t="s">
        <v>92</v>
      </c>
      <c r="D54" s="49" t="s">
        <v>99</v>
      </c>
      <c r="E54" s="49" t="s">
        <v>92</v>
      </c>
      <c r="F54" s="30" t="s">
        <v>99</v>
      </c>
      <c r="G54" s="49" t="s">
        <v>92</v>
      </c>
      <c r="H54" s="30" t="s">
        <v>99</v>
      </c>
      <c r="I54" s="49" t="s">
        <v>92</v>
      </c>
      <c r="J54" s="30" t="s">
        <v>99</v>
      </c>
      <c r="K54" s="49" t="s">
        <v>92</v>
      </c>
      <c r="L54" s="61" t="s">
        <v>99</v>
      </c>
    </row>
    <row r="55" spans="2:17" x14ac:dyDescent="0.35">
      <c r="B55" s="80" t="s">
        <v>17</v>
      </c>
      <c r="C55" s="43">
        <v>0</v>
      </c>
      <c r="D55" s="46">
        <v>0</v>
      </c>
      <c r="E55" s="47">
        <v>1.9</v>
      </c>
      <c r="F55" s="48">
        <f>E55</f>
        <v>1.9</v>
      </c>
      <c r="G55" s="43">
        <v>0</v>
      </c>
      <c r="H55" s="46">
        <f>G55</f>
        <v>0</v>
      </c>
      <c r="I55" s="43">
        <v>0</v>
      </c>
      <c r="J55" s="46">
        <v>0</v>
      </c>
      <c r="K55" s="44">
        <v>0</v>
      </c>
      <c r="L55" s="81">
        <f>K55</f>
        <v>0</v>
      </c>
    </row>
    <row r="56" spans="2:17" x14ac:dyDescent="0.35">
      <c r="B56" s="62" t="s">
        <v>27</v>
      </c>
      <c r="C56" s="43">
        <v>5</v>
      </c>
      <c r="D56" s="48">
        <f>D55+C56</f>
        <v>5</v>
      </c>
      <c r="E56" s="47">
        <v>10</v>
      </c>
      <c r="F56" s="48">
        <f>E56+F55</f>
        <v>11.9</v>
      </c>
      <c r="G56" s="43">
        <v>2</v>
      </c>
      <c r="H56" s="46">
        <f t="shared" ref="H56:H62" si="5">G56+H55</f>
        <v>2</v>
      </c>
      <c r="I56" s="43">
        <v>4</v>
      </c>
      <c r="J56" s="46">
        <f t="shared" ref="J56:J62" si="6">I56+J55</f>
        <v>4</v>
      </c>
      <c r="K56" s="44">
        <v>0</v>
      </c>
      <c r="L56" s="81">
        <f t="shared" ref="L56:L64" si="7">K56+L55</f>
        <v>0</v>
      </c>
    </row>
    <row r="57" spans="2:17" x14ac:dyDescent="0.35">
      <c r="B57" s="62" t="s">
        <v>33</v>
      </c>
      <c r="C57" s="43">
        <v>2.8</v>
      </c>
      <c r="D57" s="48">
        <f>C57+D56</f>
        <v>7.8</v>
      </c>
      <c r="E57" s="47">
        <v>2.8</v>
      </c>
      <c r="F57" s="48">
        <f>E57+F56</f>
        <v>14.7</v>
      </c>
      <c r="G57" s="47">
        <v>1.6</v>
      </c>
      <c r="H57" s="46">
        <f t="shared" si="5"/>
        <v>3.6</v>
      </c>
      <c r="I57" s="47">
        <v>0</v>
      </c>
      <c r="J57" s="46">
        <f t="shared" si="6"/>
        <v>4</v>
      </c>
      <c r="K57" s="44">
        <v>0</v>
      </c>
      <c r="L57" s="81">
        <f t="shared" si="7"/>
        <v>0</v>
      </c>
    </row>
    <row r="58" spans="2:17" x14ac:dyDescent="0.35">
      <c r="B58" s="62" t="s">
        <v>28</v>
      </c>
      <c r="C58" s="43">
        <v>5.2</v>
      </c>
      <c r="D58" s="46">
        <f>D57+C58</f>
        <v>13</v>
      </c>
      <c r="E58" s="47">
        <v>3.9</v>
      </c>
      <c r="F58" s="48">
        <f>E58+F57</f>
        <v>18.599999999999998</v>
      </c>
      <c r="G58" s="47">
        <v>2.6</v>
      </c>
      <c r="H58" s="46">
        <f t="shared" si="5"/>
        <v>6.2</v>
      </c>
      <c r="I58" s="47">
        <v>0</v>
      </c>
      <c r="J58" s="46">
        <f t="shared" si="6"/>
        <v>4</v>
      </c>
      <c r="K58" s="44">
        <v>0</v>
      </c>
      <c r="L58" s="81">
        <f t="shared" si="7"/>
        <v>0</v>
      </c>
    </row>
    <row r="59" spans="2:17" ht="13.15" x14ac:dyDescent="0.35">
      <c r="B59" s="62" t="s">
        <v>30</v>
      </c>
      <c r="C59" s="43">
        <v>2.8</v>
      </c>
      <c r="D59" s="46">
        <f>D58+C59</f>
        <v>15.8</v>
      </c>
      <c r="E59" s="47">
        <v>2.8</v>
      </c>
      <c r="F59" s="74">
        <f>E59+F58</f>
        <v>21.4</v>
      </c>
      <c r="G59" s="47">
        <v>1.6</v>
      </c>
      <c r="H59" s="46">
        <f t="shared" si="5"/>
        <v>7.8000000000000007</v>
      </c>
      <c r="I59" s="47">
        <v>0</v>
      </c>
      <c r="J59" s="46">
        <f t="shared" si="6"/>
        <v>4</v>
      </c>
      <c r="K59" s="44">
        <v>0</v>
      </c>
      <c r="L59" s="81">
        <f t="shared" si="7"/>
        <v>0</v>
      </c>
    </row>
    <row r="60" spans="2:17" x14ac:dyDescent="0.35">
      <c r="B60" s="62" t="s">
        <v>31</v>
      </c>
      <c r="C60" s="43">
        <v>2.8</v>
      </c>
      <c r="D60" s="46">
        <f>D59+C60</f>
        <v>18.600000000000001</v>
      </c>
      <c r="E60" s="47"/>
      <c r="F60" s="48"/>
      <c r="G60" s="47">
        <v>1.6</v>
      </c>
      <c r="H60" s="46">
        <f t="shared" si="5"/>
        <v>9.4</v>
      </c>
      <c r="I60" s="47">
        <v>0</v>
      </c>
      <c r="J60" s="46">
        <f t="shared" si="6"/>
        <v>4</v>
      </c>
      <c r="K60" s="44">
        <v>0</v>
      </c>
      <c r="L60" s="81">
        <f t="shared" si="7"/>
        <v>0</v>
      </c>
    </row>
    <row r="61" spans="2:17" ht="13.15" x14ac:dyDescent="0.35">
      <c r="B61" s="62" t="s">
        <v>32</v>
      </c>
      <c r="C61" s="43">
        <v>2.8</v>
      </c>
      <c r="D61" s="191">
        <f>D60+C61</f>
        <v>21.400000000000002</v>
      </c>
      <c r="E61" s="47"/>
      <c r="F61" s="48"/>
      <c r="G61" s="47">
        <v>1.6</v>
      </c>
      <c r="H61" s="46">
        <f t="shared" si="5"/>
        <v>11</v>
      </c>
      <c r="I61" s="47">
        <v>0</v>
      </c>
      <c r="J61" s="46">
        <f t="shared" si="6"/>
        <v>4</v>
      </c>
      <c r="K61" s="44">
        <v>0</v>
      </c>
      <c r="L61" s="81">
        <f t="shared" si="7"/>
        <v>0</v>
      </c>
    </row>
    <row r="62" spans="2:17" ht="25.5" x14ac:dyDescent="0.35">
      <c r="B62" s="62" t="s">
        <v>29</v>
      </c>
      <c r="C62" s="43"/>
      <c r="D62" s="74"/>
      <c r="E62" s="47"/>
      <c r="F62" s="48"/>
      <c r="G62" s="47">
        <v>10</v>
      </c>
      <c r="H62" s="74">
        <f t="shared" si="5"/>
        <v>21</v>
      </c>
      <c r="I62" s="47">
        <v>17</v>
      </c>
      <c r="J62" s="74">
        <f t="shared" si="6"/>
        <v>21</v>
      </c>
      <c r="K62" s="44">
        <v>0</v>
      </c>
      <c r="L62" s="81">
        <f t="shared" si="7"/>
        <v>0</v>
      </c>
    </row>
    <row r="63" spans="2:17" ht="13.15" x14ac:dyDescent="0.4">
      <c r="B63" s="62" t="s">
        <v>18</v>
      </c>
      <c r="C63" s="32"/>
      <c r="D63" s="31"/>
      <c r="E63" s="32"/>
      <c r="F63" s="31"/>
      <c r="G63" s="32"/>
      <c r="H63" s="34"/>
      <c r="I63" s="32"/>
      <c r="J63" s="31"/>
      <c r="K63" s="37">
        <v>1.3</v>
      </c>
      <c r="L63" s="81">
        <f t="shared" si="7"/>
        <v>1.3</v>
      </c>
      <c r="M63" s="170" t="s">
        <v>77</v>
      </c>
      <c r="Q63">
        <f>M48+M64+M79+M94</f>
        <v>239.60000000000002</v>
      </c>
    </row>
    <row r="64" spans="2:17" ht="13.5" thickBot="1" x14ac:dyDescent="0.45">
      <c r="B64" s="65" t="s">
        <v>70</v>
      </c>
      <c r="C64" s="82"/>
      <c r="D64" s="83"/>
      <c r="E64" s="82"/>
      <c r="F64" s="83"/>
      <c r="G64" s="82"/>
      <c r="H64" s="67"/>
      <c r="I64" s="82"/>
      <c r="J64" s="83"/>
      <c r="K64" s="84">
        <v>0.8</v>
      </c>
      <c r="L64" s="85">
        <f t="shared" si="7"/>
        <v>2.1</v>
      </c>
      <c r="M64" s="170">
        <f>D62+F59+H62+J62+L64</f>
        <v>65.5</v>
      </c>
      <c r="N64">
        <v>21</v>
      </c>
      <c r="O64">
        <f>M64/N64</f>
        <v>3.1190476190476191</v>
      </c>
    </row>
    <row r="66" spans="2:15" ht="13.15" thickBot="1" x14ac:dyDescent="0.4"/>
    <row r="67" spans="2:15" ht="13.15" x14ac:dyDescent="0.4">
      <c r="B67" s="226" t="s">
        <v>98</v>
      </c>
      <c r="C67" s="229" t="s">
        <v>104</v>
      </c>
      <c r="D67" s="230"/>
      <c r="E67" s="230"/>
      <c r="F67" s="230"/>
      <c r="G67" s="230"/>
      <c r="H67" s="230"/>
      <c r="I67" s="230"/>
      <c r="J67" s="230"/>
      <c r="K67" s="230"/>
      <c r="L67" s="231"/>
    </row>
    <row r="68" spans="2:15" ht="13.15" x14ac:dyDescent="0.4">
      <c r="B68" s="227"/>
      <c r="C68" s="192" t="s">
        <v>53</v>
      </c>
      <c r="D68" s="193"/>
      <c r="E68" s="194" t="s">
        <v>54</v>
      </c>
      <c r="F68" s="195"/>
      <c r="G68" s="196" t="s">
        <v>100</v>
      </c>
      <c r="H68" s="197"/>
      <c r="I68" s="198" t="s">
        <v>101</v>
      </c>
      <c r="J68" s="199"/>
      <c r="K68" s="200" t="s">
        <v>57</v>
      </c>
      <c r="L68" s="201"/>
    </row>
    <row r="69" spans="2:15" ht="13.15" x14ac:dyDescent="0.4">
      <c r="B69" s="228"/>
      <c r="C69" s="29" t="s">
        <v>92</v>
      </c>
      <c r="D69" s="49" t="s">
        <v>99</v>
      </c>
      <c r="E69" s="49" t="s">
        <v>92</v>
      </c>
      <c r="F69" s="30" t="s">
        <v>99</v>
      </c>
      <c r="G69" s="49" t="s">
        <v>92</v>
      </c>
      <c r="H69" s="30" t="s">
        <v>99</v>
      </c>
      <c r="I69" s="49" t="s">
        <v>92</v>
      </c>
      <c r="J69" s="30" t="s">
        <v>99</v>
      </c>
      <c r="K69" s="49" t="s">
        <v>92</v>
      </c>
      <c r="L69" s="61" t="s">
        <v>99</v>
      </c>
    </row>
    <row r="70" spans="2:15" ht="13.15" x14ac:dyDescent="0.4">
      <c r="B70" s="86" t="s">
        <v>17</v>
      </c>
      <c r="C70" s="35">
        <v>0</v>
      </c>
      <c r="D70" s="36">
        <f>C70</f>
        <v>0</v>
      </c>
      <c r="E70" s="41">
        <v>0</v>
      </c>
      <c r="F70" s="42">
        <f>E70</f>
        <v>0</v>
      </c>
      <c r="G70" s="41">
        <v>0</v>
      </c>
      <c r="H70" s="42">
        <f>G70</f>
        <v>0</v>
      </c>
      <c r="I70" s="35">
        <v>0</v>
      </c>
      <c r="J70" s="36">
        <f>I70</f>
        <v>0</v>
      </c>
      <c r="K70" s="28"/>
      <c r="L70" s="64"/>
    </row>
    <row r="71" spans="2:15" ht="13.15" x14ac:dyDescent="0.4">
      <c r="B71" s="87" t="s">
        <v>27</v>
      </c>
      <c r="C71" s="35">
        <v>0</v>
      </c>
      <c r="D71" s="36">
        <f t="shared" ref="D71:D79" si="8">C71+D70</f>
        <v>0</v>
      </c>
      <c r="E71" s="35">
        <v>0</v>
      </c>
      <c r="F71" s="36">
        <f t="shared" ref="F71:F79" si="9">E71+F70</f>
        <v>0</v>
      </c>
      <c r="G71" s="35">
        <v>0</v>
      </c>
      <c r="H71" s="36">
        <f t="shared" ref="H71:H79" si="10">G71+H70</f>
        <v>0</v>
      </c>
      <c r="I71" s="35">
        <v>0</v>
      </c>
      <c r="J71" s="36">
        <f t="shared" ref="J71:J77" si="11">I71+J70</f>
        <v>0</v>
      </c>
      <c r="K71" s="28"/>
      <c r="L71" s="64"/>
    </row>
    <row r="72" spans="2:15" ht="13.15" x14ac:dyDescent="0.4">
      <c r="B72" s="87" t="s">
        <v>33</v>
      </c>
      <c r="C72" s="35">
        <v>0</v>
      </c>
      <c r="D72" s="36">
        <f t="shared" si="8"/>
        <v>0</v>
      </c>
      <c r="E72" s="35">
        <v>0</v>
      </c>
      <c r="F72" s="36">
        <f t="shared" si="9"/>
        <v>0</v>
      </c>
      <c r="G72" s="35">
        <v>0</v>
      </c>
      <c r="H72" s="36">
        <f t="shared" si="10"/>
        <v>0</v>
      </c>
      <c r="I72" s="35">
        <v>0</v>
      </c>
      <c r="J72" s="36">
        <f t="shared" si="11"/>
        <v>0</v>
      </c>
      <c r="K72" s="28"/>
      <c r="L72" s="64"/>
    </row>
    <row r="73" spans="2:15" ht="13.15" x14ac:dyDescent="0.4">
      <c r="B73" s="87" t="s">
        <v>28</v>
      </c>
      <c r="C73" s="35">
        <v>0</v>
      </c>
      <c r="D73" s="36">
        <f t="shared" si="8"/>
        <v>0</v>
      </c>
      <c r="E73" s="35">
        <v>0</v>
      </c>
      <c r="F73" s="36">
        <f t="shared" si="9"/>
        <v>0</v>
      </c>
      <c r="G73" s="35">
        <v>0</v>
      </c>
      <c r="H73" s="36">
        <f t="shared" si="10"/>
        <v>0</v>
      </c>
      <c r="I73" s="35">
        <v>4</v>
      </c>
      <c r="J73" s="36">
        <f t="shared" si="11"/>
        <v>4</v>
      </c>
      <c r="K73" s="28"/>
      <c r="L73" s="64"/>
    </row>
    <row r="74" spans="2:15" ht="13.15" x14ac:dyDescent="0.4">
      <c r="B74" s="87" t="s">
        <v>30</v>
      </c>
      <c r="C74" s="35">
        <v>0</v>
      </c>
      <c r="D74" s="36">
        <f t="shared" si="8"/>
        <v>0</v>
      </c>
      <c r="E74" s="35">
        <v>0</v>
      </c>
      <c r="F74" s="36">
        <f t="shared" si="9"/>
        <v>0</v>
      </c>
      <c r="G74" s="35">
        <v>0</v>
      </c>
      <c r="H74" s="36">
        <f t="shared" si="10"/>
        <v>0</v>
      </c>
      <c r="I74" s="35">
        <v>0</v>
      </c>
      <c r="J74" s="36">
        <f t="shared" si="11"/>
        <v>4</v>
      </c>
      <c r="K74" s="28"/>
      <c r="L74" s="64"/>
    </row>
    <row r="75" spans="2:15" x14ac:dyDescent="0.35">
      <c r="B75" s="88" t="s">
        <v>31</v>
      </c>
      <c r="C75" s="35">
        <v>0</v>
      </c>
      <c r="D75" s="36">
        <f t="shared" si="8"/>
        <v>0</v>
      </c>
      <c r="E75" s="35">
        <v>2.8</v>
      </c>
      <c r="F75" s="36">
        <f t="shared" si="9"/>
        <v>2.8</v>
      </c>
      <c r="G75" s="35">
        <v>0</v>
      </c>
      <c r="H75" s="36">
        <f t="shared" si="10"/>
        <v>0</v>
      </c>
      <c r="I75" s="35">
        <v>0</v>
      </c>
      <c r="J75" s="36">
        <f t="shared" si="11"/>
        <v>4</v>
      </c>
      <c r="L75" s="89"/>
    </row>
    <row r="76" spans="2:15" x14ac:dyDescent="0.35">
      <c r="B76" s="88" t="s">
        <v>32</v>
      </c>
      <c r="C76" s="35">
        <v>0</v>
      </c>
      <c r="D76" s="36">
        <f t="shared" si="8"/>
        <v>0</v>
      </c>
      <c r="E76" s="35">
        <v>2.8</v>
      </c>
      <c r="F76" s="36">
        <f t="shared" si="9"/>
        <v>5.6</v>
      </c>
      <c r="G76" s="35">
        <v>0</v>
      </c>
      <c r="H76" s="36">
        <f t="shared" si="10"/>
        <v>0</v>
      </c>
      <c r="I76" s="35">
        <v>0</v>
      </c>
      <c r="J76" s="36">
        <f t="shared" si="11"/>
        <v>4</v>
      </c>
      <c r="L76" s="89"/>
    </row>
    <row r="77" spans="2:15" ht="25.9" x14ac:dyDescent="0.4">
      <c r="B77" s="88" t="s">
        <v>29</v>
      </c>
      <c r="C77" s="35">
        <v>5</v>
      </c>
      <c r="D77" s="36">
        <f t="shared" si="8"/>
        <v>5</v>
      </c>
      <c r="E77" s="35">
        <v>10</v>
      </c>
      <c r="F77" s="36">
        <f t="shared" si="9"/>
        <v>15.6</v>
      </c>
      <c r="G77" s="35">
        <v>0</v>
      </c>
      <c r="H77" s="36">
        <f t="shared" si="10"/>
        <v>0</v>
      </c>
      <c r="I77" s="35">
        <v>17</v>
      </c>
      <c r="J77" s="72">
        <f t="shared" si="11"/>
        <v>21</v>
      </c>
      <c r="L77" s="89"/>
    </row>
    <row r="78" spans="2:15" ht="13.15" x14ac:dyDescent="0.35">
      <c r="B78" s="88" t="s">
        <v>18</v>
      </c>
      <c r="C78" s="35">
        <v>5.2</v>
      </c>
      <c r="D78" s="36">
        <f t="shared" si="8"/>
        <v>10.199999999999999</v>
      </c>
      <c r="E78" s="35">
        <v>3.9</v>
      </c>
      <c r="F78" s="36">
        <f t="shared" si="9"/>
        <v>19.5</v>
      </c>
      <c r="G78" s="35">
        <v>2.6</v>
      </c>
      <c r="H78" s="36">
        <f t="shared" si="10"/>
        <v>2.6</v>
      </c>
      <c r="I78" s="32"/>
      <c r="J78" s="31"/>
      <c r="L78" s="89"/>
      <c r="M78" s="170" t="s">
        <v>77</v>
      </c>
    </row>
    <row r="79" spans="2:15" ht="13.5" thickBot="1" x14ac:dyDescent="0.45">
      <c r="B79" s="90" t="s">
        <v>70</v>
      </c>
      <c r="C79" s="91">
        <v>2.8</v>
      </c>
      <c r="D79" s="92">
        <f t="shared" si="8"/>
        <v>13</v>
      </c>
      <c r="E79" s="91">
        <v>1.8</v>
      </c>
      <c r="F79" s="92">
        <f t="shared" si="9"/>
        <v>21.3</v>
      </c>
      <c r="G79" s="91">
        <v>1.6</v>
      </c>
      <c r="H79" s="92">
        <f t="shared" si="10"/>
        <v>4.2</v>
      </c>
      <c r="I79" s="82"/>
      <c r="J79" s="83"/>
      <c r="K79" s="93"/>
      <c r="L79" s="94"/>
      <c r="M79" s="170">
        <f>D79+F79+H79+J77</f>
        <v>59.5</v>
      </c>
      <c r="N79">
        <v>21</v>
      </c>
      <c r="O79">
        <f>M79/N79</f>
        <v>2.8333333333333335</v>
      </c>
    </row>
    <row r="81" spans="2:15" ht="13.15" thickBot="1" x14ac:dyDescent="0.4"/>
    <row r="82" spans="2:15" ht="13.15" x14ac:dyDescent="0.4">
      <c r="B82" s="226" t="s">
        <v>98</v>
      </c>
      <c r="C82" s="229" t="s">
        <v>105</v>
      </c>
      <c r="D82" s="230"/>
      <c r="E82" s="230"/>
      <c r="F82" s="230"/>
      <c r="G82" s="230"/>
      <c r="H82" s="230"/>
      <c r="I82" s="230"/>
      <c r="J82" s="230"/>
      <c r="K82" s="230"/>
      <c r="L82" s="231"/>
    </row>
    <row r="83" spans="2:15" ht="13.15" x14ac:dyDescent="0.4">
      <c r="B83" s="227"/>
      <c r="C83" s="192" t="s">
        <v>53</v>
      </c>
      <c r="D83" s="193"/>
      <c r="E83" s="194" t="s">
        <v>54</v>
      </c>
      <c r="F83" s="195"/>
      <c r="G83" s="196" t="s">
        <v>100</v>
      </c>
      <c r="H83" s="197"/>
      <c r="I83" s="198" t="s">
        <v>101</v>
      </c>
      <c r="J83" s="199"/>
      <c r="K83" s="200" t="s">
        <v>57</v>
      </c>
      <c r="L83" s="201"/>
    </row>
    <row r="84" spans="2:15" ht="13.15" x14ac:dyDescent="0.4">
      <c r="B84" s="228"/>
      <c r="C84" s="29" t="s">
        <v>92</v>
      </c>
      <c r="D84" s="49" t="s">
        <v>99</v>
      </c>
      <c r="E84" s="49" t="s">
        <v>92</v>
      </c>
      <c r="F84" s="30" t="s">
        <v>99</v>
      </c>
      <c r="G84" s="49" t="s">
        <v>92</v>
      </c>
      <c r="H84" s="30" t="s">
        <v>99</v>
      </c>
      <c r="I84" s="49" t="s">
        <v>92</v>
      </c>
      <c r="J84" s="30" t="s">
        <v>99</v>
      </c>
      <c r="K84" s="49" t="s">
        <v>92</v>
      </c>
      <c r="L84" s="61" t="s">
        <v>99</v>
      </c>
    </row>
    <row r="85" spans="2:15" ht="13.15" x14ac:dyDescent="0.4">
      <c r="B85" s="86" t="s">
        <v>17</v>
      </c>
      <c r="C85" s="35"/>
      <c r="D85" s="37"/>
      <c r="E85" s="35">
        <v>0</v>
      </c>
      <c r="F85" s="42">
        <f>E85</f>
        <v>0</v>
      </c>
      <c r="G85" s="41"/>
      <c r="H85" s="42"/>
      <c r="I85" s="35">
        <v>0</v>
      </c>
      <c r="J85" s="36">
        <f>I85</f>
        <v>0</v>
      </c>
      <c r="K85" s="28"/>
      <c r="L85" s="64"/>
    </row>
    <row r="86" spans="2:15" ht="13.15" x14ac:dyDescent="0.4">
      <c r="B86" s="87" t="s">
        <v>27</v>
      </c>
      <c r="C86" s="35"/>
      <c r="D86" s="37"/>
      <c r="E86" s="35">
        <v>0</v>
      </c>
      <c r="F86" s="36">
        <f t="shared" ref="F86:F94" si="12">E86+F85</f>
        <v>0</v>
      </c>
      <c r="G86" s="35"/>
      <c r="H86" s="36"/>
      <c r="I86" s="35">
        <v>0</v>
      </c>
      <c r="J86" s="36">
        <f t="shared" ref="J86:J92" si="13">I86+J85</f>
        <v>0</v>
      </c>
      <c r="K86" s="28"/>
      <c r="L86" s="64"/>
    </row>
    <row r="87" spans="2:15" ht="13.15" x14ac:dyDescent="0.4">
      <c r="B87" s="87" t="s">
        <v>33</v>
      </c>
      <c r="C87" s="35"/>
      <c r="D87" s="37"/>
      <c r="E87" s="35">
        <v>0</v>
      </c>
      <c r="F87" s="36">
        <f t="shared" si="12"/>
        <v>0</v>
      </c>
      <c r="G87" s="35"/>
      <c r="H87" s="36"/>
      <c r="I87" s="35">
        <v>0</v>
      </c>
      <c r="J87" s="36">
        <f t="shared" si="13"/>
        <v>0</v>
      </c>
      <c r="K87" s="28"/>
      <c r="L87" s="64"/>
    </row>
    <row r="88" spans="2:15" ht="13.15" x14ac:dyDescent="0.4">
      <c r="B88" s="87" t="s">
        <v>28</v>
      </c>
      <c r="C88" s="35"/>
      <c r="D88" s="37"/>
      <c r="E88" s="35">
        <v>0</v>
      </c>
      <c r="F88" s="36">
        <f t="shared" si="12"/>
        <v>0</v>
      </c>
      <c r="G88" s="35"/>
      <c r="H88" s="36"/>
      <c r="I88" s="35">
        <v>0</v>
      </c>
      <c r="J88" s="36">
        <f t="shared" si="13"/>
        <v>0</v>
      </c>
      <c r="K88" s="28"/>
      <c r="L88" s="64"/>
    </row>
    <row r="89" spans="2:15" ht="13.15" x14ac:dyDescent="0.4">
      <c r="B89" s="87" t="s">
        <v>30</v>
      </c>
      <c r="C89" s="35"/>
      <c r="D89" s="37"/>
      <c r="E89" s="35">
        <v>0</v>
      </c>
      <c r="F89" s="36">
        <f t="shared" si="12"/>
        <v>0</v>
      </c>
      <c r="G89" s="35"/>
      <c r="H89" s="36"/>
      <c r="I89" s="35">
        <v>0</v>
      </c>
      <c r="J89" s="36">
        <f t="shared" si="13"/>
        <v>0</v>
      </c>
      <c r="K89" s="28"/>
      <c r="L89" s="64"/>
    </row>
    <row r="90" spans="2:15" x14ac:dyDescent="0.35">
      <c r="B90" s="88" t="s">
        <v>31</v>
      </c>
      <c r="C90" s="35"/>
      <c r="D90" s="37"/>
      <c r="E90" s="35">
        <v>0</v>
      </c>
      <c r="F90" s="36">
        <f t="shared" si="12"/>
        <v>0</v>
      </c>
      <c r="G90" s="35"/>
      <c r="H90" s="36"/>
      <c r="I90" s="35">
        <v>0</v>
      </c>
      <c r="J90" s="36">
        <f t="shared" si="13"/>
        <v>0</v>
      </c>
      <c r="L90" s="89"/>
    </row>
    <row r="91" spans="2:15" x14ac:dyDescent="0.35">
      <c r="B91" s="88" t="s">
        <v>32</v>
      </c>
      <c r="C91" s="35"/>
      <c r="D91" s="37"/>
      <c r="E91" s="35">
        <v>0</v>
      </c>
      <c r="F91" s="36">
        <f t="shared" si="12"/>
        <v>0</v>
      </c>
      <c r="G91" s="35"/>
      <c r="H91" s="36"/>
      <c r="I91" s="35">
        <v>0</v>
      </c>
      <c r="J91" s="36">
        <f t="shared" si="13"/>
        <v>0</v>
      </c>
      <c r="L91" s="89"/>
    </row>
    <row r="92" spans="2:15" ht="25.9" x14ac:dyDescent="0.4">
      <c r="B92" s="88" t="s">
        <v>29</v>
      </c>
      <c r="C92" s="35"/>
      <c r="D92" s="37"/>
      <c r="E92" s="35">
        <v>0</v>
      </c>
      <c r="F92" s="36">
        <f t="shared" si="12"/>
        <v>0</v>
      </c>
      <c r="G92" s="35"/>
      <c r="H92" s="36"/>
      <c r="I92" s="35">
        <v>8</v>
      </c>
      <c r="J92" s="72">
        <f t="shared" si="13"/>
        <v>8</v>
      </c>
      <c r="L92" s="89"/>
    </row>
    <row r="93" spans="2:15" ht="13.15" x14ac:dyDescent="0.35">
      <c r="B93" s="88" t="s">
        <v>18</v>
      </c>
      <c r="C93" s="35"/>
      <c r="D93" s="37"/>
      <c r="E93" s="35">
        <v>0</v>
      </c>
      <c r="F93" s="36">
        <f t="shared" si="12"/>
        <v>0</v>
      </c>
      <c r="G93" s="35"/>
      <c r="H93" s="36"/>
      <c r="I93" s="32"/>
      <c r="J93" s="31"/>
      <c r="L93" s="89"/>
      <c r="M93" s="170" t="s">
        <v>77</v>
      </c>
    </row>
    <row r="94" spans="2:15" ht="13.5" thickBot="1" x14ac:dyDescent="0.45">
      <c r="B94" s="90" t="s">
        <v>70</v>
      </c>
      <c r="C94" s="91"/>
      <c r="D94" s="95"/>
      <c r="E94" s="91">
        <v>1</v>
      </c>
      <c r="F94" s="92">
        <f t="shared" si="12"/>
        <v>1</v>
      </c>
      <c r="G94" s="91"/>
      <c r="H94" s="67"/>
      <c r="I94" s="82"/>
      <c r="J94" s="83"/>
      <c r="K94" s="93"/>
      <c r="L94" s="94"/>
      <c r="M94" s="170">
        <f>F94+J92</f>
        <v>9</v>
      </c>
      <c r="N94">
        <v>21</v>
      </c>
      <c r="O94">
        <f>M94/N94</f>
        <v>0.42857142857142855</v>
      </c>
    </row>
    <row r="97" spans="2:11" x14ac:dyDescent="0.35">
      <c r="B97" s="4" t="s">
        <v>106</v>
      </c>
    </row>
    <row r="98" spans="2:11" x14ac:dyDescent="0.35">
      <c r="B98" s="4" t="s">
        <v>107</v>
      </c>
    </row>
    <row r="99" spans="2:11" x14ac:dyDescent="0.35">
      <c r="B99" s="4" t="s">
        <v>108</v>
      </c>
    </row>
    <row r="100" spans="2:11" x14ac:dyDescent="0.35">
      <c r="B100" s="4" t="s">
        <v>109</v>
      </c>
    </row>
    <row r="109" spans="2:11" x14ac:dyDescent="0.35">
      <c r="B109">
        <v>240</v>
      </c>
      <c r="C109">
        <v>90</v>
      </c>
      <c r="D109">
        <f>B109/C109</f>
        <v>2.6666666666666665</v>
      </c>
      <c r="F109" s="4" t="s">
        <v>324</v>
      </c>
      <c r="G109" s="4" t="s">
        <v>335</v>
      </c>
      <c r="H109" t="s">
        <v>326</v>
      </c>
      <c r="J109" s="4" t="s">
        <v>325</v>
      </c>
      <c r="K109" s="4" t="s">
        <v>328</v>
      </c>
    </row>
    <row r="110" spans="2:11" x14ac:dyDescent="0.35">
      <c r="B110"/>
      <c r="F110">
        <v>0</v>
      </c>
      <c r="G110" s="190">
        <v>0</v>
      </c>
      <c r="H110" s="190">
        <v>240</v>
      </c>
      <c r="J110" s="4" t="s">
        <v>90</v>
      </c>
      <c r="K110">
        <v>105.6</v>
      </c>
    </row>
    <row r="111" spans="2:11" x14ac:dyDescent="0.35">
      <c r="B111"/>
      <c r="F111">
        <v>1</v>
      </c>
      <c r="G111" s="190">
        <v>5.0285714285714294</v>
      </c>
      <c r="H111" s="190">
        <f>H110-G111</f>
        <v>234.97142857142856</v>
      </c>
      <c r="J111" s="4" t="s">
        <v>91</v>
      </c>
      <c r="K111">
        <v>86.9</v>
      </c>
    </row>
    <row r="112" spans="2:11" x14ac:dyDescent="0.35">
      <c r="B112"/>
      <c r="F112">
        <v>2</v>
      </c>
      <c r="G112" s="190">
        <v>5.0285714285714294</v>
      </c>
      <c r="H112" s="190">
        <f t="shared" ref="H112:H175" si="14">H111-G112</f>
        <v>229.94285714285712</v>
      </c>
      <c r="J112" s="4" t="s">
        <v>104</v>
      </c>
      <c r="K112">
        <v>54.5</v>
      </c>
    </row>
    <row r="113" spans="2:11" x14ac:dyDescent="0.35">
      <c r="B113"/>
      <c r="F113">
        <v>3</v>
      </c>
      <c r="G113" s="190">
        <v>5.0285714285714294</v>
      </c>
      <c r="H113" s="190">
        <f t="shared" si="14"/>
        <v>224.91428571428568</v>
      </c>
      <c r="J113" s="4" t="s">
        <v>105</v>
      </c>
      <c r="K113">
        <v>9</v>
      </c>
    </row>
    <row r="114" spans="2:11" x14ac:dyDescent="0.35">
      <c r="B114"/>
      <c r="F114">
        <v>4</v>
      </c>
      <c r="G114" s="190">
        <v>5.0285714285714294</v>
      </c>
      <c r="H114" s="190">
        <f t="shared" si="14"/>
        <v>219.88571428571424</v>
      </c>
    </row>
    <row r="115" spans="2:11" x14ac:dyDescent="0.35">
      <c r="B115"/>
      <c r="F115">
        <v>5</v>
      </c>
      <c r="G115" s="190">
        <v>5.0285714285714294</v>
      </c>
      <c r="H115" s="190">
        <f t="shared" si="14"/>
        <v>214.8571428571428</v>
      </c>
    </row>
    <row r="116" spans="2:11" x14ac:dyDescent="0.35">
      <c r="B116"/>
      <c r="F116">
        <v>6</v>
      </c>
      <c r="G116" s="190">
        <v>5.0285714285714294</v>
      </c>
      <c r="H116" s="190">
        <f t="shared" si="14"/>
        <v>209.82857142857137</v>
      </c>
    </row>
    <row r="117" spans="2:11" x14ac:dyDescent="0.35">
      <c r="B117"/>
      <c r="F117">
        <v>7</v>
      </c>
      <c r="G117" s="190">
        <v>5.0285714285714294</v>
      </c>
      <c r="H117" s="190">
        <f t="shared" si="14"/>
        <v>204.79999999999993</v>
      </c>
    </row>
    <row r="118" spans="2:11" x14ac:dyDescent="0.35">
      <c r="B118"/>
      <c r="F118">
        <v>8</v>
      </c>
      <c r="G118" s="190">
        <v>5.0285714285714294</v>
      </c>
      <c r="H118" s="190">
        <f t="shared" si="14"/>
        <v>199.77142857142849</v>
      </c>
    </row>
    <row r="119" spans="2:11" x14ac:dyDescent="0.35">
      <c r="B119"/>
      <c r="F119">
        <v>9</v>
      </c>
      <c r="G119" s="190">
        <v>5.0285714285714294</v>
      </c>
      <c r="H119" s="190">
        <f t="shared" si="14"/>
        <v>194.74285714285705</v>
      </c>
    </row>
    <row r="120" spans="2:11" x14ac:dyDescent="0.35">
      <c r="B120"/>
      <c r="F120">
        <v>10</v>
      </c>
      <c r="G120" s="190">
        <v>5.0285714285714294</v>
      </c>
      <c r="H120" s="190">
        <f t="shared" si="14"/>
        <v>189.71428571428561</v>
      </c>
    </row>
    <row r="121" spans="2:11" x14ac:dyDescent="0.35">
      <c r="B121"/>
      <c r="F121">
        <v>11</v>
      </c>
      <c r="G121" s="190">
        <v>5.0285714285714294</v>
      </c>
      <c r="H121" s="190">
        <f t="shared" si="14"/>
        <v>184.68571428571417</v>
      </c>
    </row>
    <row r="122" spans="2:11" x14ac:dyDescent="0.35">
      <c r="B122"/>
      <c r="F122">
        <v>12</v>
      </c>
      <c r="G122" s="190">
        <v>5.0285714285714294</v>
      </c>
      <c r="H122" s="190">
        <f t="shared" si="14"/>
        <v>179.65714285714273</v>
      </c>
    </row>
    <row r="123" spans="2:11" x14ac:dyDescent="0.35">
      <c r="B123"/>
      <c r="F123">
        <v>13</v>
      </c>
      <c r="G123" s="190">
        <v>5.0285714285714294</v>
      </c>
      <c r="H123" s="190">
        <f t="shared" si="14"/>
        <v>174.62857142857129</v>
      </c>
    </row>
    <row r="124" spans="2:11" x14ac:dyDescent="0.35">
      <c r="B124"/>
      <c r="F124">
        <v>14</v>
      </c>
      <c r="G124" s="190">
        <v>5.0285714285714294</v>
      </c>
      <c r="H124" s="190">
        <f t="shared" si="14"/>
        <v>169.59999999999985</v>
      </c>
    </row>
    <row r="125" spans="2:11" x14ac:dyDescent="0.35">
      <c r="B125"/>
      <c r="F125">
        <v>15</v>
      </c>
      <c r="G125" s="190">
        <v>5.0285714285714294</v>
      </c>
      <c r="H125" s="190">
        <f t="shared" si="14"/>
        <v>164.57142857142841</v>
      </c>
    </row>
    <row r="126" spans="2:11" x14ac:dyDescent="0.35">
      <c r="B126"/>
      <c r="F126">
        <v>16</v>
      </c>
      <c r="G126" s="190">
        <v>5.0285714285714294</v>
      </c>
      <c r="H126" s="190">
        <f t="shared" si="14"/>
        <v>159.54285714285697</v>
      </c>
    </row>
    <row r="127" spans="2:11" x14ac:dyDescent="0.35">
      <c r="B127"/>
      <c r="F127">
        <v>17</v>
      </c>
      <c r="G127" s="190">
        <v>5.0285714285714294</v>
      </c>
      <c r="H127" s="190">
        <f t="shared" si="14"/>
        <v>154.51428571428553</v>
      </c>
    </row>
    <row r="128" spans="2:11" x14ac:dyDescent="0.35">
      <c r="B128"/>
      <c r="F128">
        <v>18</v>
      </c>
      <c r="G128" s="190">
        <v>5.0285714285714294</v>
      </c>
      <c r="H128" s="190">
        <f t="shared" si="14"/>
        <v>149.4857142857141</v>
      </c>
    </row>
    <row r="129" spans="2:8" x14ac:dyDescent="0.35">
      <c r="B129"/>
      <c r="F129">
        <v>19</v>
      </c>
      <c r="G129" s="190">
        <v>5.0285714285714294</v>
      </c>
      <c r="H129" s="190">
        <f t="shared" si="14"/>
        <v>144.45714285714266</v>
      </c>
    </row>
    <row r="130" spans="2:8" x14ac:dyDescent="0.35">
      <c r="B130"/>
      <c r="F130">
        <v>20</v>
      </c>
      <c r="G130" s="190">
        <v>5.0285714285714294</v>
      </c>
      <c r="H130" s="190">
        <f t="shared" si="14"/>
        <v>139.42857142857122</v>
      </c>
    </row>
    <row r="131" spans="2:8" x14ac:dyDescent="0.35">
      <c r="B131"/>
      <c r="F131">
        <v>21</v>
      </c>
      <c r="G131" s="190">
        <v>5.0285714285714294</v>
      </c>
      <c r="H131" s="190">
        <f t="shared" si="14"/>
        <v>134.39999999999978</v>
      </c>
    </row>
    <row r="132" spans="2:8" x14ac:dyDescent="0.35">
      <c r="B132"/>
      <c r="F132">
        <v>22</v>
      </c>
      <c r="G132" s="190">
        <v>3.1190476190476191</v>
      </c>
      <c r="H132" s="190">
        <f t="shared" si="14"/>
        <v>131.28095238095216</v>
      </c>
    </row>
    <row r="133" spans="2:8" x14ac:dyDescent="0.35">
      <c r="B133"/>
      <c r="F133">
        <v>23</v>
      </c>
      <c r="G133" s="190">
        <v>3.1190476190476191</v>
      </c>
      <c r="H133" s="190">
        <f t="shared" si="14"/>
        <v>128.16190476190454</v>
      </c>
    </row>
    <row r="134" spans="2:8" x14ac:dyDescent="0.35">
      <c r="B134"/>
      <c r="F134">
        <v>24</v>
      </c>
      <c r="G134" s="190">
        <v>3.1190476190476191</v>
      </c>
      <c r="H134" s="190">
        <f t="shared" si="14"/>
        <v>125.04285714285692</v>
      </c>
    </row>
    <row r="135" spans="2:8" x14ac:dyDescent="0.35">
      <c r="B135"/>
      <c r="F135">
        <v>25</v>
      </c>
      <c r="G135" s="190">
        <v>3.1190476190476191</v>
      </c>
      <c r="H135" s="190">
        <f t="shared" si="14"/>
        <v>121.9238095238093</v>
      </c>
    </row>
    <row r="136" spans="2:8" x14ac:dyDescent="0.35">
      <c r="B136"/>
      <c r="F136">
        <v>26</v>
      </c>
      <c r="G136" s="190">
        <v>3.1190476190476191</v>
      </c>
      <c r="H136" s="190">
        <f t="shared" si="14"/>
        <v>118.80476190476168</v>
      </c>
    </row>
    <row r="137" spans="2:8" x14ac:dyDescent="0.35">
      <c r="B137"/>
      <c r="F137">
        <v>27</v>
      </c>
      <c r="G137" s="190">
        <v>3.1190476190476191</v>
      </c>
      <c r="H137" s="190">
        <f t="shared" si="14"/>
        <v>115.68571428571406</v>
      </c>
    </row>
    <row r="138" spans="2:8" x14ac:dyDescent="0.35">
      <c r="B138"/>
      <c r="F138">
        <v>28</v>
      </c>
      <c r="G138" s="190">
        <v>3.1190476190476191</v>
      </c>
      <c r="H138" s="190">
        <f t="shared" si="14"/>
        <v>112.56666666666644</v>
      </c>
    </row>
    <row r="139" spans="2:8" x14ac:dyDescent="0.35">
      <c r="B139"/>
      <c r="F139">
        <v>29</v>
      </c>
      <c r="G139" s="190">
        <v>3.1190476190476191</v>
      </c>
      <c r="H139" s="190">
        <f t="shared" si="14"/>
        <v>109.44761904761882</v>
      </c>
    </row>
    <row r="140" spans="2:8" x14ac:dyDescent="0.35">
      <c r="B140"/>
      <c r="F140">
        <v>30</v>
      </c>
      <c r="G140" s="190">
        <v>3.1190476190476191</v>
      </c>
      <c r="H140" s="190">
        <f t="shared" si="14"/>
        <v>106.32857142857119</v>
      </c>
    </row>
    <row r="141" spans="2:8" x14ac:dyDescent="0.35">
      <c r="B141"/>
      <c r="F141">
        <v>31</v>
      </c>
      <c r="G141" s="190">
        <v>3.1190476190476191</v>
      </c>
      <c r="H141" s="190">
        <f t="shared" si="14"/>
        <v>103.20952380952357</v>
      </c>
    </row>
    <row r="142" spans="2:8" x14ac:dyDescent="0.35">
      <c r="B142"/>
      <c r="F142">
        <v>32</v>
      </c>
      <c r="G142" s="190">
        <v>3.1190476190476191</v>
      </c>
      <c r="H142" s="190">
        <f t="shared" si="14"/>
        <v>100.09047619047595</v>
      </c>
    </row>
    <row r="143" spans="2:8" x14ac:dyDescent="0.35">
      <c r="B143"/>
      <c r="F143">
        <v>33</v>
      </c>
      <c r="G143" s="190">
        <v>3.1190476190476191</v>
      </c>
      <c r="H143" s="190">
        <f t="shared" si="14"/>
        <v>96.971428571428333</v>
      </c>
    </row>
    <row r="144" spans="2:8" x14ac:dyDescent="0.35">
      <c r="B144"/>
      <c r="F144">
        <v>34</v>
      </c>
      <c r="G144" s="190">
        <v>3.1190476190476191</v>
      </c>
      <c r="H144" s="190">
        <f t="shared" si="14"/>
        <v>93.852380952380713</v>
      </c>
    </row>
    <row r="145" spans="2:8" x14ac:dyDescent="0.35">
      <c r="B145"/>
      <c r="F145">
        <v>35</v>
      </c>
      <c r="G145" s="190">
        <v>3.1190476190476191</v>
      </c>
      <c r="H145" s="190">
        <f t="shared" si="14"/>
        <v>90.733333333333093</v>
      </c>
    </row>
    <row r="146" spans="2:8" x14ac:dyDescent="0.35">
      <c r="B146"/>
      <c r="F146">
        <v>36</v>
      </c>
      <c r="G146" s="190">
        <v>3.1190476190476191</v>
      </c>
      <c r="H146" s="190">
        <f t="shared" si="14"/>
        <v>87.614285714285472</v>
      </c>
    </row>
    <row r="147" spans="2:8" x14ac:dyDescent="0.35">
      <c r="B147"/>
      <c r="F147">
        <v>37</v>
      </c>
      <c r="G147" s="190">
        <v>3.1190476190476191</v>
      </c>
      <c r="H147" s="190">
        <f t="shared" si="14"/>
        <v>84.495238095237852</v>
      </c>
    </row>
    <row r="148" spans="2:8" x14ac:dyDescent="0.35">
      <c r="B148"/>
      <c r="F148">
        <v>38</v>
      </c>
      <c r="G148" s="190">
        <v>3.1190476190476191</v>
      </c>
      <c r="H148" s="190">
        <f t="shared" si="14"/>
        <v>81.376190476190231</v>
      </c>
    </row>
    <row r="149" spans="2:8" x14ac:dyDescent="0.35">
      <c r="B149"/>
      <c r="F149">
        <v>39</v>
      </c>
      <c r="G149" s="190">
        <v>3.1190476190476191</v>
      </c>
      <c r="H149" s="190">
        <f t="shared" si="14"/>
        <v>78.257142857142611</v>
      </c>
    </row>
    <row r="150" spans="2:8" x14ac:dyDescent="0.35">
      <c r="B150"/>
      <c r="F150">
        <v>40</v>
      </c>
      <c r="G150" s="190">
        <v>3.1190476190476191</v>
      </c>
      <c r="H150" s="190">
        <f t="shared" si="14"/>
        <v>75.138095238094991</v>
      </c>
    </row>
    <row r="151" spans="2:8" x14ac:dyDescent="0.35">
      <c r="B151"/>
      <c r="F151">
        <v>41</v>
      </c>
      <c r="G151" s="190">
        <v>3.1190476190476191</v>
      </c>
      <c r="H151" s="190">
        <f t="shared" si="14"/>
        <v>72.01904761904737</v>
      </c>
    </row>
    <row r="152" spans="2:8" x14ac:dyDescent="0.35">
      <c r="B152"/>
      <c r="F152">
        <v>42</v>
      </c>
      <c r="G152" s="190">
        <v>3.1190476190476191</v>
      </c>
      <c r="H152" s="190">
        <f t="shared" si="14"/>
        <v>68.89999999999975</v>
      </c>
    </row>
    <row r="153" spans="2:8" x14ac:dyDescent="0.35">
      <c r="B153"/>
      <c r="F153">
        <v>43</v>
      </c>
      <c r="G153" s="190">
        <v>2.8333333333333335</v>
      </c>
      <c r="H153" s="190">
        <f t="shared" si="14"/>
        <v>66.066666666666421</v>
      </c>
    </row>
    <row r="154" spans="2:8" x14ac:dyDescent="0.35">
      <c r="B154"/>
      <c r="F154">
        <v>44</v>
      </c>
      <c r="G154" s="190">
        <v>2.8333333333333335</v>
      </c>
      <c r="H154" s="190">
        <f t="shared" si="14"/>
        <v>63.233333333333086</v>
      </c>
    </row>
    <row r="155" spans="2:8" x14ac:dyDescent="0.35">
      <c r="B155"/>
      <c r="F155">
        <v>45</v>
      </c>
      <c r="G155" s="190">
        <v>2.8333333333333335</v>
      </c>
      <c r="H155" s="190">
        <f t="shared" si="14"/>
        <v>60.39999999999975</v>
      </c>
    </row>
    <row r="156" spans="2:8" x14ac:dyDescent="0.35">
      <c r="B156"/>
      <c r="F156">
        <v>46</v>
      </c>
      <c r="G156" s="190">
        <v>2.8333333333333335</v>
      </c>
      <c r="H156" s="190">
        <f t="shared" si="14"/>
        <v>57.566666666666414</v>
      </c>
    </row>
    <row r="157" spans="2:8" x14ac:dyDescent="0.35">
      <c r="B157"/>
      <c r="F157">
        <v>47</v>
      </c>
      <c r="G157" s="190">
        <v>2.8333333333333335</v>
      </c>
      <c r="H157" s="190">
        <f t="shared" si="14"/>
        <v>54.733333333333078</v>
      </c>
    </row>
    <row r="158" spans="2:8" x14ac:dyDescent="0.35">
      <c r="B158"/>
      <c r="F158">
        <v>48</v>
      </c>
      <c r="G158" s="190">
        <v>2.8333333333333335</v>
      </c>
      <c r="H158" s="190">
        <f t="shared" si="14"/>
        <v>51.899999999999743</v>
      </c>
    </row>
    <row r="159" spans="2:8" x14ac:dyDescent="0.35">
      <c r="B159"/>
      <c r="F159">
        <v>49</v>
      </c>
      <c r="G159" s="190">
        <v>2.8333333333333335</v>
      </c>
      <c r="H159" s="190">
        <f t="shared" si="14"/>
        <v>49.066666666666407</v>
      </c>
    </row>
    <row r="160" spans="2:8" x14ac:dyDescent="0.35">
      <c r="B160"/>
      <c r="F160">
        <v>50</v>
      </c>
      <c r="G160" s="190">
        <v>2.8333333333333335</v>
      </c>
      <c r="H160" s="190">
        <f t="shared" si="14"/>
        <v>46.233333333333071</v>
      </c>
    </row>
    <row r="161" spans="2:8" x14ac:dyDescent="0.35">
      <c r="B161"/>
      <c r="F161">
        <v>51</v>
      </c>
      <c r="G161" s="190">
        <v>2.8333333333333335</v>
      </c>
      <c r="H161" s="190">
        <f t="shared" si="14"/>
        <v>43.399999999999736</v>
      </c>
    </row>
    <row r="162" spans="2:8" x14ac:dyDescent="0.35">
      <c r="B162"/>
      <c r="F162">
        <v>52</v>
      </c>
      <c r="G162" s="190">
        <v>2.8333333333333335</v>
      </c>
      <c r="H162" s="190">
        <f t="shared" si="14"/>
        <v>40.5666666666664</v>
      </c>
    </row>
    <row r="163" spans="2:8" x14ac:dyDescent="0.35">
      <c r="B163"/>
      <c r="F163">
        <v>53</v>
      </c>
      <c r="G163" s="190">
        <v>2.8333333333333335</v>
      </c>
      <c r="H163" s="190">
        <f t="shared" si="14"/>
        <v>37.733333333333064</v>
      </c>
    </row>
    <row r="164" spans="2:8" x14ac:dyDescent="0.35">
      <c r="B164"/>
      <c r="F164">
        <v>54</v>
      </c>
      <c r="G164" s="190">
        <v>2.8333333333333335</v>
      </c>
      <c r="H164" s="190">
        <f t="shared" si="14"/>
        <v>34.899999999999729</v>
      </c>
    </row>
    <row r="165" spans="2:8" x14ac:dyDescent="0.35">
      <c r="B165"/>
      <c r="F165">
        <v>55</v>
      </c>
      <c r="G165" s="190">
        <v>2.8333333333333335</v>
      </c>
      <c r="H165" s="190">
        <f t="shared" si="14"/>
        <v>32.066666666666393</v>
      </c>
    </row>
    <row r="166" spans="2:8" x14ac:dyDescent="0.35">
      <c r="B166"/>
      <c r="F166">
        <v>56</v>
      </c>
      <c r="G166" s="190">
        <v>2.8333333333333335</v>
      </c>
      <c r="H166" s="190">
        <f t="shared" si="14"/>
        <v>29.233333333333061</v>
      </c>
    </row>
    <row r="167" spans="2:8" x14ac:dyDescent="0.35">
      <c r="B167"/>
      <c r="F167">
        <v>57</v>
      </c>
      <c r="G167" s="190">
        <v>2.8333333333333335</v>
      </c>
      <c r="H167" s="190">
        <f t="shared" si="14"/>
        <v>26.399999999999729</v>
      </c>
    </row>
    <row r="168" spans="2:8" x14ac:dyDescent="0.35">
      <c r="B168"/>
      <c r="F168">
        <v>58</v>
      </c>
      <c r="G168" s="190">
        <v>2.8333333333333335</v>
      </c>
      <c r="H168" s="190">
        <f t="shared" si="14"/>
        <v>23.566666666666396</v>
      </c>
    </row>
    <row r="169" spans="2:8" x14ac:dyDescent="0.35">
      <c r="B169"/>
      <c r="F169">
        <v>59</v>
      </c>
      <c r="G169" s="190">
        <v>2.8333333333333335</v>
      </c>
      <c r="H169" s="190">
        <f t="shared" si="14"/>
        <v>20.733333333333064</v>
      </c>
    </row>
    <row r="170" spans="2:8" x14ac:dyDescent="0.35">
      <c r="B170"/>
      <c r="F170">
        <v>60</v>
      </c>
      <c r="G170" s="190">
        <v>2.8333333333333335</v>
      </c>
      <c r="H170" s="190">
        <f t="shared" si="14"/>
        <v>17.899999999999732</v>
      </c>
    </row>
    <row r="171" spans="2:8" x14ac:dyDescent="0.35">
      <c r="B171"/>
      <c r="F171">
        <v>61</v>
      </c>
      <c r="G171" s="190">
        <v>2.8333333333333335</v>
      </c>
      <c r="H171" s="190">
        <f t="shared" si="14"/>
        <v>15.066666666666398</v>
      </c>
    </row>
    <row r="172" spans="2:8" x14ac:dyDescent="0.35">
      <c r="B172"/>
      <c r="F172">
        <v>62</v>
      </c>
      <c r="G172" s="190">
        <v>2.8333333333333335</v>
      </c>
      <c r="H172" s="190">
        <f t="shared" si="14"/>
        <v>12.233333333333064</v>
      </c>
    </row>
    <row r="173" spans="2:8" x14ac:dyDescent="0.35">
      <c r="B173"/>
      <c r="F173">
        <v>63</v>
      </c>
      <c r="G173" s="190">
        <v>2.8333333333333335</v>
      </c>
      <c r="H173" s="190">
        <f t="shared" si="14"/>
        <v>9.3999999999997303</v>
      </c>
    </row>
    <row r="174" spans="2:8" x14ac:dyDescent="0.35">
      <c r="B174"/>
      <c r="F174">
        <v>64</v>
      </c>
      <c r="G174" s="190">
        <v>0.42857142857142855</v>
      </c>
      <c r="H174" s="190">
        <f t="shared" si="14"/>
        <v>8.9714285714283015</v>
      </c>
    </row>
    <row r="175" spans="2:8" x14ac:dyDescent="0.35">
      <c r="B175"/>
      <c r="F175">
        <v>65</v>
      </c>
      <c r="G175" s="190">
        <v>0.42857142857142855</v>
      </c>
      <c r="H175" s="190">
        <f t="shared" si="14"/>
        <v>8.5428571428568727</v>
      </c>
    </row>
    <row r="176" spans="2:8" x14ac:dyDescent="0.35">
      <c r="B176"/>
      <c r="F176">
        <v>66</v>
      </c>
      <c r="G176" s="190">
        <v>0.42857142857142855</v>
      </c>
      <c r="H176" s="190">
        <f t="shared" ref="H176:H194" si="15">H175-G176</f>
        <v>8.1142857142854439</v>
      </c>
    </row>
    <row r="177" spans="2:8" x14ac:dyDescent="0.35">
      <c r="B177"/>
      <c r="F177">
        <v>67</v>
      </c>
      <c r="G177" s="190">
        <v>0.42857142857142855</v>
      </c>
      <c r="H177" s="190">
        <f t="shared" si="15"/>
        <v>7.685714285714015</v>
      </c>
    </row>
    <row r="178" spans="2:8" x14ac:dyDescent="0.35">
      <c r="B178"/>
      <c r="F178">
        <v>68</v>
      </c>
      <c r="G178" s="190">
        <v>0.42857142857142855</v>
      </c>
      <c r="H178" s="190">
        <f t="shared" si="15"/>
        <v>7.2571428571425862</v>
      </c>
    </row>
    <row r="179" spans="2:8" x14ac:dyDescent="0.35">
      <c r="B179"/>
      <c r="F179">
        <v>69</v>
      </c>
      <c r="G179" s="190">
        <v>0.42857142857142855</v>
      </c>
      <c r="H179" s="190">
        <f t="shared" si="15"/>
        <v>6.8285714285711574</v>
      </c>
    </row>
    <row r="180" spans="2:8" x14ac:dyDescent="0.35">
      <c r="B180"/>
      <c r="F180">
        <v>70</v>
      </c>
      <c r="G180" s="190">
        <v>0.42857142857142855</v>
      </c>
      <c r="H180" s="190">
        <f t="shared" si="15"/>
        <v>6.3999999999997286</v>
      </c>
    </row>
    <row r="181" spans="2:8" x14ac:dyDescent="0.35">
      <c r="B181"/>
      <c r="F181">
        <v>71</v>
      </c>
      <c r="G181" s="190">
        <v>0.42857142857142855</v>
      </c>
      <c r="H181" s="190">
        <f t="shared" si="15"/>
        <v>5.9714285714282997</v>
      </c>
    </row>
    <row r="182" spans="2:8" x14ac:dyDescent="0.35">
      <c r="B182"/>
      <c r="F182">
        <v>72</v>
      </c>
      <c r="G182" s="190">
        <v>0.42857142857142855</v>
      </c>
      <c r="H182" s="190">
        <f t="shared" si="15"/>
        <v>5.5428571428568709</v>
      </c>
    </row>
    <row r="183" spans="2:8" x14ac:dyDescent="0.35">
      <c r="B183"/>
      <c r="F183">
        <v>73</v>
      </c>
      <c r="G183" s="190">
        <v>0.42857142857142855</v>
      </c>
      <c r="H183" s="190">
        <f t="shared" si="15"/>
        <v>5.1142857142854421</v>
      </c>
    </row>
    <row r="184" spans="2:8" x14ac:dyDescent="0.35">
      <c r="B184"/>
      <c r="F184">
        <v>74</v>
      </c>
      <c r="G184" s="190">
        <v>0.42857142857142855</v>
      </c>
      <c r="H184" s="190">
        <f t="shared" si="15"/>
        <v>4.6857142857140133</v>
      </c>
    </row>
    <row r="185" spans="2:8" x14ac:dyDescent="0.35">
      <c r="B185"/>
      <c r="F185">
        <v>75</v>
      </c>
      <c r="G185" s="190">
        <v>0.42857142857142855</v>
      </c>
      <c r="H185" s="190">
        <f t="shared" si="15"/>
        <v>4.2571428571425844</v>
      </c>
    </row>
    <row r="186" spans="2:8" x14ac:dyDescent="0.35">
      <c r="B186"/>
      <c r="F186">
        <v>76</v>
      </c>
      <c r="G186" s="190">
        <v>0.42857142857142855</v>
      </c>
      <c r="H186" s="190">
        <f t="shared" si="15"/>
        <v>3.8285714285711561</v>
      </c>
    </row>
    <row r="187" spans="2:8" x14ac:dyDescent="0.35">
      <c r="B187"/>
      <c r="F187">
        <v>77</v>
      </c>
      <c r="G187" s="190">
        <v>0.42857142857142855</v>
      </c>
      <c r="H187" s="190">
        <f t="shared" si="15"/>
        <v>3.3999999999997277</v>
      </c>
    </row>
    <row r="188" spans="2:8" x14ac:dyDescent="0.35">
      <c r="B188"/>
      <c r="F188">
        <v>78</v>
      </c>
      <c r="G188" s="190">
        <v>0.42857142857142855</v>
      </c>
      <c r="H188" s="190">
        <f t="shared" si="15"/>
        <v>2.9714285714282993</v>
      </c>
    </row>
    <row r="189" spans="2:8" x14ac:dyDescent="0.35">
      <c r="B189"/>
      <c r="F189">
        <v>79</v>
      </c>
      <c r="G189" s="190">
        <v>0.42857142857142855</v>
      </c>
      <c r="H189" s="190">
        <f t="shared" si="15"/>
        <v>2.5428571428568709</v>
      </c>
    </row>
    <row r="190" spans="2:8" x14ac:dyDescent="0.35">
      <c r="B190"/>
      <c r="F190">
        <v>80</v>
      </c>
      <c r="G190" s="190">
        <v>0.42857142857142855</v>
      </c>
      <c r="H190" s="190">
        <f t="shared" si="15"/>
        <v>2.1142857142854425</v>
      </c>
    </row>
    <row r="191" spans="2:8" x14ac:dyDescent="0.35">
      <c r="B191"/>
      <c r="F191">
        <v>81</v>
      </c>
      <c r="G191" s="190">
        <v>0.42857142857142855</v>
      </c>
      <c r="H191" s="190">
        <f t="shared" si="15"/>
        <v>1.6857142857140139</v>
      </c>
    </row>
    <row r="192" spans="2:8" x14ac:dyDescent="0.35">
      <c r="B192"/>
      <c r="F192">
        <v>82</v>
      </c>
      <c r="G192" s="190">
        <v>0.42857142857142855</v>
      </c>
      <c r="H192" s="190">
        <f t="shared" si="15"/>
        <v>1.2571428571425853</v>
      </c>
    </row>
    <row r="193" spans="2:8" x14ac:dyDescent="0.35">
      <c r="B193"/>
      <c r="F193">
        <v>83</v>
      </c>
      <c r="G193" s="190">
        <v>0.42857142857142855</v>
      </c>
      <c r="H193" s="190">
        <f t="shared" si="15"/>
        <v>0.82857142857115673</v>
      </c>
    </row>
    <row r="194" spans="2:8" x14ac:dyDescent="0.35">
      <c r="B194"/>
      <c r="F194">
        <v>84</v>
      </c>
      <c r="G194" s="190">
        <v>0.42857142857142855</v>
      </c>
      <c r="H194" s="190">
        <f t="shared" si="15"/>
        <v>0.39999999999972818</v>
      </c>
    </row>
    <row r="195" spans="2:8" x14ac:dyDescent="0.35">
      <c r="B195"/>
    </row>
    <row r="196" spans="2:8" x14ac:dyDescent="0.35">
      <c r="B196"/>
    </row>
    <row r="197" spans="2:8" x14ac:dyDescent="0.35">
      <c r="B197"/>
    </row>
    <row r="198" spans="2:8" x14ac:dyDescent="0.35">
      <c r="B198"/>
    </row>
    <row r="199" spans="2:8" x14ac:dyDescent="0.35">
      <c r="B199"/>
    </row>
    <row r="200" spans="2:8" x14ac:dyDescent="0.35">
      <c r="B200"/>
    </row>
  </sheetData>
  <mergeCells count="28">
    <mergeCell ref="G28:H28"/>
    <mergeCell ref="I28:J28"/>
    <mergeCell ref="K28:L28"/>
    <mergeCell ref="C27:L27"/>
    <mergeCell ref="B27:B29"/>
    <mergeCell ref="C28:D28"/>
    <mergeCell ref="E28:F28"/>
    <mergeCell ref="B52:B54"/>
    <mergeCell ref="C52:L52"/>
    <mergeCell ref="C53:D53"/>
    <mergeCell ref="E53:F53"/>
    <mergeCell ref="G53:H53"/>
    <mergeCell ref="I53:J53"/>
    <mergeCell ref="K53:L53"/>
    <mergeCell ref="B67:B69"/>
    <mergeCell ref="C67:L67"/>
    <mergeCell ref="C68:D68"/>
    <mergeCell ref="E68:F68"/>
    <mergeCell ref="G68:H68"/>
    <mergeCell ref="I68:J68"/>
    <mergeCell ref="K68:L68"/>
    <mergeCell ref="B82:B84"/>
    <mergeCell ref="C82:L82"/>
    <mergeCell ref="C83:D83"/>
    <mergeCell ref="E83:F83"/>
    <mergeCell ref="G83:H83"/>
    <mergeCell ref="I83:J83"/>
    <mergeCell ref="K83:L8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E3E91-F3CC-4DBC-9054-8AF03FCA60E9}">
  <sheetPr>
    <tabColor theme="6"/>
  </sheetPr>
  <dimension ref="B2:M119"/>
  <sheetViews>
    <sheetView zoomScale="75" zoomScaleNormal="100" workbookViewId="0">
      <selection activeCell="E66" sqref="E66"/>
    </sheetView>
  </sheetViews>
  <sheetFormatPr baseColWidth="10" defaultRowHeight="12.75" x14ac:dyDescent="0.35"/>
  <cols>
    <col min="2" max="2" width="61.19921875" bestFit="1" customWidth="1"/>
    <col min="3" max="3" width="15.86328125" customWidth="1"/>
    <col min="4" max="4" width="15.1328125" bestFit="1" customWidth="1"/>
    <col min="5" max="5" width="35.19921875" customWidth="1"/>
    <col min="6" max="6" width="11.796875" customWidth="1"/>
    <col min="8" max="8" width="15.1328125" bestFit="1" customWidth="1"/>
    <col min="10" max="10" width="15.1328125" bestFit="1" customWidth="1"/>
    <col min="11" max="11" width="15.1328125" customWidth="1"/>
    <col min="12" max="12" width="15.1328125" bestFit="1" customWidth="1"/>
    <col min="13" max="13" width="20.796875" customWidth="1"/>
    <col min="14" max="14" width="16" customWidth="1"/>
    <col min="15" max="15" width="19.53125" customWidth="1"/>
    <col min="16" max="16" width="19.33203125" customWidth="1"/>
    <col min="17" max="17" width="25" bestFit="1" customWidth="1"/>
    <col min="18" max="20" width="29.1328125" customWidth="1"/>
  </cols>
  <sheetData>
    <row r="2" spans="2:2" ht="30" x14ac:dyDescent="0.8">
      <c r="B2" s="164" t="s">
        <v>329</v>
      </c>
    </row>
    <row r="64" spans="2:4" ht="13.15" x14ac:dyDescent="0.4">
      <c r="B64" s="9" t="s">
        <v>59</v>
      </c>
      <c r="C64" s="10" t="s">
        <v>60</v>
      </c>
      <c r="D64" s="4" t="s">
        <v>116</v>
      </c>
    </row>
    <row r="65" spans="2:6" x14ac:dyDescent="0.35">
      <c r="B65" s="11" t="s">
        <v>53</v>
      </c>
      <c r="C65" s="12">
        <v>528</v>
      </c>
      <c r="E65" s="4"/>
    </row>
    <row r="66" spans="2:6" x14ac:dyDescent="0.35">
      <c r="B66" s="13" t="s">
        <v>54</v>
      </c>
      <c r="C66" s="14">
        <v>556</v>
      </c>
      <c r="E66" s="4"/>
    </row>
    <row r="67" spans="2:6" x14ac:dyDescent="0.35">
      <c r="B67" s="11" t="s">
        <v>55</v>
      </c>
      <c r="C67" s="12">
        <v>539</v>
      </c>
    </row>
    <row r="68" spans="2:6" x14ac:dyDescent="0.35">
      <c r="B68" s="13" t="s">
        <v>56</v>
      </c>
      <c r="C68" s="14">
        <v>660</v>
      </c>
    </row>
    <row r="69" spans="2:6" x14ac:dyDescent="0.35">
      <c r="B69" s="7" t="s">
        <v>57</v>
      </c>
      <c r="C69" s="15">
        <v>485</v>
      </c>
    </row>
    <row r="72" spans="2:6" ht="13.15" x14ac:dyDescent="0.4">
      <c r="B72" s="9" t="s">
        <v>78</v>
      </c>
      <c r="C72" s="10" t="s">
        <v>79</v>
      </c>
      <c r="E72" s="75"/>
      <c r="F72" s="52"/>
    </row>
    <row r="73" spans="2:6" ht="25.5" x14ac:dyDescent="0.35">
      <c r="B73" s="23" t="s">
        <v>103</v>
      </c>
      <c r="C73" s="18">
        <f>Tableau1[[#Totals],[Total coût]]</f>
        <v>154177.59999999998</v>
      </c>
      <c r="E73" s="78" t="s">
        <v>122</v>
      </c>
      <c r="F73" s="79">
        <v>3</v>
      </c>
    </row>
    <row r="74" spans="2:6" x14ac:dyDescent="0.35">
      <c r="B74" s="13" t="s">
        <v>74</v>
      </c>
      <c r="C74" s="19">
        <f>C73*0.15</f>
        <v>23126.639999999996</v>
      </c>
      <c r="E74" s="13" t="s">
        <v>117</v>
      </c>
      <c r="F74" s="19">
        <f>C75+C73</f>
        <v>156677.59999999998</v>
      </c>
    </row>
    <row r="75" spans="2:6" x14ac:dyDescent="0.35">
      <c r="B75" s="11" t="s">
        <v>75</v>
      </c>
      <c r="C75" s="18">
        <v>2500</v>
      </c>
      <c r="E75" s="11" t="s">
        <v>120</v>
      </c>
      <c r="F75" s="18">
        <f>F74/F73</f>
        <v>52225.866666666661</v>
      </c>
    </row>
    <row r="76" spans="2:6" x14ac:dyDescent="0.35">
      <c r="B76" s="13" t="s">
        <v>76</v>
      </c>
      <c r="C76" s="19">
        <f>200*12</f>
        <v>2400</v>
      </c>
      <c r="E76" s="13" t="s">
        <v>118</v>
      </c>
      <c r="F76" s="19">
        <f>C74/12</f>
        <v>1927.2199999999996</v>
      </c>
    </row>
    <row r="77" spans="2:6" ht="13.15" x14ac:dyDescent="0.4">
      <c r="B77" s="175" t="s">
        <v>123</v>
      </c>
      <c r="C77" s="176"/>
      <c r="E77" s="76" t="s">
        <v>121</v>
      </c>
      <c r="F77" s="77">
        <f>C76/12</f>
        <v>200</v>
      </c>
    </row>
    <row r="81" spans="2:13" ht="13.15" x14ac:dyDescent="0.4">
      <c r="B81" s="9" t="s">
        <v>83</v>
      </c>
      <c r="C81" s="10"/>
    </row>
    <row r="82" spans="2:13" x14ac:dyDescent="0.35">
      <c r="B82" s="13" t="s">
        <v>80</v>
      </c>
      <c r="C82" s="26">
        <v>100</v>
      </c>
    </row>
    <row r="83" spans="2:13" x14ac:dyDescent="0.35">
      <c r="B83" s="11" t="s">
        <v>84</v>
      </c>
      <c r="C83" s="172">
        <v>2.5000000000000001E-2</v>
      </c>
    </row>
    <row r="84" spans="2:13" x14ac:dyDescent="0.35">
      <c r="B84" s="13" t="s">
        <v>112</v>
      </c>
      <c r="C84" s="25">
        <v>400000</v>
      </c>
    </row>
    <row r="85" spans="2:13" x14ac:dyDescent="0.35">
      <c r="B85" s="11" t="s">
        <v>85</v>
      </c>
      <c r="C85" s="24">
        <f>C84*0.025</f>
        <v>10000</v>
      </c>
      <c r="F85" s="4"/>
    </row>
    <row r="86" spans="2:13" x14ac:dyDescent="0.35">
      <c r="B86" s="8" t="s">
        <v>87</v>
      </c>
      <c r="C86" s="27">
        <f>C85*C82</f>
        <v>1000000</v>
      </c>
      <c r="F86" s="4"/>
    </row>
    <row r="87" spans="2:13" x14ac:dyDescent="0.35">
      <c r="F87" s="4"/>
    </row>
    <row r="89" spans="2:13" ht="13.15" x14ac:dyDescent="0.4">
      <c r="B89" s="9" t="s">
        <v>82</v>
      </c>
      <c r="C89" s="10"/>
    </row>
    <row r="90" spans="2:13" x14ac:dyDescent="0.35">
      <c r="B90" s="11" t="s">
        <v>115</v>
      </c>
      <c r="C90" s="173">
        <v>0.05</v>
      </c>
      <c r="E90" t="s">
        <v>81</v>
      </c>
    </row>
    <row r="91" spans="2:13" x14ac:dyDescent="0.35">
      <c r="B91" s="13" t="s">
        <v>86</v>
      </c>
      <c r="C91" s="26">
        <v>100</v>
      </c>
      <c r="F91" s="4"/>
      <c r="H91" s="20"/>
    </row>
    <row r="92" spans="2:13" x14ac:dyDescent="0.35">
      <c r="B92" s="7" t="s">
        <v>124</v>
      </c>
      <c r="C92" s="174">
        <v>2.7E-2</v>
      </c>
    </row>
    <row r="94" spans="2:13" x14ac:dyDescent="0.35">
      <c r="B94" s="58"/>
      <c r="C94" s="59"/>
    </row>
    <row r="95" spans="2:13" ht="13.15" x14ac:dyDescent="0.4">
      <c r="B95" s="52" t="s">
        <v>89</v>
      </c>
      <c r="C95" s="52" t="s">
        <v>110</v>
      </c>
      <c r="D95" s="52" t="s">
        <v>111</v>
      </c>
      <c r="E95" s="52" t="s">
        <v>85</v>
      </c>
      <c r="F95" s="52" t="s">
        <v>87</v>
      </c>
      <c r="G95" s="52" t="s">
        <v>119</v>
      </c>
      <c r="H95" s="52" t="s">
        <v>74</v>
      </c>
      <c r="I95" s="52" t="s">
        <v>113</v>
      </c>
      <c r="J95" s="52" t="s">
        <v>114</v>
      </c>
      <c r="K95" s="52" t="s">
        <v>88</v>
      </c>
      <c r="L95" s="52" t="s">
        <v>125</v>
      </c>
      <c r="M95" s="52" t="s">
        <v>126</v>
      </c>
    </row>
    <row r="96" spans="2:13" x14ac:dyDescent="0.35">
      <c r="B96" s="50">
        <v>1</v>
      </c>
      <c r="C96" s="53">
        <v>2.5000000000000001E-2</v>
      </c>
      <c r="D96" s="54">
        <v>100</v>
      </c>
      <c r="E96" s="50">
        <v>10000</v>
      </c>
      <c r="F96" s="54">
        <f>'Couts et gains'!$D96*'Couts et gains'!$E96</f>
        <v>1000000</v>
      </c>
      <c r="G96" s="54">
        <v>52225.866666666698</v>
      </c>
      <c r="H96" s="54">
        <v>0</v>
      </c>
      <c r="I96" s="54">
        <v>0</v>
      </c>
      <c r="J96" s="54">
        <f>SUM(G96:I96)</f>
        <v>52225.866666666698</v>
      </c>
      <c r="K96" s="54">
        <f>(Tableau5[[#This Row],[Chiffre d''affaires]]-$C$86)</f>
        <v>0</v>
      </c>
      <c r="L96" s="55">
        <f>Tableau5[[#This Row],[ROI]]-Tableau5[[#This Row],[Coûts totaux mensuels]]</f>
        <v>-52225.866666666698</v>
      </c>
      <c r="M96" s="55">
        <f>Tableau5[[#This Row],[Profit mensuel]]</f>
        <v>-52225.866666666698</v>
      </c>
    </row>
    <row r="97" spans="2:13" x14ac:dyDescent="0.35">
      <c r="B97" s="50">
        <v>2</v>
      </c>
      <c r="C97" s="53">
        <v>2.5000000000000001E-2</v>
      </c>
      <c r="D97" s="54">
        <v>100</v>
      </c>
      <c r="E97" s="50">
        <v>10000</v>
      </c>
      <c r="F97" s="54">
        <f>'Couts et gains'!$D97*'Couts et gains'!$E97</f>
        <v>1000000</v>
      </c>
      <c r="G97" s="54">
        <v>52225.866666666698</v>
      </c>
      <c r="H97" s="54">
        <v>0</v>
      </c>
      <c r="I97" s="54">
        <v>0</v>
      </c>
      <c r="J97" s="54">
        <f t="shared" ref="J97:J119" si="0">SUM(G97:I97)</f>
        <v>52225.866666666698</v>
      </c>
      <c r="K97" s="54">
        <f>(Tableau5[[#This Row],[Chiffre d''affaires]]-$C$86)</f>
        <v>0</v>
      </c>
      <c r="L97" s="55">
        <f>Tableau5[[#This Row],[ROI]]-Tableau5[[#This Row],[Coûts totaux mensuels]]</f>
        <v>-52225.866666666698</v>
      </c>
      <c r="M97" s="55">
        <f>Tableau5[[#This Row],[Profit mensuel]]+M96</f>
        <v>-104451.7333333334</v>
      </c>
    </row>
    <row r="98" spans="2:13" x14ac:dyDescent="0.35">
      <c r="B98" s="50">
        <v>3</v>
      </c>
      <c r="C98" s="53">
        <v>2.5000000000000001E-2</v>
      </c>
      <c r="D98" s="54">
        <v>100</v>
      </c>
      <c r="E98" s="50">
        <v>10000</v>
      </c>
      <c r="F98" s="54">
        <f>'Couts et gains'!$D98*'Couts et gains'!$E98</f>
        <v>1000000</v>
      </c>
      <c r="G98" s="54">
        <v>52225.866666666698</v>
      </c>
      <c r="H98" s="54">
        <v>0</v>
      </c>
      <c r="I98" s="54">
        <v>0</v>
      </c>
      <c r="J98" s="54">
        <f t="shared" si="0"/>
        <v>52225.866666666698</v>
      </c>
      <c r="K98" s="54">
        <f>(Tableau5[[#This Row],[Chiffre d''affaires]]-$C$86)</f>
        <v>0</v>
      </c>
      <c r="L98" s="55">
        <f>Tableau5[[#This Row],[ROI]]-Tableau5[[#This Row],[Coûts totaux mensuels]]</f>
        <v>-52225.866666666698</v>
      </c>
      <c r="M98" s="55">
        <f>Tableau5[[#This Row],[Profit mensuel]]+M97</f>
        <v>-156677.60000000009</v>
      </c>
    </row>
    <row r="99" spans="2:13" x14ac:dyDescent="0.35">
      <c r="B99" s="50">
        <v>4</v>
      </c>
      <c r="C99" s="53">
        <v>2.52E-2</v>
      </c>
      <c r="D99" s="54">
        <v>101</v>
      </c>
      <c r="E99" s="50">
        <f>$C$84*'Couts et gains'!$C99</f>
        <v>10080</v>
      </c>
      <c r="F99" s="54">
        <f>'Couts et gains'!$D99*'Couts et gains'!$E99</f>
        <v>1018080</v>
      </c>
      <c r="G99" s="54">
        <v>0</v>
      </c>
      <c r="H99" s="54">
        <v>1927.2199999999996</v>
      </c>
      <c r="I99" s="54">
        <v>200</v>
      </c>
      <c r="J99" s="54">
        <f t="shared" si="0"/>
        <v>2127.2199999999993</v>
      </c>
      <c r="K99" s="54">
        <f>(Tableau5[[#This Row],[Chiffre d''affaires]]-$C$86)</f>
        <v>18080</v>
      </c>
      <c r="L99" s="55">
        <f>Tableau5[[#This Row],[ROI]]-Tableau5[[#This Row],[Coûts totaux mensuels]]</f>
        <v>15952.78</v>
      </c>
      <c r="M99" s="55">
        <f>Tableau5[[#This Row],[Profit mensuel]]+M98</f>
        <v>-140724.82000000009</v>
      </c>
    </row>
    <row r="100" spans="2:13" x14ac:dyDescent="0.35">
      <c r="B100" s="50">
        <v>5</v>
      </c>
      <c r="C100" s="53">
        <v>2.5399999999999999E-2</v>
      </c>
      <c r="D100" s="54">
        <v>102</v>
      </c>
      <c r="E100" s="50">
        <f>$C$84*'Couts et gains'!$C100</f>
        <v>10160</v>
      </c>
      <c r="F100" s="54">
        <f>'Couts et gains'!$D100*'Couts et gains'!$E100</f>
        <v>1036320</v>
      </c>
      <c r="G100" s="54">
        <v>0</v>
      </c>
      <c r="H100" s="54">
        <v>1927.2199999999996</v>
      </c>
      <c r="I100" s="54">
        <v>200</v>
      </c>
      <c r="J100" s="54">
        <f t="shared" si="0"/>
        <v>2127.2199999999993</v>
      </c>
      <c r="K100" s="54">
        <f>(Tableau5[[#This Row],[Chiffre d''affaires]]-$C$86)</f>
        <v>36320</v>
      </c>
      <c r="L100" s="55">
        <f>Tableau5[[#This Row],[ROI]]-Tableau5[[#This Row],[Coûts totaux mensuels]]</f>
        <v>34192.78</v>
      </c>
      <c r="M100" s="55">
        <f>Tableau5[[#This Row],[Profit mensuel]]+M99</f>
        <v>-106532.0400000001</v>
      </c>
    </row>
    <row r="101" spans="2:13" x14ac:dyDescent="0.35">
      <c r="B101" s="50">
        <v>6</v>
      </c>
      <c r="C101" s="53">
        <v>2.5600000000000001E-2</v>
      </c>
      <c r="D101" s="54">
        <v>103</v>
      </c>
      <c r="E101" s="50">
        <f>$C$84*'Couts et gains'!$C101</f>
        <v>10240</v>
      </c>
      <c r="F101" s="54">
        <f>'Couts et gains'!$D101*'Couts et gains'!$E101</f>
        <v>1054720</v>
      </c>
      <c r="G101" s="54">
        <v>0</v>
      </c>
      <c r="H101" s="54">
        <v>1927.2199999999996</v>
      </c>
      <c r="I101" s="54">
        <v>200</v>
      </c>
      <c r="J101" s="54">
        <f t="shared" si="0"/>
        <v>2127.2199999999993</v>
      </c>
      <c r="K101" s="54">
        <f>(Tableau5[[#This Row],[Chiffre d''affaires]]-$C$86)</f>
        <v>54720</v>
      </c>
      <c r="L101" s="55">
        <f>Tableau5[[#This Row],[ROI]]-Tableau5[[#This Row],[Coûts totaux mensuels]]</f>
        <v>52592.78</v>
      </c>
      <c r="M101" s="55">
        <f>Tableau5[[#This Row],[Profit mensuel]]+M100</f>
        <v>-53939.260000000097</v>
      </c>
    </row>
    <row r="102" spans="2:13" x14ac:dyDescent="0.35">
      <c r="B102" s="50">
        <v>7</v>
      </c>
      <c r="C102" s="53">
        <v>2.58E-2</v>
      </c>
      <c r="D102" s="54">
        <v>104</v>
      </c>
      <c r="E102" s="50">
        <f>$C$84*'Couts et gains'!$C102</f>
        <v>10320</v>
      </c>
      <c r="F102" s="54">
        <f>'Couts et gains'!$D102*'Couts et gains'!$E102</f>
        <v>1073280</v>
      </c>
      <c r="G102" s="54">
        <v>0</v>
      </c>
      <c r="H102" s="54">
        <v>1927.2199999999996</v>
      </c>
      <c r="I102" s="54">
        <v>200</v>
      </c>
      <c r="J102" s="54">
        <f t="shared" si="0"/>
        <v>2127.2199999999993</v>
      </c>
      <c r="K102" s="54">
        <f>(Tableau5[[#This Row],[Chiffre d''affaires]]-$C$86)</f>
        <v>73280</v>
      </c>
      <c r="L102" s="55">
        <f>Tableau5[[#This Row],[ROI]]-Tableau5[[#This Row],[Coûts totaux mensuels]]</f>
        <v>71152.78</v>
      </c>
      <c r="M102" s="55">
        <f>Tableau5[[#This Row],[Profit mensuel]]+M101</f>
        <v>17213.519999999902</v>
      </c>
    </row>
    <row r="103" spans="2:13" x14ac:dyDescent="0.35">
      <c r="B103" s="50">
        <v>8</v>
      </c>
      <c r="C103" s="53">
        <v>2.5999999999999999E-2</v>
      </c>
      <c r="D103" s="54">
        <v>105</v>
      </c>
      <c r="E103" s="50">
        <f>$C$84*'Couts et gains'!$C103</f>
        <v>10400</v>
      </c>
      <c r="F103" s="54">
        <f>'Couts et gains'!$D103*'Couts et gains'!$E103</f>
        <v>1092000</v>
      </c>
      <c r="G103" s="54">
        <v>0</v>
      </c>
      <c r="H103" s="54">
        <v>1927.2199999999996</v>
      </c>
      <c r="I103" s="54">
        <v>200</v>
      </c>
      <c r="J103" s="54">
        <f t="shared" si="0"/>
        <v>2127.2199999999993</v>
      </c>
      <c r="K103" s="54">
        <f>(Tableau5[[#This Row],[Chiffre d''affaires]]-$C$86)</f>
        <v>92000</v>
      </c>
      <c r="L103" s="55">
        <f>Tableau5[[#This Row],[ROI]]-Tableau5[[#This Row],[Coûts totaux mensuels]]</f>
        <v>89872.78</v>
      </c>
      <c r="M103" s="55">
        <f>Tableau5[[#This Row],[Profit mensuel]]+M102</f>
        <v>107086.2999999999</v>
      </c>
    </row>
    <row r="104" spans="2:13" x14ac:dyDescent="0.35">
      <c r="B104" s="50">
        <v>9</v>
      </c>
      <c r="C104" s="53">
        <v>2.6200000000000001E-2</v>
      </c>
      <c r="D104" s="54">
        <v>105</v>
      </c>
      <c r="E104" s="50">
        <f>$C$84*'Couts et gains'!$C104</f>
        <v>10480</v>
      </c>
      <c r="F104" s="54">
        <f>'Couts et gains'!$D104*'Couts et gains'!$E104</f>
        <v>1100400</v>
      </c>
      <c r="G104" s="54">
        <v>0</v>
      </c>
      <c r="H104" s="54">
        <v>1927.2199999999996</v>
      </c>
      <c r="I104" s="54">
        <v>200</v>
      </c>
      <c r="J104" s="54">
        <f t="shared" si="0"/>
        <v>2127.2199999999993</v>
      </c>
      <c r="K104" s="54">
        <f>(Tableau5[[#This Row],[Chiffre d''affaires]]-$C$86)</f>
        <v>100400</v>
      </c>
      <c r="L104" s="55">
        <f>Tableau5[[#This Row],[ROI]]-Tableau5[[#This Row],[Coûts totaux mensuels]]</f>
        <v>98272.78</v>
      </c>
      <c r="M104" s="55">
        <f>Tableau5[[#This Row],[Profit mensuel]]+M103</f>
        <v>205359.0799999999</v>
      </c>
    </row>
    <row r="105" spans="2:13" x14ac:dyDescent="0.35">
      <c r="B105" s="50">
        <v>10</v>
      </c>
      <c r="C105" s="53">
        <v>2.64E-2</v>
      </c>
      <c r="D105" s="54">
        <v>105</v>
      </c>
      <c r="E105" s="50">
        <f>$C$84*'Couts et gains'!$C105</f>
        <v>10560</v>
      </c>
      <c r="F105" s="54">
        <f>'Couts et gains'!$D105*'Couts et gains'!$E105</f>
        <v>1108800</v>
      </c>
      <c r="G105" s="54">
        <v>0</v>
      </c>
      <c r="H105" s="54">
        <v>1927.2199999999996</v>
      </c>
      <c r="I105" s="54">
        <v>200</v>
      </c>
      <c r="J105" s="54">
        <f t="shared" si="0"/>
        <v>2127.2199999999993</v>
      </c>
      <c r="K105" s="54">
        <f>(Tableau5[[#This Row],[Chiffre d''affaires]]-$C$86)</f>
        <v>108800</v>
      </c>
      <c r="L105" s="55">
        <f>Tableau5[[#This Row],[ROI]]-Tableau5[[#This Row],[Coûts totaux mensuels]]</f>
        <v>106672.78</v>
      </c>
      <c r="M105" s="55">
        <f>Tableau5[[#This Row],[Profit mensuel]]+M104</f>
        <v>312031.85999999987</v>
      </c>
    </row>
    <row r="106" spans="2:13" x14ac:dyDescent="0.35">
      <c r="B106" s="50">
        <v>11</v>
      </c>
      <c r="C106" s="53">
        <v>2.6599999999999999E-2</v>
      </c>
      <c r="D106" s="54">
        <v>105</v>
      </c>
      <c r="E106" s="50">
        <f>$C$84*'Couts et gains'!$C106</f>
        <v>10640</v>
      </c>
      <c r="F106" s="54">
        <f>'Couts et gains'!$D106*'Couts et gains'!$E106</f>
        <v>1117200</v>
      </c>
      <c r="G106" s="54">
        <v>0</v>
      </c>
      <c r="H106" s="54">
        <v>1927.2199999999996</v>
      </c>
      <c r="I106" s="54">
        <v>200</v>
      </c>
      <c r="J106" s="54">
        <f t="shared" si="0"/>
        <v>2127.2199999999993</v>
      </c>
      <c r="K106" s="54">
        <f>(Tableau5[[#This Row],[Chiffre d''affaires]]-$C$86)</f>
        <v>117200</v>
      </c>
      <c r="L106" s="55">
        <f>Tableau5[[#This Row],[ROI]]-Tableau5[[#This Row],[Coûts totaux mensuels]]</f>
        <v>115072.78</v>
      </c>
      <c r="M106" s="55">
        <f>Tableau5[[#This Row],[Profit mensuel]]+M105</f>
        <v>427104.6399999999</v>
      </c>
    </row>
    <row r="107" spans="2:13" x14ac:dyDescent="0.35">
      <c r="B107" s="50">
        <v>12</v>
      </c>
      <c r="C107" s="53">
        <v>2.6800000000000001E-2</v>
      </c>
      <c r="D107" s="54">
        <v>105</v>
      </c>
      <c r="E107" s="50">
        <f>$C$84*'Couts et gains'!$C107</f>
        <v>10720</v>
      </c>
      <c r="F107" s="54">
        <f>'Couts et gains'!$D107*'Couts et gains'!$E107</f>
        <v>1125600</v>
      </c>
      <c r="G107" s="54">
        <v>0</v>
      </c>
      <c r="H107" s="54">
        <v>1927.2199999999996</v>
      </c>
      <c r="I107" s="54">
        <v>200</v>
      </c>
      <c r="J107" s="54">
        <f t="shared" si="0"/>
        <v>2127.2199999999993</v>
      </c>
      <c r="K107" s="54">
        <f>(Tableau5[[#This Row],[Chiffre d''affaires]]-$C$86)</f>
        <v>125600</v>
      </c>
      <c r="L107" s="55">
        <f>Tableau5[[#This Row],[ROI]]-Tableau5[[#This Row],[Coûts totaux mensuels]]</f>
        <v>123472.78</v>
      </c>
      <c r="M107" s="55">
        <f>Tableau5[[#This Row],[Profit mensuel]]+M106</f>
        <v>550577.41999999993</v>
      </c>
    </row>
    <row r="108" spans="2:13" x14ac:dyDescent="0.35">
      <c r="B108" s="50">
        <v>13</v>
      </c>
      <c r="C108" s="53">
        <v>2.7E-2</v>
      </c>
      <c r="D108" s="54">
        <v>105</v>
      </c>
      <c r="E108" s="50">
        <f>$C$84*'Couts et gains'!$C108</f>
        <v>10800</v>
      </c>
      <c r="F108" s="54">
        <f>'Couts et gains'!$D108*'Couts et gains'!$E108</f>
        <v>1134000</v>
      </c>
      <c r="G108" s="54">
        <v>0</v>
      </c>
      <c r="H108" s="54">
        <v>1927.2199999999996</v>
      </c>
      <c r="I108" s="54">
        <v>200</v>
      </c>
      <c r="J108" s="54">
        <f t="shared" si="0"/>
        <v>2127.2199999999993</v>
      </c>
      <c r="K108" s="54">
        <f>(Tableau5[[#This Row],[Chiffre d''affaires]]-$C$86)</f>
        <v>134000</v>
      </c>
      <c r="L108" s="55">
        <f>Tableau5[[#This Row],[ROI]]-Tableau5[[#This Row],[Coûts totaux mensuels]]</f>
        <v>131872.78</v>
      </c>
      <c r="M108" s="55">
        <f>Tableau5[[#This Row],[Profit mensuel]]+M107</f>
        <v>682450.2</v>
      </c>
    </row>
    <row r="109" spans="2:13" x14ac:dyDescent="0.35">
      <c r="B109" s="50">
        <v>14</v>
      </c>
      <c r="C109" s="53">
        <v>2.7E-2</v>
      </c>
      <c r="D109" s="54">
        <v>105</v>
      </c>
      <c r="E109" s="50">
        <f>$C$84*'Couts et gains'!$C109</f>
        <v>10800</v>
      </c>
      <c r="F109" s="54">
        <f>'Couts et gains'!$D109*'Couts et gains'!$E109</f>
        <v>1134000</v>
      </c>
      <c r="G109" s="54">
        <v>0</v>
      </c>
      <c r="H109" s="54">
        <v>1927.2199999999996</v>
      </c>
      <c r="I109" s="54">
        <v>200</v>
      </c>
      <c r="J109" s="54">
        <f t="shared" si="0"/>
        <v>2127.2199999999993</v>
      </c>
      <c r="K109" s="54">
        <f>(Tableau5[[#This Row],[Chiffre d''affaires]]-$C$86)</f>
        <v>134000</v>
      </c>
      <c r="L109" s="55">
        <f>Tableau5[[#This Row],[ROI]]-Tableau5[[#This Row],[Coûts totaux mensuels]]</f>
        <v>131872.78</v>
      </c>
      <c r="M109" s="55">
        <f>Tableau5[[#This Row],[Profit mensuel]]+M108</f>
        <v>814322.98</v>
      </c>
    </row>
    <row r="110" spans="2:13" x14ac:dyDescent="0.35">
      <c r="B110" s="50">
        <v>15</v>
      </c>
      <c r="C110" s="53">
        <v>2.7E-2</v>
      </c>
      <c r="D110" s="54">
        <v>105</v>
      </c>
      <c r="E110" s="50">
        <f>$C$84*'Couts et gains'!$C110</f>
        <v>10800</v>
      </c>
      <c r="F110" s="54">
        <f>'Couts et gains'!$D110*'Couts et gains'!$E110</f>
        <v>1134000</v>
      </c>
      <c r="G110" s="54">
        <v>0</v>
      </c>
      <c r="H110" s="54">
        <v>1927.2199999999996</v>
      </c>
      <c r="I110" s="54">
        <v>200</v>
      </c>
      <c r="J110" s="54">
        <f t="shared" si="0"/>
        <v>2127.2199999999993</v>
      </c>
      <c r="K110" s="54">
        <f>(Tableau5[[#This Row],[Chiffre d''affaires]]-$C$86)</f>
        <v>134000</v>
      </c>
      <c r="L110" s="55">
        <f>Tableau5[[#This Row],[ROI]]-Tableau5[[#This Row],[Coûts totaux mensuels]]</f>
        <v>131872.78</v>
      </c>
      <c r="M110" s="55">
        <f>Tableau5[[#This Row],[Profit mensuel]]+M109</f>
        <v>946195.76</v>
      </c>
    </row>
    <row r="111" spans="2:13" x14ac:dyDescent="0.35">
      <c r="B111" s="50">
        <v>16</v>
      </c>
      <c r="C111" s="53">
        <v>2.7E-2</v>
      </c>
      <c r="D111" s="54">
        <v>105</v>
      </c>
      <c r="E111" s="50">
        <f>$C$84*'Couts et gains'!$C111</f>
        <v>10800</v>
      </c>
      <c r="F111" s="54">
        <f>'Couts et gains'!$D111*'Couts et gains'!$E111</f>
        <v>1134000</v>
      </c>
      <c r="G111" s="54">
        <v>0</v>
      </c>
      <c r="H111" s="54">
        <v>1927.2199999999996</v>
      </c>
      <c r="I111" s="54">
        <v>200</v>
      </c>
      <c r="J111" s="54">
        <f t="shared" si="0"/>
        <v>2127.2199999999993</v>
      </c>
      <c r="K111" s="54">
        <f>(Tableau5[[#This Row],[Chiffre d''affaires]]-$C$86)</f>
        <v>134000</v>
      </c>
      <c r="L111" s="55">
        <f>Tableau5[[#This Row],[ROI]]-Tableau5[[#This Row],[Coûts totaux mensuels]]</f>
        <v>131872.78</v>
      </c>
      <c r="M111" s="55">
        <f>Tableau5[[#This Row],[Profit mensuel]]+M110</f>
        <v>1078068.54</v>
      </c>
    </row>
    <row r="112" spans="2:13" x14ac:dyDescent="0.35">
      <c r="B112" s="50">
        <v>17</v>
      </c>
      <c r="C112" s="53">
        <v>2.7E-2</v>
      </c>
      <c r="D112" s="54">
        <v>105</v>
      </c>
      <c r="E112" s="50">
        <f>$C$84*'Couts et gains'!$C112</f>
        <v>10800</v>
      </c>
      <c r="F112" s="54">
        <f>'Couts et gains'!$D112*'Couts et gains'!$E112</f>
        <v>1134000</v>
      </c>
      <c r="G112" s="54">
        <v>0</v>
      </c>
      <c r="H112" s="54">
        <v>1927.2199999999996</v>
      </c>
      <c r="I112" s="54">
        <v>200</v>
      </c>
      <c r="J112" s="54">
        <f t="shared" si="0"/>
        <v>2127.2199999999993</v>
      </c>
      <c r="K112" s="54">
        <f>(Tableau5[[#This Row],[Chiffre d''affaires]]-$C$86)</f>
        <v>134000</v>
      </c>
      <c r="L112" s="55">
        <f>Tableau5[[#This Row],[ROI]]-Tableau5[[#This Row],[Coûts totaux mensuels]]</f>
        <v>131872.78</v>
      </c>
      <c r="M112" s="55">
        <f>Tableau5[[#This Row],[Profit mensuel]]+M111</f>
        <v>1209941.32</v>
      </c>
    </row>
    <row r="113" spans="2:13" x14ac:dyDescent="0.35">
      <c r="B113" s="50">
        <v>18</v>
      </c>
      <c r="C113" s="53">
        <v>2.7E-2</v>
      </c>
      <c r="D113" s="54">
        <v>105</v>
      </c>
      <c r="E113" s="50">
        <f>$C$84*'Couts et gains'!$C113</f>
        <v>10800</v>
      </c>
      <c r="F113" s="54">
        <f>'Couts et gains'!$D113*'Couts et gains'!$E113</f>
        <v>1134000</v>
      </c>
      <c r="G113" s="54">
        <v>0</v>
      </c>
      <c r="H113" s="54">
        <v>1927.2199999999996</v>
      </c>
      <c r="I113" s="54">
        <v>200</v>
      </c>
      <c r="J113" s="54">
        <f t="shared" si="0"/>
        <v>2127.2199999999993</v>
      </c>
      <c r="K113" s="54">
        <f>(Tableau5[[#This Row],[Chiffre d''affaires]]-$C$86)</f>
        <v>134000</v>
      </c>
      <c r="L113" s="55">
        <f>Tableau5[[#This Row],[ROI]]-Tableau5[[#This Row],[Coûts totaux mensuels]]</f>
        <v>131872.78</v>
      </c>
      <c r="M113" s="55">
        <f>Tableau5[[#This Row],[Profit mensuel]]+M112</f>
        <v>1341814.1000000001</v>
      </c>
    </row>
    <row r="114" spans="2:13" x14ac:dyDescent="0.35">
      <c r="B114" s="50">
        <v>19</v>
      </c>
      <c r="C114" s="53">
        <v>2.7E-2</v>
      </c>
      <c r="D114" s="54">
        <v>105</v>
      </c>
      <c r="E114" s="50">
        <f>$C$84*'Couts et gains'!$C114</f>
        <v>10800</v>
      </c>
      <c r="F114" s="54">
        <f>'Couts et gains'!$D114*'Couts et gains'!$E114</f>
        <v>1134000</v>
      </c>
      <c r="G114" s="54">
        <v>0</v>
      </c>
      <c r="H114" s="54">
        <v>1927.2199999999996</v>
      </c>
      <c r="I114" s="54">
        <v>200</v>
      </c>
      <c r="J114" s="54">
        <f t="shared" si="0"/>
        <v>2127.2199999999993</v>
      </c>
      <c r="K114" s="54">
        <f>(Tableau5[[#This Row],[Chiffre d''affaires]]-$C$86)</f>
        <v>134000</v>
      </c>
      <c r="L114" s="55">
        <f>Tableau5[[#This Row],[ROI]]-Tableau5[[#This Row],[Coûts totaux mensuels]]</f>
        <v>131872.78</v>
      </c>
      <c r="M114" s="55">
        <f>Tableau5[[#This Row],[Profit mensuel]]+M113</f>
        <v>1473686.8800000001</v>
      </c>
    </row>
    <row r="115" spans="2:13" x14ac:dyDescent="0.35">
      <c r="B115" s="50">
        <v>20</v>
      </c>
      <c r="C115" s="53">
        <v>2.7E-2</v>
      </c>
      <c r="D115" s="54">
        <v>105</v>
      </c>
      <c r="E115" s="50">
        <f>$C$84*'Couts et gains'!$C115</f>
        <v>10800</v>
      </c>
      <c r="F115" s="54">
        <f>'Couts et gains'!$D115*'Couts et gains'!$E115</f>
        <v>1134000</v>
      </c>
      <c r="G115" s="54">
        <v>0</v>
      </c>
      <c r="H115" s="54">
        <v>1927.2199999999996</v>
      </c>
      <c r="I115" s="54">
        <v>200</v>
      </c>
      <c r="J115" s="54">
        <f t="shared" si="0"/>
        <v>2127.2199999999993</v>
      </c>
      <c r="K115" s="54">
        <f>(Tableau5[[#This Row],[Chiffre d''affaires]]-$C$86)</f>
        <v>134000</v>
      </c>
      <c r="L115" s="55">
        <f>Tableau5[[#This Row],[ROI]]-Tableau5[[#This Row],[Coûts totaux mensuels]]</f>
        <v>131872.78</v>
      </c>
      <c r="M115" s="55">
        <f>Tableau5[[#This Row],[Profit mensuel]]+M114</f>
        <v>1605559.6600000001</v>
      </c>
    </row>
    <row r="116" spans="2:13" x14ac:dyDescent="0.35">
      <c r="B116" s="50">
        <v>21</v>
      </c>
      <c r="C116" s="53">
        <v>2.7E-2</v>
      </c>
      <c r="D116" s="54">
        <v>105</v>
      </c>
      <c r="E116" s="50">
        <f>$C$84*'Couts et gains'!$C116</f>
        <v>10800</v>
      </c>
      <c r="F116" s="54">
        <f>'Couts et gains'!$D116*'Couts et gains'!$E116</f>
        <v>1134000</v>
      </c>
      <c r="G116" s="54">
        <v>0</v>
      </c>
      <c r="H116" s="54">
        <v>1927.2199999999996</v>
      </c>
      <c r="I116" s="54">
        <v>200</v>
      </c>
      <c r="J116" s="54">
        <f t="shared" si="0"/>
        <v>2127.2199999999993</v>
      </c>
      <c r="K116" s="54">
        <f>(Tableau5[[#This Row],[Chiffre d''affaires]]-$C$86)</f>
        <v>134000</v>
      </c>
      <c r="L116" s="55">
        <f>Tableau5[[#This Row],[ROI]]-Tableau5[[#This Row],[Coûts totaux mensuels]]</f>
        <v>131872.78</v>
      </c>
      <c r="M116" s="55">
        <f>Tableau5[[#This Row],[Profit mensuel]]+M115</f>
        <v>1737432.4400000002</v>
      </c>
    </row>
    <row r="117" spans="2:13" x14ac:dyDescent="0.35">
      <c r="B117" s="50">
        <v>22</v>
      </c>
      <c r="C117" s="53">
        <v>2.7E-2</v>
      </c>
      <c r="D117" s="54">
        <v>105</v>
      </c>
      <c r="E117" s="50">
        <f>$C$84*'Couts et gains'!$C117</f>
        <v>10800</v>
      </c>
      <c r="F117" s="54">
        <f>'Couts et gains'!$D117*'Couts et gains'!$E117</f>
        <v>1134000</v>
      </c>
      <c r="G117" s="54">
        <v>0</v>
      </c>
      <c r="H117" s="54">
        <v>1927.2199999999996</v>
      </c>
      <c r="I117" s="54">
        <v>200</v>
      </c>
      <c r="J117" s="54">
        <f t="shared" si="0"/>
        <v>2127.2199999999993</v>
      </c>
      <c r="K117" s="54">
        <f>(Tableau5[[#This Row],[Chiffre d''affaires]]-$C$86)</f>
        <v>134000</v>
      </c>
      <c r="L117" s="55">
        <f>Tableau5[[#This Row],[ROI]]-Tableau5[[#This Row],[Coûts totaux mensuels]]</f>
        <v>131872.78</v>
      </c>
      <c r="M117" s="55">
        <f>Tableau5[[#This Row],[Profit mensuel]]+M116</f>
        <v>1869305.2200000002</v>
      </c>
    </row>
    <row r="118" spans="2:13" x14ac:dyDescent="0.35">
      <c r="B118" s="50">
        <v>23</v>
      </c>
      <c r="C118" s="53">
        <v>2.7E-2</v>
      </c>
      <c r="D118" s="54">
        <v>105</v>
      </c>
      <c r="E118" s="50">
        <f>$C$84*'Couts et gains'!$C118</f>
        <v>10800</v>
      </c>
      <c r="F118" s="54">
        <f>'Couts et gains'!$D118*'Couts et gains'!$E118</f>
        <v>1134000</v>
      </c>
      <c r="G118" s="54">
        <v>0</v>
      </c>
      <c r="H118" s="54">
        <v>1927.2199999999996</v>
      </c>
      <c r="I118" s="54">
        <v>200</v>
      </c>
      <c r="J118" s="54">
        <f t="shared" si="0"/>
        <v>2127.2199999999993</v>
      </c>
      <c r="K118" s="54">
        <f>(Tableau5[[#This Row],[Chiffre d''affaires]]-$C$86)</f>
        <v>134000</v>
      </c>
      <c r="L118" s="55">
        <f>Tableau5[[#This Row],[ROI]]-Tableau5[[#This Row],[Coûts totaux mensuels]]</f>
        <v>131872.78</v>
      </c>
      <c r="M118" s="55">
        <f>Tableau5[[#This Row],[Profit mensuel]]+M117</f>
        <v>2001178.0000000002</v>
      </c>
    </row>
    <row r="119" spans="2:13" x14ac:dyDescent="0.35">
      <c r="B119" s="51">
        <v>24</v>
      </c>
      <c r="C119" s="56">
        <v>2.7E-2</v>
      </c>
      <c r="D119" s="54">
        <v>105</v>
      </c>
      <c r="E119" s="51">
        <f>$C$84*'Couts et gains'!$C119</f>
        <v>10800</v>
      </c>
      <c r="F119" s="57">
        <f>'Couts et gains'!$D119*'Couts et gains'!$E119</f>
        <v>1134000</v>
      </c>
      <c r="G119" s="57">
        <v>0</v>
      </c>
      <c r="H119" s="57">
        <v>1927.2199999999996</v>
      </c>
      <c r="I119" s="57">
        <v>200</v>
      </c>
      <c r="J119" s="54">
        <f t="shared" si="0"/>
        <v>2127.2199999999993</v>
      </c>
      <c r="K119" s="54">
        <f>(Tableau5[[#This Row],[Chiffre d''affaires]]-$C$86)</f>
        <v>134000</v>
      </c>
      <c r="L119" s="55">
        <f>Tableau5[[#This Row],[ROI]]-Tableau5[[#This Row],[Coûts totaux mensuels]]</f>
        <v>131872.78</v>
      </c>
      <c r="M119" s="55">
        <f>Tableau5[[#This Row],[Profit mensuel]]+M118</f>
        <v>2133050.7800000003</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753CA-7F98-44FA-BEB3-489FC6980199}">
  <sheetPr>
    <tabColor theme="7"/>
  </sheetPr>
  <dimension ref="A1:AT369"/>
  <sheetViews>
    <sheetView zoomScale="83" workbookViewId="0">
      <selection activeCell="B160" sqref="B160:H160"/>
    </sheetView>
  </sheetViews>
  <sheetFormatPr baseColWidth="10" defaultRowHeight="13.5" x14ac:dyDescent="0.35"/>
  <cols>
    <col min="1" max="1" width="64.265625" style="102" customWidth="1"/>
    <col min="2" max="2" width="24.1328125" style="102" customWidth="1"/>
    <col min="3" max="3" width="34.86328125" style="102" customWidth="1"/>
    <col min="4" max="4" width="20.73046875" style="102" customWidth="1"/>
    <col min="5" max="5" width="19.1328125" style="102" customWidth="1"/>
    <col min="6" max="6" width="20.265625" style="102" customWidth="1"/>
    <col min="7" max="7" width="20.3984375" style="102" customWidth="1"/>
    <col min="8" max="8" width="23.86328125" style="102" customWidth="1"/>
    <col min="9" max="16384" width="10.6640625" style="102"/>
  </cols>
  <sheetData>
    <row r="1" spans="1:46" ht="34.5" customHeight="1" x14ac:dyDescent="0.35">
      <c r="A1" s="96" t="s">
        <v>127</v>
      </c>
      <c r="B1" s="97" t="str">
        <f>B5</f>
        <v>app-fashinst-001</v>
      </c>
      <c r="C1" s="98"/>
      <c r="D1" s="99"/>
      <c r="E1" s="98"/>
      <c r="F1" s="98"/>
      <c r="G1" s="98"/>
      <c r="H1" s="100"/>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row>
    <row r="2" spans="1:46" ht="13.9" x14ac:dyDescent="0.35">
      <c r="A2" s="202"/>
      <c r="B2" s="202"/>
      <c r="C2" s="202"/>
      <c r="D2" s="202"/>
      <c r="E2" s="202"/>
      <c r="F2" s="202"/>
      <c r="G2" s="202"/>
      <c r="H2" s="202"/>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row>
    <row r="3" spans="1:46" ht="13.9" x14ac:dyDescent="0.35">
      <c r="A3" s="103" t="s">
        <v>128</v>
      </c>
      <c r="B3" s="104"/>
      <c r="C3" s="105"/>
      <c r="D3" s="105"/>
      <c r="E3" s="105"/>
      <c r="F3" s="105"/>
      <c r="G3" s="105"/>
      <c r="H3" s="106"/>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row>
    <row r="4" spans="1:46" ht="13.9" x14ac:dyDescent="0.4">
      <c r="A4" s="107" t="s">
        <v>129</v>
      </c>
      <c r="B4" s="203" t="s">
        <v>130</v>
      </c>
      <c r="C4" s="203"/>
      <c r="D4" s="203"/>
      <c r="E4" s="203"/>
      <c r="F4" s="203"/>
      <c r="G4" s="203"/>
      <c r="H4" s="203"/>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46" ht="13.9" x14ac:dyDescent="0.35">
      <c r="A5" s="107" t="s">
        <v>131</v>
      </c>
      <c r="B5" s="204" t="s">
        <v>132</v>
      </c>
      <c r="C5" s="204"/>
      <c r="D5" s="204"/>
      <c r="E5" s="204"/>
      <c r="F5" s="204"/>
      <c r="G5" s="204"/>
      <c r="H5" s="204"/>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row>
    <row r="6" spans="1:46" ht="13.9" x14ac:dyDescent="0.4">
      <c r="A6" s="107" t="s">
        <v>133</v>
      </c>
      <c r="B6" s="205">
        <v>45352</v>
      </c>
      <c r="C6" s="206"/>
      <c r="D6" s="206"/>
      <c r="E6" s="206"/>
      <c r="F6" s="206"/>
      <c r="G6" s="206"/>
      <c r="H6" s="206"/>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row>
    <row r="7" spans="1:46" ht="13.9" x14ac:dyDescent="0.4">
      <c r="A7" s="107" t="s">
        <v>134</v>
      </c>
      <c r="B7" s="207" t="s">
        <v>135</v>
      </c>
      <c r="C7" s="207"/>
      <c r="D7" s="207"/>
      <c r="E7" s="207"/>
      <c r="F7" s="207"/>
      <c r="G7" s="207"/>
      <c r="H7" s="207"/>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row>
    <row r="8" spans="1:46" x14ac:dyDescent="0.35">
      <c r="A8" s="109"/>
      <c r="B8" s="110"/>
      <c r="C8" s="110"/>
      <c r="D8" s="110"/>
      <c r="E8" s="110"/>
      <c r="F8" s="110"/>
      <c r="G8" s="110"/>
      <c r="H8" s="110"/>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row>
    <row r="9" spans="1:46" ht="13.9" x14ac:dyDescent="0.35">
      <c r="A9" s="103" t="s">
        <v>136</v>
      </c>
      <c r="B9" s="111" t="s">
        <v>137</v>
      </c>
      <c r="C9" s="111" t="s">
        <v>138</v>
      </c>
      <c r="D9" s="111" t="s">
        <v>139</v>
      </c>
      <c r="E9" s="111" t="s">
        <v>140</v>
      </c>
      <c r="F9" s="111" t="s">
        <v>141</v>
      </c>
      <c r="G9" s="111" t="s">
        <v>142</v>
      </c>
      <c r="H9" s="111" t="s">
        <v>143</v>
      </c>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row>
    <row r="10" spans="1:46" ht="13.9" x14ac:dyDescent="0.35">
      <c r="A10" s="107" t="s">
        <v>144</v>
      </c>
      <c r="B10" s="112" t="s">
        <v>145</v>
      </c>
      <c r="C10" s="113" t="s">
        <v>146</v>
      </c>
      <c r="D10" s="113" t="s">
        <v>147</v>
      </c>
      <c r="E10" s="113" t="s">
        <v>148</v>
      </c>
      <c r="F10" s="113" t="s">
        <v>149</v>
      </c>
      <c r="G10" s="113" t="s">
        <v>150</v>
      </c>
      <c r="H10" s="114" t="s">
        <v>151</v>
      </c>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row>
    <row r="11" spans="1:46" ht="13.9" x14ac:dyDescent="0.35">
      <c r="A11" s="107" t="s">
        <v>152</v>
      </c>
      <c r="B11" s="115" t="s">
        <v>153</v>
      </c>
      <c r="C11" s="108" t="s">
        <v>146</v>
      </c>
      <c r="D11" s="108" t="s">
        <v>147</v>
      </c>
      <c r="E11" s="108" t="s">
        <v>148</v>
      </c>
      <c r="F11" s="108" t="s">
        <v>149</v>
      </c>
      <c r="G11" s="108" t="s">
        <v>154</v>
      </c>
      <c r="H11" s="116" t="s">
        <v>155</v>
      </c>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row>
    <row r="12" spans="1:46" ht="13.9" x14ac:dyDescent="0.35">
      <c r="A12" s="107" t="s">
        <v>156</v>
      </c>
      <c r="B12" s="117" t="s">
        <v>135</v>
      </c>
      <c r="C12" s="112"/>
      <c r="D12" s="112"/>
      <c r="E12" s="112"/>
      <c r="F12" s="112"/>
      <c r="G12" s="112"/>
      <c r="H12" s="112"/>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row>
    <row r="13" spans="1:46" ht="13.9" x14ac:dyDescent="0.35">
      <c r="A13" s="118"/>
      <c r="B13" s="119"/>
      <c r="C13" s="119"/>
      <c r="D13" s="119"/>
      <c r="E13" s="119"/>
      <c r="F13" s="119"/>
      <c r="G13" s="119"/>
      <c r="H13" s="119"/>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row>
    <row r="14" spans="1:46" ht="13.9" x14ac:dyDescent="0.35">
      <c r="A14" s="103" t="s">
        <v>157</v>
      </c>
      <c r="B14" s="120"/>
      <c r="C14" s="121"/>
      <c r="D14" s="121"/>
      <c r="E14" s="121"/>
      <c r="F14" s="121"/>
      <c r="G14" s="121"/>
      <c r="H14" s="122"/>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row>
    <row r="15" spans="1:46" ht="13.9" x14ac:dyDescent="0.4">
      <c r="A15" s="107" t="s">
        <v>158</v>
      </c>
      <c r="B15" s="207" t="s">
        <v>159</v>
      </c>
      <c r="C15" s="207"/>
      <c r="D15" s="207"/>
      <c r="E15" s="207"/>
      <c r="F15" s="207"/>
      <c r="G15" s="207"/>
      <c r="H15" s="207"/>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row>
    <row r="16" spans="1:46" ht="13.9" x14ac:dyDescent="0.4">
      <c r="A16" s="107" t="s">
        <v>160</v>
      </c>
      <c r="B16" s="203" t="s">
        <v>161</v>
      </c>
      <c r="C16" s="203"/>
      <c r="D16" s="203"/>
      <c r="E16" s="203"/>
      <c r="F16" s="203"/>
      <c r="G16" s="203"/>
      <c r="H16" s="203"/>
      <c r="I16" s="101"/>
      <c r="J16" s="101"/>
      <c r="K16" s="101"/>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row>
    <row r="17" spans="1:46" ht="13.9" x14ac:dyDescent="0.4">
      <c r="A17" s="107" t="s">
        <v>162</v>
      </c>
      <c r="B17" s="207" t="s">
        <v>163</v>
      </c>
      <c r="C17" s="207"/>
      <c r="D17" s="207"/>
      <c r="E17" s="207"/>
      <c r="F17" s="207"/>
      <c r="G17" s="207"/>
      <c r="H17" s="207"/>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row>
    <row r="18" spans="1:46" x14ac:dyDescent="0.35">
      <c r="A18" s="123"/>
      <c r="B18" s="110"/>
      <c r="C18" s="110"/>
      <c r="D18" s="110"/>
      <c r="E18" s="110"/>
      <c r="F18" s="110"/>
      <c r="G18" s="110"/>
      <c r="H18" s="110"/>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row>
    <row r="19" spans="1:46" ht="13.9" x14ac:dyDescent="0.35">
      <c r="A19" s="103" t="s">
        <v>164</v>
      </c>
      <c r="B19" s="211" t="s">
        <v>165</v>
      </c>
      <c r="C19" s="211"/>
      <c r="D19" s="211"/>
      <c r="E19" s="211" t="s">
        <v>166</v>
      </c>
      <c r="F19" s="211"/>
      <c r="G19" s="211"/>
      <c r="H19" s="21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row>
    <row r="20" spans="1:46" ht="13.9" x14ac:dyDescent="0.4">
      <c r="A20" s="107" t="s">
        <v>167</v>
      </c>
      <c r="B20" s="207" t="s">
        <v>168</v>
      </c>
      <c r="C20" s="207"/>
      <c r="D20" s="207"/>
      <c r="E20" s="209" t="s">
        <v>169</v>
      </c>
      <c r="F20" s="209"/>
      <c r="G20" s="209"/>
      <c r="H20" s="209"/>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row>
    <row r="21" spans="1:46" ht="13.9" x14ac:dyDescent="0.4">
      <c r="A21" s="107" t="s">
        <v>170</v>
      </c>
      <c r="B21" s="203" t="s">
        <v>171</v>
      </c>
      <c r="C21" s="203"/>
      <c r="D21" s="203"/>
      <c r="E21" s="208" t="s">
        <v>169</v>
      </c>
      <c r="F21" s="208"/>
      <c r="G21" s="208"/>
      <c r="H21" s="208"/>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row>
    <row r="22" spans="1:46" ht="27.75" x14ac:dyDescent="0.35">
      <c r="A22" s="107" t="s">
        <v>172</v>
      </c>
      <c r="B22" s="209" t="s">
        <v>173</v>
      </c>
      <c r="C22" s="209"/>
      <c r="D22" s="209"/>
      <c r="E22" s="209" t="s">
        <v>169</v>
      </c>
      <c r="F22" s="209"/>
      <c r="G22" s="209"/>
      <c r="H22" s="209"/>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row>
    <row r="23" spans="1:46" ht="27.75" customHeight="1" x14ac:dyDescent="0.4">
      <c r="A23" s="107" t="s">
        <v>174</v>
      </c>
      <c r="B23" s="210" t="s">
        <v>175</v>
      </c>
      <c r="C23" s="210"/>
      <c r="D23" s="210"/>
      <c r="E23" s="208" t="s">
        <v>169</v>
      </c>
      <c r="F23" s="208"/>
      <c r="G23" s="208"/>
      <c r="H23" s="208"/>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row>
    <row r="24" spans="1:46" ht="13.9" x14ac:dyDescent="0.4">
      <c r="A24" s="107" t="s">
        <v>176</v>
      </c>
      <c r="B24" s="207" t="s">
        <v>135</v>
      </c>
      <c r="C24" s="207"/>
      <c r="D24" s="207"/>
      <c r="E24" s="209"/>
      <c r="F24" s="209"/>
      <c r="G24" s="209"/>
      <c r="H24" s="209"/>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row>
    <row r="25" spans="1:46" ht="13.9" x14ac:dyDescent="0.4">
      <c r="A25" s="107" t="s">
        <v>177</v>
      </c>
      <c r="B25" s="203" t="s">
        <v>135</v>
      </c>
      <c r="C25" s="203"/>
      <c r="D25" s="203"/>
      <c r="E25" s="208"/>
      <c r="F25" s="208"/>
      <c r="G25" s="208"/>
      <c r="H25" s="208"/>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row>
    <row r="26" spans="1:46" ht="13.9" x14ac:dyDescent="0.35">
      <c r="A26" s="118"/>
      <c r="B26" s="119"/>
      <c r="C26" s="119"/>
      <c r="D26" s="119"/>
      <c r="E26" s="119"/>
      <c r="F26" s="119"/>
      <c r="G26" s="119"/>
      <c r="H26" s="119"/>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row>
    <row r="27" spans="1:46" ht="13.9" x14ac:dyDescent="0.35">
      <c r="A27" s="103" t="s">
        <v>178</v>
      </c>
      <c r="B27" s="211" t="s">
        <v>165</v>
      </c>
      <c r="C27" s="211"/>
      <c r="D27" s="211"/>
      <c r="E27" s="211" t="s">
        <v>166</v>
      </c>
      <c r="F27" s="211"/>
      <c r="G27" s="211"/>
      <c r="H27" s="21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row>
    <row r="28" spans="1:46" ht="45.75" customHeight="1" x14ac:dyDescent="0.35">
      <c r="A28" s="107" t="s">
        <v>179</v>
      </c>
      <c r="B28" s="212" t="s">
        <v>180</v>
      </c>
      <c r="C28" s="213"/>
      <c r="D28" s="213"/>
      <c r="E28" s="209" t="s">
        <v>169</v>
      </c>
      <c r="F28" s="209"/>
      <c r="G28" s="209"/>
      <c r="H28" s="209"/>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row>
    <row r="29" spans="1:46" ht="44.25" customHeight="1" x14ac:dyDescent="0.35">
      <c r="A29" s="107" t="s">
        <v>181</v>
      </c>
      <c r="B29" s="214" t="s">
        <v>180</v>
      </c>
      <c r="C29" s="215"/>
      <c r="D29" s="215"/>
      <c r="E29" s="208" t="s">
        <v>169</v>
      </c>
      <c r="F29" s="208"/>
      <c r="G29" s="208"/>
      <c r="H29" s="208"/>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row>
    <row r="30" spans="1:46" ht="46.5" customHeight="1" x14ac:dyDescent="0.35">
      <c r="A30" s="107" t="s">
        <v>182</v>
      </c>
      <c r="B30" s="212" t="s">
        <v>180</v>
      </c>
      <c r="C30" s="213"/>
      <c r="D30" s="213"/>
      <c r="E30" s="209" t="s">
        <v>169</v>
      </c>
      <c r="F30" s="209"/>
      <c r="G30" s="209"/>
      <c r="H30" s="209"/>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row>
    <row r="31" spans="1:46" ht="48.75" customHeight="1" x14ac:dyDescent="0.35">
      <c r="A31" s="107" t="s">
        <v>183</v>
      </c>
      <c r="B31" s="214" t="s">
        <v>180</v>
      </c>
      <c r="C31" s="215"/>
      <c r="D31" s="215"/>
      <c r="E31" s="208" t="s">
        <v>169</v>
      </c>
      <c r="F31" s="208"/>
      <c r="G31" s="208"/>
      <c r="H31" s="208"/>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row>
    <row r="32" spans="1:46" ht="13.9" x14ac:dyDescent="0.35">
      <c r="A32" s="107" t="s">
        <v>184</v>
      </c>
      <c r="B32" s="213" t="s">
        <v>135</v>
      </c>
      <c r="C32" s="213"/>
      <c r="D32" s="213"/>
      <c r="E32" s="209"/>
      <c r="F32" s="209"/>
      <c r="G32" s="209"/>
      <c r="H32" s="209"/>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row>
    <row r="33" spans="1:46" ht="45.75" customHeight="1" x14ac:dyDescent="0.35">
      <c r="A33" s="107" t="s">
        <v>185</v>
      </c>
      <c r="B33" s="214" t="s">
        <v>186</v>
      </c>
      <c r="C33" s="215"/>
      <c r="D33" s="215"/>
      <c r="E33" s="208" t="s">
        <v>169</v>
      </c>
      <c r="F33" s="208"/>
      <c r="G33" s="208"/>
      <c r="H33" s="208"/>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row>
    <row r="34" spans="1:46" ht="45" customHeight="1" x14ac:dyDescent="0.35">
      <c r="A34" s="107" t="s">
        <v>187</v>
      </c>
      <c r="B34" s="212" t="s">
        <v>188</v>
      </c>
      <c r="C34" s="213"/>
      <c r="D34" s="213"/>
      <c r="E34" s="209" t="s">
        <v>169</v>
      </c>
      <c r="F34" s="209"/>
      <c r="G34" s="209"/>
      <c r="H34" s="209"/>
      <c r="I34" s="101"/>
      <c r="J34" s="10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row>
    <row r="35" spans="1:46" ht="48" customHeight="1" x14ac:dyDescent="0.35">
      <c r="A35" s="107" t="s">
        <v>189</v>
      </c>
      <c r="B35" s="214" t="s">
        <v>180</v>
      </c>
      <c r="C35" s="215"/>
      <c r="D35" s="215"/>
      <c r="E35" s="208" t="s">
        <v>169</v>
      </c>
      <c r="F35" s="208"/>
      <c r="G35" s="208"/>
      <c r="H35" s="208"/>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row>
    <row r="36" spans="1:46" ht="75.75" customHeight="1" x14ac:dyDescent="0.35">
      <c r="A36" s="107" t="s">
        <v>190</v>
      </c>
      <c r="B36" s="212" t="s">
        <v>191</v>
      </c>
      <c r="C36" s="212"/>
      <c r="D36" s="212"/>
      <c r="E36" s="209" t="s">
        <v>169</v>
      </c>
      <c r="F36" s="209"/>
      <c r="G36" s="209"/>
      <c r="H36" s="209"/>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row>
    <row r="37" spans="1:46" x14ac:dyDescent="0.35">
      <c r="A37" s="109"/>
      <c r="B37" s="110"/>
      <c r="C37" s="110"/>
      <c r="D37" s="110"/>
      <c r="E37" s="110"/>
      <c r="F37" s="110"/>
      <c r="G37" s="110"/>
      <c r="H37" s="110"/>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row>
    <row r="38" spans="1:46" ht="13.9" x14ac:dyDescent="0.35">
      <c r="A38" s="103" t="s">
        <v>192</v>
      </c>
      <c r="B38" s="211" t="s">
        <v>165</v>
      </c>
      <c r="C38" s="211"/>
      <c r="D38" s="211"/>
      <c r="E38" s="211" t="s">
        <v>193</v>
      </c>
      <c r="F38" s="211"/>
      <c r="G38" s="211"/>
      <c r="H38" s="21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row>
    <row r="39" spans="1:46" ht="13.9" x14ac:dyDescent="0.4">
      <c r="A39" s="107" t="s">
        <v>194</v>
      </c>
      <c r="B39" s="216" t="s">
        <v>195</v>
      </c>
      <c r="C39" s="216"/>
      <c r="D39" s="216"/>
      <c r="E39" s="203"/>
      <c r="F39" s="203"/>
      <c r="G39" s="203"/>
      <c r="H39" s="203"/>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row>
    <row r="40" spans="1:46" ht="13.9" x14ac:dyDescent="0.4">
      <c r="A40" s="107" t="s">
        <v>196</v>
      </c>
      <c r="B40" s="207" t="s">
        <v>197</v>
      </c>
      <c r="C40" s="207"/>
      <c r="D40" s="207"/>
      <c r="E40" s="207" t="s">
        <v>198</v>
      </c>
      <c r="F40" s="207"/>
      <c r="G40" s="207"/>
      <c r="H40" s="207"/>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row>
    <row r="41" spans="1:46" x14ac:dyDescent="0.35">
      <c r="A41" s="109"/>
      <c r="B41" s="110"/>
      <c r="C41" s="110"/>
      <c r="D41" s="110"/>
      <c r="E41" s="110"/>
      <c r="F41" s="110"/>
      <c r="G41" s="110"/>
      <c r="H41" s="110"/>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row>
    <row r="42" spans="1:46" ht="13.9" x14ac:dyDescent="0.35">
      <c r="A42" s="103" t="s">
        <v>199</v>
      </c>
      <c r="B42" s="211" t="s">
        <v>200</v>
      </c>
      <c r="C42" s="211"/>
      <c r="D42" s="211"/>
      <c r="E42" s="211" t="s">
        <v>193</v>
      </c>
      <c r="F42" s="211"/>
      <c r="G42" s="211"/>
      <c r="H42" s="21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row>
    <row r="43" spans="1:46" ht="30" customHeight="1" x14ac:dyDescent="0.4">
      <c r="A43" s="107" t="s">
        <v>201</v>
      </c>
      <c r="B43" s="216" t="s">
        <v>202</v>
      </c>
      <c r="C43" s="216"/>
      <c r="D43" s="216"/>
      <c r="E43" s="210" t="s">
        <v>203</v>
      </c>
      <c r="F43" s="210"/>
      <c r="G43" s="210"/>
      <c r="H43" s="210"/>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row>
    <row r="44" spans="1:46" ht="31.5" customHeight="1" x14ac:dyDescent="0.4">
      <c r="A44" s="107" t="s">
        <v>204</v>
      </c>
      <c r="B44" s="207" t="s">
        <v>205</v>
      </c>
      <c r="C44" s="207"/>
      <c r="D44" s="207"/>
      <c r="E44" s="217" t="s">
        <v>206</v>
      </c>
      <c r="F44" s="217"/>
      <c r="G44" s="217"/>
      <c r="H44" s="217"/>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row>
    <row r="45" spans="1:46" x14ac:dyDescent="0.35">
      <c r="A45" s="109"/>
      <c r="B45" s="110"/>
      <c r="C45" s="110"/>
      <c r="D45" s="110"/>
      <c r="E45" s="110"/>
      <c r="F45" s="110"/>
      <c r="G45" s="110"/>
      <c r="H45" s="110"/>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row>
    <row r="46" spans="1:46" ht="13.9" x14ac:dyDescent="0.35">
      <c r="A46" s="103" t="s">
        <v>207</v>
      </c>
      <c r="B46" s="211" t="s">
        <v>208</v>
      </c>
      <c r="C46" s="211"/>
      <c r="D46" s="211"/>
      <c r="E46" s="211" t="s">
        <v>193</v>
      </c>
      <c r="F46" s="211"/>
      <c r="G46" s="211"/>
      <c r="H46" s="21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row>
    <row r="47" spans="1:46" ht="15" customHeight="1" x14ac:dyDescent="0.4">
      <c r="A47" s="107" t="s">
        <v>209</v>
      </c>
      <c r="B47" s="218" t="s">
        <v>210</v>
      </c>
      <c r="C47" s="218"/>
      <c r="D47" s="218"/>
      <c r="E47" s="207" t="s">
        <v>211</v>
      </c>
      <c r="F47" s="207"/>
      <c r="G47" s="207"/>
      <c r="H47" s="207"/>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row>
    <row r="48" spans="1:46" ht="19.5" customHeight="1" x14ac:dyDescent="0.4">
      <c r="A48" s="107" t="s">
        <v>212</v>
      </c>
      <c r="B48" s="203" t="s">
        <v>213</v>
      </c>
      <c r="C48" s="203"/>
      <c r="D48" s="203"/>
      <c r="E48" s="208" t="s">
        <v>214</v>
      </c>
      <c r="F48" s="208"/>
      <c r="G48" s="208"/>
      <c r="H48" s="208"/>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row>
    <row r="49" spans="1:46" ht="30" customHeight="1" x14ac:dyDescent="0.4">
      <c r="A49" s="107" t="s">
        <v>215</v>
      </c>
      <c r="B49" s="218" t="s">
        <v>216</v>
      </c>
      <c r="C49" s="218"/>
      <c r="D49" s="218"/>
      <c r="E49" s="217" t="s">
        <v>217</v>
      </c>
      <c r="F49" s="217"/>
      <c r="G49" s="217"/>
      <c r="H49" s="217"/>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row>
    <row r="50" spans="1:46" ht="13.9" x14ac:dyDescent="0.35">
      <c r="A50" s="124"/>
      <c r="B50" s="125"/>
      <c r="C50" s="126"/>
      <c r="D50" s="126"/>
      <c r="E50" s="127"/>
      <c r="F50" s="127"/>
      <c r="G50" s="127"/>
      <c r="H50" s="127"/>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row>
    <row r="51" spans="1:46" ht="30" customHeight="1" x14ac:dyDescent="0.35">
      <c r="A51" s="128"/>
      <c r="B51" s="129"/>
      <c r="C51" s="129"/>
      <c r="D51" s="129"/>
      <c r="E51" s="129"/>
      <c r="F51" s="129"/>
      <c r="G51" s="129"/>
      <c r="H51" s="130"/>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row>
    <row r="52" spans="1:46" x14ac:dyDescent="0.35">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row>
    <row r="53" spans="1:46" ht="30" x14ac:dyDescent="0.35">
      <c r="A53" s="96" t="s">
        <v>127</v>
      </c>
      <c r="B53" s="97" t="str">
        <f>B57</f>
        <v>app-fashinst-002</v>
      </c>
      <c r="C53" s="98"/>
      <c r="D53" s="99"/>
      <c r="E53" s="98"/>
      <c r="F53" s="98"/>
      <c r="G53" s="98"/>
      <c r="H53" s="100"/>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row>
    <row r="54" spans="1:46" ht="13.9" x14ac:dyDescent="0.35">
      <c r="A54" s="202"/>
      <c r="B54" s="202"/>
      <c r="C54" s="202"/>
      <c r="D54" s="202"/>
      <c r="E54" s="202"/>
      <c r="F54" s="202"/>
      <c r="G54" s="202"/>
      <c r="H54" s="202"/>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row>
    <row r="55" spans="1:46" ht="13.9" x14ac:dyDescent="0.35">
      <c r="A55" s="103" t="s">
        <v>128</v>
      </c>
      <c r="B55" s="104"/>
      <c r="C55" s="105"/>
      <c r="D55" s="105"/>
      <c r="E55" s="105"/>
      <c r="F55" s="105"/>
      <c r="G55" s="105"/>
      <c r="H55" s="106"/>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row>
    <row r="56" spans="1:46" ht="13.9" x14ac:dyDescent="0.4">
      <c r="A56" s="107" t="s">
        <v>129</v>
      </c>
      <c r="B56" s="203" t="s">
        <v>218</v>
      </c>
      <c r="C56" s="203"/>
      <c r="D56" s="203"/>
      <c r="E56" s="203"/>
      <c r="F56" s="203"/>
      <c r="G56" s="203"/>
      <c r="H56" s="203"/>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row>
    <row r="57" spans="1:46" ht="13.9" x14ac:dyDescent="0.35">
      <c r="A57" s="107" t="s">
        <v>131</v>
      </c>
      <c r="B57" s="204" t="s">
        <v>219</v>
      </c>
      <c r="C57" s="204"/>
      <c r="D57" s="204"/>
      <c r="E57" s="204"/>
      <c r="F57" s="204"/>
      <c r="G57" s="204"/>
      <c r="H57" s="204"/>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row>
    <row r="58" spans="1:46" ht="13.9" x14ac:dyDescent="0.4">
      <c r="A58" s="107" t="s">
        <v>133</v>
      </c>
      <c r="B58" s="205">
        <v>45352</v>
      </c>
      <c r="C58" s="206"/>
      <c r="D58" s="206"/>
      <c r="E58" s="206"/>
      <c r="F58" s="206"/>
      <c r="G58" s="206"/>
      <c r="H58" s="206"/>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row>
    <row r="59" spans="1:46" ht="13.9" x14ac:dyDescent="0.4">
      <c r="A59" s="107" t="s">
        <v>134</v>
      </c>
      <c r="B59" s="207" t="s">
        <v>135</v>
      </c>
      <c r="C59" s="207"/>
      <c r="D59" s="207"/>
      <c r="E59" s="207"/>
      <c r="F59" s="207"/>
      <c r="G59" s="207"/>
      <c r="H59" s="207"/>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row>
    <row r="60" spans="1:46" x14ac:dyDescent="0.35">
      <c r="A60" s="109"/>
      <c r="B60" s="110"/>
      <c r="C60" s="110"/>
      <c r="D60" s="110"/>
      <c r="E60" s="110"/>
      <c r="F60" s="110"/>
      <c r="G60" s="110"/>
      <c r="H60" s="110"/>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row>
    <row r="61" spans="1:46" ht="13.9" x14ac:dyDescent="0.35">
      <c r="A61" s="103" t="s">
        <v>136</v>
      </c>
      <c r="B61" s="111" t="s">
        <v>137</v>
      </c>
      <c r="C61" s="111" t="s">
        <v>138</v>
      </c>
      <c r="D61" s="111" t="s">
        <v>139</v>
      </c>
      <c r="E61" s="111" t="s">
        <v>140</v>
      </c>
      <c r="F61" s="111" t="s">
        <v>141</v>
      </c>
      <c r="G61" s="111" t="s">
        <v>142</v>
      </c>
      <c r="H61" s="111" t="s">
        <v>143</v>
      </c>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row>
    <row r="62" spans="1:46" ht="13.9" x14ac:dyDescent="0.35">
      <c r="A62" s="107" t="s">
        <v>144</v>
      </c>
      <c r="B62" s="112" t="s">
        <v>145</v>
      </c>
      <c r="C62" s="113" t="s">
        <v>146</v>
      </c>
      <c r="D62" s="113" t="s">
        <v>147</v>
      </c>
      <c r="E62" s="113" t="s">
        <v>148</v>
      </c>
      <c r="F62" s="113" t="s">
        <v>149</v>
      </c>
      <c r="G62" s="113" t="s">
        <v>150</v>
      </c>
      <c r="H62" s="114" t="s">
        <v>151</v>
      </c>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row>
    <row r="63" spans="1:46" ht="13.9" x14ac:dyDescent="0.35">
      <c r="A63" s="107" t="s">
        <v>152</v>
      </c>
      <c r="B63" s="115" t="s">
        <v>153</v>
      </c>
      <c r="C63" s="108" t="s">
        <v>146</v>
      </c>
      <c r="D63" s="108" t="s">
        <v>147</v>
      </c>
      <c r="E63" s="108" t="s">
        <v>148</v>
      </c>
      <c r="F63" s="108" t="s">
        <v>149</v>
      </c>
      <c r="G63" s="108" t="s">
        <v>154</v>
      </c>
      <c r="H63" s="116" t="s">
        <v>155</v>
      </c>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row>
    <row r="64" spans="1:46" ht="13.9" x14ac:dyDescent="0.35">
      <c r="A64" s="107" t="s">
        <v>156</v>
      </c>
      <c r="B64" s="117" t="s">
        <v>135</v>
      </c>
      <c r="C64" s="112"/>
      <c r="D64" s="112"/>
      <c r="E64" s="112"/>
      <c r="F64" s="112"/>
      <c r="G64" s="112"/>
      <c r="H64" s="112"/>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row>
    <row r="65" spans="1:46" ht="13.9" x14ac:dyDescent="0.35">
      <c r="A65" s="118"/>
      <c r="B65" s="119"/>
      <c r="C65" s="119"/>
      <c r="D65" s="119"/>
      <c r="E65" s="119"/>
      <c r="F65" s="119"/>
      <c r="G65" s="119"/>
      <c r="H65" s="119"/>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row>
    <row r="66" spans="1:46" ht="13.9" x14ac:dyDescent="0.35">
      <c r="A66" s="103" t="s">
        <v>157</v>
      </c>
      <c r="B66" s="120"/>
      <c r="C66" s="121"/>
      <c r="D66" s="121"/>
      <c r="E66" s="121"/>
      <c r="F66" s="121"/>
      <c r="G66" s="121"/>
      <c r="H66" s="122"/>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row>
    <row r="67" spans="1:46" ht="13.9" x14ac:dyDescent="0.4">
      <c r="A67" s="107" t="s">
        <v>158</v>
      </c>
      <c r="B67" s="207" t="s">
        <v>220</v>
      </c>
      <c r="C67" s="207"/>
      <c r="D67" s="207"/>
      <c r="E67" s="207"/>
      <c r="F67" s="207"/>
      <c r="G67" s="207"/>
      <c r="H67" s="207"/>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row>
    <row r="68" spans="1:46" ht="13.9" x14ac:dyDescent="0.4">
      <c r="A68" s="107" t="s">
        <v>160</v>
      </c>
      <c r="B68" s="203" t="s">
        <v>221</v>
      </c>
      <c r="C68" s="203"/>
      <c r="D68" s="203"/>
      <c r="E68" s="203"/>
      <c r="F68" s="203"/>
      <c r="G68" s="203"/>
      <c r="H68" s="203"/>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row>
    <row r="69" spans="1:46" ht="13.9" x14ac:dyDescent="0.4">
      <c r="A69" s="107" t="s">
        <v>162</v>
      </c>
      <c r="B69" s="207" t="s">
        <v>222</v>
      </c>
      <c r="C69" s="207"/>
      <c r="D69" s="207"/>
      <c r="E69" s="207"/>
      <c r="F69" s="207"/>
      <c r="G69" s="207"/>
      <c r="H69" s="207"/>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row>
    <row r="70" spans="1:46" x14ac:dyDescent="0.35">
      <c r="A70" s="123"/>
      <c r="B70" s="110"/>
      <c r="C70" s="110"/>
      <c r="D70" s="110"/>
      <c r="E70" s="110"/>
      <c r="F70" s="110"/>
      <c r="G70" s="110"/>
      <c r="H70" s="110"/>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row>
    <row r="71" spans="1:46" ht="13.9" x14ac:dyDescent="0.35">
      <c r="A71" s="103" t="s">
        <v>164</v>
      </c>
      <c r="B71" s="211" t="s">
        <v>165</v>
      </c>
      <c r="C71" s="211"/>
      <c r="D71" s="211"/>
      <c r="E71" s="211" t="s">
        <v>166</v>
      </c>
      <c r="F71" s="211"/>
      <c r="G71" s="211"/>
      <c r="H71" s="21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row>
    <row r="72" spans="1:46" ht="13.9" x14ac:dyDescent="0.4">
      <c r="A72" s="107" t="s">
        <v>167</v>
      </c>
      <c r="B72" s="207" t="s">
        <v>168</v>
      </c>
      <c r="C72" s="207"/>
      <c r="D72" s="207"/>
      <c r="E72" s="209" t="s">
        <v>169</v>
      </c>
      <c r="F72" s="209"/>
      <c r="G72" s="209"/>
      <c r="H72" s="209"/>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row>
    <row r="73" spans="1:46" ht="13.9" x14ac:dyDescent="0.4">
      <c r="A73" s="107" t="s">
        <v>170</v>
      </c>
      <c r="B73" s="203" t="s">
        <v>171</v>
      </c>
      <c r="C73" s="203"/>
      <c r="D73" s="203"/>
      <c r="E73" s="208" t="s">
        <v>169</v>
      </c>
      <c r="F73" s="208"/>
      <c r="G73" s="208"/>
      <c r="H73" s="208"/>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row>
    <row r="74" spans="1:46" ht="27.75" x14ac:dyDescent="0.35">
      <c r="A74" s="107" t="s">
        <v>172</v>
      </c>
      <c r="B74" s="209" t="s">
        <v>173</v>
      </c>
      <c r="C74" s="209"/>
      <c r="D74" s="209"/>
      <c r="E74" s="209" t="s">
        <v>169</v>
      </c>
      <c r="F74" s="209"/>
      <c r="G74" s="209"/>
      <c r="H74" s="209"/>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row>
    <row r="75" spans="1:46" ht="31.5" customHeight="1" x14ac:dyDescent="0.4">
      <c r="A75" s="107" t="s">
        <v>174</v>
      </c>
      <c r="B75" s="210" t="s">
        <v>175</v>
      </c>
      <c r="C75" s="210"/>
      <c r="D75" s="210"/>
      <c r="E75" s="208" t="s">
        <v>169</v>
      </c>
      <c r="F75" s="208"/>
      <c r="G75" s="208"/>
      <c r="H75" s="208"/>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row>
    <row r="76" spans="1:46" ht="13.9" x14ac:dyDescent="0.4">
      <c r="A76" s="107" t="s">
        <v>176</v>
      </c>
      <c r="B76" s="207" t="s">
        <v>135</v>
      </c>
      <c r="C76" s="207"/>
      <c r="D76" s="207"/>
      <c r="E76" s="207"/>
      <c r="F76" s="207"/>
      <c r="G76" s="207"/>
      <c r="H76" s="207"/>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row>
    <row r="77" spans="1:46" ht="13.9" x14ac:dyDescent="0.4">
      <c r="A77" s="107" t="s">
        <v>177</v>
      </c>
      <c r="B77" s="203" t="s">
        <v>135</v>
      </c>
      <c r="C77" s="203"/>
      <c r="D77" s="203"/>
      <c r="E77" s="203"/>
      <c r="F77" s="203"/>
      <c r="G77" s="203"/>
      <c r="H77" s="203"/>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row>
    <row r="78" spans="1:46" ht="13.9" x14ac:dyDescent="0.35">
      <c r="A78" s="118"/>
      <c r="B78" s="119"/>
      <c r="C78" s="119"/>
      <c r="D78" s="119"/>
      <c r="E78" s="119"/>
      <c r="F78" s="119"/>
      <c r="G78" s="119"/>
      <c r="H78" s="119"/>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row>
    <row r="79" spans="1:46" ht="13.9" x14ac:dyDescent="0.35">
      <c r="A79" s="103" t="s">
        <v>178</v>
      </c>
      <c r="B79" s="211" t="s">
        <v>165</v>
      </c>
      <c r="C79" s="211"/>
      <c r="D79" s="211"/>
      <c r="E79" s="211" t="s">
        <v>166</v>
      </c>
      <c r="F79" s="211"/>
      <c r="G79" s="211"/>
      <c r="H79" s="21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row>
    <row r="80" spans="1:46" ht="43.5" customHeight="1" x14ac:dyDescent="0.35">
      <c r="A80" s="107" t="s">
        <v>179</v>
      </c>
      <c r="B80" s="212" t="s">
        <v>180</v>
      </c>
      <c r="C80" s="213"/>
      <c r="D80" s="213"/>
      <c r="E80" s="209" t="s">
        <v>169</v>
      </c>
      <c r="F80" s="209"/>
      <c r="G80" s="209"/>
      <c r="H80" s="209"/>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row>
    <row r="81" spans="1:46" ht="43.5" customHeight="1" x14ac:dyDescent="0.35">
      <c r="A81" s="107" t="s">
        <v>181</v>
      </c>
      <c r="B81" s="214" t="s">
        <v>180</v>
      </c>
      <c r="C81" s="215"/>
      <c r="D81" s="215"/>
      <c r="E81" s="208" t="s">
        <v>169</v>
      </c>
      <c r="F81" s="208"/>
      <c r="G81" s="208"/>
      <c r="H81" s="208"/>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row>
    <row r="82" spans="1:46" ht="45" customHeight="1" x14ac:dyDescent="0.35">
      <c r="A82" s="107" t="s">
        <v>182</v>
      </c>
      <c r="B82" s="212" t="s">
        <v>180</v>
      </c>
      <c r="C82" s="213"/>
      <c r="D82" s="213"/>
      <c r="E82" s="209" t="s">
        <v>169</v>
      </c>
      <c r="F82" s="209"/>
      <c r="G82" s="209"/>
      <c r="H82" s="209"/>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row>
    <row r="83" spans="1:46" ht="43.5" customHeight="1" x14ac:dyDescent="0.35">
      <c r="A83" s="107" t="s">
        <v>183</v>
      </c>
      <c r="B83" s="214" t="s">
        <v>180</v>
      </c>
      <c r="C83" s="215"/>
      <c r="D83" s="215"/>
      <c r="E83" s="208" t="s">
        <v>169</v>
      </c>
      <c r="F83" s="208"/>
      <c r="G83" s="208"/>
      <c r="H83" s="208"/>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row>
    <row r="84" spans="1:46" ht="13.9" x14ac:dyDescent="0.35">
      <c r="A84" s="107" t="s">
        <v>184</v>
      </c>
      <c r="B84" s="213" t="s">
        <v>135</v>
      </c>
      <c r="C84" s="213"/>
      <c r="D84" s="213"/>
      <c r="E84" s="209"/>
      <c r="F84" s="209"/>
      <c r="G84" s="209"/>
      <c r="H84" s="209"/>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row>
    <row r="85" spans="1:46" ht="45" customHeight="1" x14ac:dyDescent="0.35">
      <c r="A85" s="107" t="s">
        <v>185</v>
      </c>
      <c r="B85" s="214" t="s">
        <v>186</v>
      </c>
      <c r="C85" s="215"/>
      <c r="D85" s="215"/>
      <c r="E85" s="208" t="s">
        <v>169</v>
      </c>
      <c r="F85" s="208"/>
      <c r="G85" s="208"/>
      <c r="H85" s="208"/>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row>
    <row r="86" spans="1:46" ht="44.25" customHeight="1" x14ac:dyDescent="0.35">
      <c r="A86" s="107" t="s">
        <v>187</v>
      </c>
      <c r="B86" s="212" t="s">
        <v>188</v>
      </c>
      <c r="C86" s="213"/>
      <c r="D86" s="213"/>
      <c r="E86" s="209" t="s">
        <v>169</v>
      </c>
      <c r="F86" s="209"/>
      <c r="G86" s="209"/>
      <c r="H86" s="209"/>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row>
    <row r="87" spans="1:46" ht="45.75" customHeight="1" x14ac:dyDescent="0.35">
      <c r="A87" s="107" t="s">
        <v>189</v>
      </c>
      <c r="B87" s="214" t="s">
        <v>180</v>
      </c>
      <c r="C87" s="215"/>
      <c r="D87" s="215"/>
      <c r="E87" s="208" t="s">
        <v>169</v>
      </c>
      <c r="F87" s="208"/>
      <c r="G87" s="208"/>
      <c r="H87" s="208"/>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row>
    <row r="88" spans="1:46" ht="79.5" customHeight="1" x14ac:dyDescent="0.35">
      <c r="A88" s="107" t="s">
        <v>190</v>
      </c>
      <c r="B88" s="212" t="s">
        <v>191</v>
      </c>
      <c r="C88" s="212"/>
      <c r="D88" s="212"/>
      <c r="E88" s="209" t="s">
        <v>169</v>
      </c>
      <c r="F88" s="209"/>
      <c r="G88" s="209"/>
      <c r="H88" s="209"/>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row>
    <row r="89" spans="1:46" x14ac:dyDescent="0.35">
      <c r="A89" s="109"/>
      <c r="B89" s="110"/>
      <c r="C89" s="110"/>
      <c r="D89" s="110"/>
      <c r="E89" s="110"/>
      <c r="F89" s="110"/>
      <c r="G89" s="110"/>
      <c r="H89" s="110"/>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row>
    <row r="90" spans="1:46" ht="13.9" x14ac:dyDescent="0.35">
      <c r="A90" s="103" t="s">
        <v>192</v>
      </c>
      <c r="B90" s="211" t="s">
        <v>165</v>
      </c>
      <c r="C90" s="211"/>
      <c r="D90" s="211"/>
      <c r="E90" s="211" t="s">
        <v>193</v>
      </c>
      <c r="F90" s="211"/>
      <c r="G90" s="211"/>
      <c r="H90" s="21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row>
    <row r="91" spans="1:46" ht="13.9" x14ac:dyDescent="0.4">
      <c r="A91" s="107" t="s">
        <v>194</v>
      </c>
      <c r="B91" s="216" t="s">
        <v>195</v>
      </c>
      <c r="C91" s="216"/>
      <c r="D91" s="216"/>
      <c r="E91" s="203"/>
      <c r="F91" s="203"/>
      <c r="G91" s="203"/>
      <c r="H91" s="203"/>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row>
    <row r="92" spans="1:46" ht="13.9" x14ac:dyDescent="0.4">
      <c r="A92" s="107" t="s">
        <v>196</v>
      </c>
      <c r="B92" s="207" t="s">
        <v>197</v>
      </c>
      <c r="C92" s="207"/>
      <c r="D92" s="207"/>
      <c r="E92" s="207" t="s">
        <v>198</v>
      </c>
      <c r="F92" s="207"/>
      <c r="G92" s="207"/>
      <c r="H92" s="207"/>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row>
    <row r="93" spans="1:46" x14ac:dyDescent="0.35">
      <c r="A93" s="109"/>
      <c r="B93" s="110"/>
      <c r="C93" s="110"/>
      <c r="D93" s="110"/>
      <c r="E93" s="110"/>
      <c r="F93" s="110"/>
      <c r="G93" s="110"/>
      <c r="H93" s="110"/>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row>
    <row r="94" spans="1:46" ht="13.9" x14ac:dyDescent="0.35">
      <c r="A94" s="103" t="s">
        <v>199</v>
      </c>
      <c r="B94" s="211" t="s">
        <v>200</v>
      </c>
      <c r="C94" s="211"/>
      <c r="D94" s="211"/>
      <c r="E94" s="211" t="s">
        <v>193</v>
      </c>
      <c r="F94" s="211"/>
      <c r="G94" s="211"/>
      <c r="H94" s="21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row>
    <row r="95" spans="1:46" ht="32.25" customHeight="1" x14ac:dyDescent="0.4">
      <c r="A95" s="107" t="s">
        <v>201</v>
      </c>
      <c r="B95" s="216" t="s">
        <v>202</v>
      </c>
      <c r="C95" s="216"/>
      <c r="D95" s="216"/>
      <c r="E95" s="210" t="s">
        <v>203</v>
      </c>
      <c r="F95" s="210"/>
      <c r="G95" s="210"/>
      <c r="H95" s="210"/>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row>
    <row r="96" spans="1:46" ht="30.75" customHeight="1" x14ac:dyDescent="0.4">
      <c r="A96" s="107" t="s">
        <v>204</v>
      </c>
      <c r="B96" s="209" t="s">
        <v>205</v>
      </c>
      <c r="C96" s="209"/>
      <c r="D96" s="209"/>
      <c r="E96" s="217" t="s">
        <v>206</v>
      </c>
      <c r="F96" s="217"/>
      <c r="G96" s="217"/>
      <c r="H96" s="217"/>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row>
    <row r="97" spans="1:46" x14ac:dyDescent="0.35">
      <c r="A97" s="109"/>
      <c r="B97" s="110"/>
      <c r="C97" s="110"/>
      <c r="D97" s="110"/>
      <c r="E97" s="110"/>
      <c r="F97" s="110"/>
      <c r="G97" s="110"/>
      <c r="H97" s="110"/>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row>
    <row r="98" spans="1:46" ht="13.9" x14ac:dyDescent="0.35">
      <c r="A98" s="103" t="s">
        <v>207</v>
      </c>
      <c r="B98" s="211" t="s">
        <v>208</v>
      </c>
      <c r="C98" s="211"/>
      <c r="D98" s="211"/>
      <c r="E98" s="211" t="s">
        <v>193</v>
      </c>
      <c r="F98" s="211"/>
      <c r="G98" s="211"/>
      <c r="H98" s="21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row>
    <row r="99" spans="1:46" ht="13.9" x14ac:dyDescent="0.4">
      <c r="A99" s="107" t="s">
        <v>209</v>
      </c>
      <c r="B99" s="218" t="s">
        <v>210</v>
      </c>
      <c r="C99" s="218"/>
      <c r="D99" s="218"/>
      <c r="E99" s="207" t="s">
        <v>211</v>
      </c>
      <c r="F99" s="207"/>
      <c r="G99" s="207"/>
      <c r="H99" s="207"/>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row>
    <row r="100" spans="1:46" ht="13.9" x14ac:dyDescent="0.4">
      <c r="A100" s="107" t="s">
        <v>212</v>
      </c>
      <c r="B100" s="203" t="s">
        <v>213</v>
      </c>
      <c r="C100" s="203"/>
      <c r="D100" s="203"/>
      <c r="E100" s="203" t="s">
        <v>214</v>
      </c>
      <c r="F100" s="203"/>
      <c r="G100" s="203"/>
      <c r="H100" s="203"/>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row>
    <row r="101" spans="1:46" ht="30.75" customHeight="1" x14ac:dyDescent="0.4">
      <c r="A101" s="107" t="s">
        <v>215</v>
      </c>
      <c r="B101" s="218" t="s">
        <v>216</v>
      </c>
      <c r="C101" s="218"/>
      <c r="D101" s="218"/>
      <c r="E101" s="217" t="s">
        <v>217</v>
      </c>
      <c r="F101" s="217"/>
      <c r="G101" s="217"/>
      <c r="H101" s="217"/>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row>
    <row r="102" spans="1:46" x14ac:dyDescent="0.35">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row>
    <row r="103" spans="1:46" ht="30" customHeight="1" x14ac:dyDescent="0.35">
      <c r="A103" s="128"/>
      <c r="B103" s="129"/>
      <c r="C103" s="129"/>
      <c r="D103" s="129"/>
      <c r="E103" s="129"/>
      <c r="F103" s="129"/>
      <c r="G103" s="129"/>
      <c r="H103" s="130"/>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row>
    <row r="104" spans="1:46" x14ac:dyDescent="0.35">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row>
    <row r="105" spans="1:46" ht="30" x14ac:dyDescent="0.35">
      <c r="A105" s="131" t="s">
        <v>127</v>
      </c>
      <c r="B105" s="97" t="str">
        <f>B109</f>
        <v>app-fashinst-003</v>
      </c>
      <c r="C105" s="98"/>
      <c r="D105" s="99"/>
      <c r="E105" s="98"/>
      <c r="F105" s="98"/>
      <c r="G105" s="98"/>
      <c r="H105" s="100"/>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row>
    <row r="106" spans="1:46" ht="13.9" x14ac:dyDescent="0.35">
      <c r="A106" s="202"/>
      <c r="B106" s="202"/>
      <c r="C106" s="202"/>
      <c r="D106" s="202"/>
      <c r="E106" s="202"/>
      <c r="F106" s="202"/>
      <c r="G106" s="202"/>
      <c r="H106" s="202"/>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row>
    <row r="107" spans="1:46" ht="13.9" x14ac:dyDescent="0.35">
      <c r="A107" s="103" t="s">
        <v>128</v>
      </c>
      <c r="B107" s="104"/>
      <c r="C107" s="105"/>
      <c r="D107" s="105"/>
      <c r="E107" s="105"/>
      <c r="F107" s="105"/>
      <c r="G107" s="105"/>
      <c r="H107" s="106"/>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row>
    <row r="108" spans="1:46" ht="13.9" x14ac:dyDescent="0.4">
      <c r="A108" s="107" t="s">
        <v>129</v>
      </c>
      <c r="B108" s="203" t="s">
        <v>223</v>
      </c>
      <c r="C108" s="203"/>
      <c r="D108" s="203"/>
      <c r="E108" s="203"/>
      <c r="F108" s="203"/>
      <c r="G108" s="203"/>
      <c r="H108" s="203"/>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row>
    <row r="109" spans="1:46" ht="13.9" x14ac:dyDescent="0.35">
      <c r="A109" s="107" t="s">
        <v>131</v>
      </c>
      <c r="B109" s="204" t="s">
        <v>224</v>
      </c>
      <c r="C109" s="204"/>
      <c r="D109" s="204"/>
      <c r="E109" s="204"/>
      <c r="F109" s="204"/>
      <c r="G109" s="204"/>
      <c r="H109" s="204"/>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row>
    <row r="110" spans="1:46" ht="13.9" x14ac:dyDescent="0.4">
      <c r="A110" s="107" t="s">
        <v>133</v>
      </c>
      <c r="B110" s="205">
        <v>45352</v>
      </c>
      <c r="C110" s="206"/>
      <c r="D110" s="206"/>
      <c r="E110" s="206"/>
      <c r="F110" s="206"/>
      <c r="G110" s="206"/>
      <c r="H110" s="206"/>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row>
    <row r="111" spans="1:46" ht="13.9" x14ac:dyDescent="0.4">
      <c r="A111" s="107" t="s">
        <v>134</v>
      </c>
      <c r="B111" s="207" t="s">
        <v>135</v>
      </c>
      <c r="C111" s="207"/>
      <c r="D111" s="207"/>
      <c r="E111" s="207"/>
      <c r="F111" s="207"/>
      <c r="G111" s="207"/>
      <c r="H111" s="207"/>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row>
    <row r="112" spans="1:46" x14ac:dyDescent="0.35">
      <c r="A112" s="109"/>
      <c r="B112" s="110"/>
      <c r="C112" s="110"/>
      <c r="D112" s="110"/>
      <c r="E112" s="110"/>
      <c r="F112" s="110"/>
      <c r="G112" s="110"/>
      <c r="H112" s="110"/>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row>
    <row r="113" spans="1:46" ht="13.9" x14ac:dyDescent="0.35">
      <c r="A113" s="103" t="s">
        <v>136</v>
      </c>
      <c r="B113" s="111" t="s">
        <v>137</v>
      </c>
      <c r="C113" s="111" t="s">
        <v>138</v>
      </c>
      <c r="D113" s="111" t="s">
        <v>139</v>
      </c>
      <c r="E113" s="111" t="s">
        <v>140</v>
      </c>
      <c r="F113" s="111" t="s">
        <v>141</v>
      </c>
      <c r="G113" s="111" t="s">
        <v>142</v>
      </c>
      <c r="H113" s="111" t="s">
        <v>143</v>
      </c>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row>
    <row r="114" spans="1:46" ht="13.9" x14ac:dyDescent="0.35">
      <c r="A114" s="107" t="s">
        <v>144</v>
      </c>
      <c r="B114" s="112" t="s">
        <v>145</v>
      </c>
      <c r="C114" s="113" t="s">
        <v>146</v>
      </c>
      <c r="D114" s="113" t="s">
        <v>147</v>
      </c>
      <c r="E114" s="113" t="s">
        <v>148</v>
      </c>
      <c r="F114" s="113" t="s">
        <v>149</v>
      </c>
      <c r="G114" s="113" t="s">
        <v>150</v>
      </c>
      <c r="H114" s="114" t="s">
        <v>151</v>
      </c>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row>
    <row r="115" spans="1:46" ht="13.9" x14ac:dyDescent="0.35">
      <c r="A115" s="107" t="s">
        <v>152</v>
      </c>
      <c r="B115" s="115" t="s">
        <v>153</v>
      </c>
      <c r="C115" s="108" t="s">
        <v>146</v>
      </c>
      <c r="D115" s="108" t="s">
        <v>147</v>
      </c>
      <c r="E115" s="108" t="s">
        <v>148</v>
      </c>
      <c r="F115" s="108" t="s">
        <v>149</v>
      </c>
      <c r="G115" s="108" t="s">
        <v>154</v>
      </c>
      <c r="H115" s="116" t="s">
        <v>155</v>
      </c>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row>
    <row r="116" spans="1:46" ht="13.9" x14ac:dyDescent="0.35">
      <c r="A116" s="107" t="s">
        <v>156</v>
      </c>
      <c r="B116" s="117" t="s">
        <v>135</v>
      </c>
      <c r="C116" s="112"/>
      <c r="D116" s="112"/>
      <c r="E116" s="112"/>
      <c r="F116" s="112"/>
      <c r="G116" s="112"/>
      <c r="H116" s="112"/>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row>
    <row r="117" spans="1:46" ht="13.9" x14ac:dyDescent="0.35">
      <c r="A117" s="118"/>
      <c r="B117" s="119"/>
      <c r="C117" s="119"/>
      <c r="D117" s="119"/>
      <c r="E117" s="119"/>
      <c r="F117" s="119"/>
      <c r="G117" s="119"/>
      <c r="H117" s="119"/>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row>
    <row r="118" spans="1:46" ht="13.9" x14ac:dyDescent="0.35">
      <c r="A118" s="103" t="s">
        <v>157</v>
      </c>
      <c r="B118" s="120"/>
      <c r="C118" s="121"/>
      <c r="D118" s="121"/>
      <c r="E118" s="121"/>
      <c r="F118" s="121"/>
      <c r="G118" s="121"/>
      <c r="H118" s="122"/>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row>
    <row r="119" spans="1:46" ht="13.9" x14ac:dyDescent="0.4">
      <c r="A119" s="107" t="s">
        <v>158</v>
      </c>
      <c r="B119" s="207" t="s">
        <v>225</v>
      </c>
      <c r="C119" s="207"/>
      <c r="D119" s="207"/>
      <c r="E119" s="207"/>
      <c r="F119" s="207"/>
      <c r="G119" s="207"/>
      <c r="H119" s="207"/>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row>
    <row r="120" spans="1:46" ht="30" customHeight="1" x14ac:dyDescent="0.4">
      <c r="A120" s="107" t="s">
        <v>160</v>
      </c>
      <c r="B120" s="210" t="s">
        <v>226</v>
      </c>
      <c r="C120" s="210"/>
      <c r="D120" s="210"/>
      <c r="E120" s="210"/>
      <c r="F120" s="210"/>
      <c r="G120" s="210"/>
      <c r="H120" s="210"/>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row>
    <row r="121" spans="1:46" ht="13.9" x14ac:dyDescent="0.4">
      <c r="A121" s="107" t="s">
        <v>162</v>
      </c>
      <c r="B121" s="207" t="s">
        <v>227</v>
      </c>
      <c r="C121" s="207"/>
      <c r="D121" s="207"/>
      <c r="E121" s="207"/>
      <c r="F121" s="207"/>
      <c r="G121" s="207"/>
      <c r="H121" s="207"/>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row>
    <row r="122" spans="1:46" x14ac:dyDescent="0.35">
      <c r="A122" s="123"/>
      <c r="B122" s="110"/>
      <c r="C122" s="110"/>
      <c r="D122" s="110"/>
      <c r="E122" s="110"/>
      <c r="F122" s="110"/>
      <c r="G122" s="110"/>
      <c r="H122" s="110"/>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row>
    <row r="123" spans="1:46" ht="13.9" x14ac:dyDescent="0.35">
      <c r="A123" s="103" t="s">
        <v>164</v>
      </c>
      <c r="B123" s="211" t="s">
        <v>165</v>
      </c>
      <c r="C123" s="211"/>
      <c r="D123" s="211"/>
      <c r="E123" s="211" t="s">
        <v>166</v>
      </c>
      <c r="F123" s="211"/>
      <c r="G123" s="211"/>
      <c r="H123" s="21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row>
    <row r="124" spans="1:46" ht="13.9" x14ac:dyDescent="0.4">
      <c r="A124" s="107" t="s">
        <v>167</v>
      </c>
      <c r="B124" s="207" t="s">
        <v>135</v>
      </c>
      <c r="C124" s="207"/>
      <c r="D124" s="207"/>
      <c r="E124" s="209"/>
      <c r="F124" s="209"/>
      <c r="G124" s="209"/>
      <c r="H124" s="209"/>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row>
    <row r="125" spans="1:46" ht="13.9" x14ac:dyDescent="0.4">
      <c r="A125" s="107" t="s">
        <v>170</v>
      </c>
      <c r="B125" s="203" t="s">
        <v>228</v>
      </c>
      <c r="C125" s="203"/>
      <c r="D125" s="203"/>
      <c r="E125" s="208" t="s">
        <v>229</v>
      </c>
      <c r="F125" s="208"/>
      <c r="G125" s="208"/>
      <c r="H125" s="208"/>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row>
    <row r="126" spans="1:46" ht="27.75" x14ac:dyDescent="0.35">
      <c r="A126" s="107" t="s">
        <v>172</v>
      </c>
      <c r="B126" s="209" t="s">
        <v>230</v>
      </c>
      <c r="C126" s="209"/>
      <c r="D126" s="209"/>
      <c r="E126" s="219" t="s">
        <v>229</v>
      </c>
      <c r="F126" s="220"/>
      <c r="G126" s="220"/>
      <c r="H126" s="22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row>
    <row r="127" spans="1:46" ht="13.9" x14ac:dyDescent="0.4">
      <c r="A127" s="107" t="s">
        <v>174</v>
      </c>
      <c r="B127" s="222" t="s">
        <v>135</v>
      </c>
      <c r="C127" s="223"/>
      <c r="D127" s="224"/>
      <c r="E127" s="208"/>
      <c r="F127" s="208"/>
      <c r="G127" s="208"/>
      <c r="H127" s="208"/>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row>
    <row r="128" spans="1:46" ht="13.9" x14ac:dyDescent="0.4">
      <c r="A128" s="107" t="s">
        <v>176</v>
      </c>
      <c r="B128" s="207" t="s">
        <v>135</v>
      </c>
      <c r="C128" s="207"/>
      <c r="D128" s="207"/>
      <c r="E128" s="209"/>
      <c r="F128" s="209"/>
      <c r="G128" s="209"/>
      <c r="H128" s="209"/>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row>
    <row r="129" spans="1:46" ht="13.9" x14ac:dyDescent="0.4">
      <c r="A129" s="107" t="s">
        <v>177</v>
      </c>
      <c r="B129" s="203" t="s">
        <v>135</v>
      </c>
      <c r="C129" s="203"/>
      <c r="D129" s="203"/>
      <c r="E129" s="208"/>
      <c r="F129" s="208"/>
      <c r="G129" s="208"/>
      <c r="H129" s="208"/>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row>
    <row r="130" spans="1:46" ht="13.9" x14ac:dyDescent="0.35">
      <c r="A130" s="118"/>
      <c r="B130" s="119"/>
      <c r="C130" s="119"/>
      <c r="D130" s="119"/>
      <c r="E130" s="119"/>
      <c r="F130" s="119"/>
      <c r="G130" s="119"/>
      <c r="H130" s="119"/>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row>
    <row r="131" spans="1:46" ht="13.9" x14ac:dyDescent="0.35">
      <c r="A131" s="103" t="s">
        <v>178</v>
      </c>
      <c r="B131" s="211" t="s">
        <v>165</v>
      </c>
      <c r="C131" s="211"/>
      <c r="D131" s="211"/>
      <c r="E131" s="211" t="s">
        <v>166</v>
      </c>
      <c r="F131" s="211"/>
      <c r="G131" s="211"/>
      <c r="H131" s="21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row>
    <row r="132" spans="1:46" ht="30.75" customHeight="1" x14ac:dyDescent="0.35">
      <c r="A132" s="107" t="s">
        <v>179</v>
      </c>
      <c r="B132" s="212" t="s">
        <v>231</v>
      </c>
      <c r="C132" s="213"/>
      <c r="D132" s="213"/>
      <c r="E132" s="209" t="s">
        <v>229</v>
      </c>
      <c r="F132" s="209"/>
      <c r="G132" s="209"/>
      <c r="H132" s="209"/>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row>
    <row r="133" spans="1:46" ht="30.75" customHeight="1" x14ac:dyDescent="0.35">
      <c r="A133" s="107" t="s">
        <v>181</v>
      </c>
      <c r="B133" s="214" t="s">
        <v>231</v>
      </c>
      <c r="C133" s="215"/>
      <c r="D133" s="215"/>
      <c r="E133" s="208" t="s">
        <v>229</v>
      </c>
      <c r="F133" s="208"/>
      <c r="G133" s="208"/>
      <c r="H133" s="208"/>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row>
    <row r="134" spans="1:46" ht="28.5" customHeight="1" x14ac:dyDescent="0.35">
      <c r="A134" s="107" t="s">
        <v>182</v>
      </c>
      <c r="B134" s="212" t="s">
        <v>231</v>
      </c>
      <c r="C134" s="213"/>
      <c r="D134" s="213"/>
      <c r="E134" s="209" t="s">
        <v>229</v>
      </c>
      <c r="F134" s="209"/>
      <c r="G134" s="209"/>
      <c r="H134" s="209"/>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row>
    <row r="135" spans="1:46" ht="13.9" x14ac:dyDescent="0.35">
      <c r="A135" s="107" t="s">
        <v>183</v>
      </c>
      <c r="B135" s="214" t="s">
        <v>135</v>
      </c>
      <c r="C135" s="215"/>
      <c r="D135" s="215"/>
      <c r="E135" s="208"/>
      <c r="F135" s="208"/>
      <c r="G135" s="208"/>
      <c r="H135" s="208"/>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row>
    <row r="136" spans="1:46" ht="13.9" x14ac:dyDescent="0.35">
      <c r="A136" s="107" t="s">
        <v>184</v>
      </c>
      <c r="B136" s="213" t="s">
        <v>135</v>
      </c>
      <c r="C136" s="213"/>
      <c r="D136" s="213"/>
      <c r="E136" s="209"/>
      <c r="F136" s="209"/>
      <c r="G136" s="209"/>
      <c r="H136" s="209"/>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row>
    <row r="137" spans="1:46" ht="27.75" x14ac:dyDescent="0.35">
      <c r="A137" s="107" t="s">
        <v>185</v>
      </c>
      <c r="B137" s="225" t="s">
        <v>135</v>
      </c>
      <c r="C137" s="208"/>
      <c r="D137" s="208"/>
      <c r="E137" s="208"/>
      <c r="F137" s="208"/>
      <c r="G137" s="208"/>
      <c r="H137" s="208"/>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row>
    <row r="138" spans="1:46" ht="29.25" customHeight="1" x14ac:dyDescent="0.35">
      <c r="A138" s="107" t="s">
        <v>187</v>
      </c>
      <c r="B138" s="212" t="s">
        <v>231</v>
      </c>
      <c r="C138" s="213"/>
      <c r="D138" s="213"/>
      <c r="E138" s="209" t="s">
        <v>229</v>
      </c>
      <c r="F138" s="209"/>
      <c r="G138" s="209"/>
      <c r="H138" s="209"/>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row>
    <row r="139" spans="1:46" ht="30.75" customHeight="1" x14ac:dyDescent="0.35">
      <c r="A139" s="107" t="s">
        <v>189</v>
      </c>
      <c r="B139" s="214" t="s">
        <v>231</v>
      </c>
      <c r="C139" s="215"/>
      <c r="D139" s="215"/>
      <c r="E139" s="208" t="s">
        <v>229</v>
      </c>
      <c r="F139" s="208"/>
      <c r="G139" s="208"/>
      <c r="H139" s="208"/>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row>
    <row r="140" spans="1:46" ht="13.9" x14ac:dyDescent="0.35">
      <c r="A140" s="107" t="s">
        <v>190</v>
      </c>
      <c r="B140" s="212" t="s">
        <v>135</v>
      </c>
      <c r="C140" s="212"/>
      <c r="D140" s="212"/>
      <c r="E140" s="209"/>
      <c r="F140" s="209"/>
      <c r="G140" s="209"/>
      <c r="H140" s="209"/>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row>
    <row r="141" spans="1:46" x14ac:dyDescent="0.35">
      <c r="A141" s="109"/>
      <c r="B141" s="110"/>
      <c r="C141" s="110"/>
      <c r="D141" s="110"/>
      <c r="E141" s="110"/>
      <c r="F141" s="110"/>
      <c r="G141" s="110"/>
      <c r="H141" s="110"/>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row>
    <row r="142" spans="1:46" ht="13.9" x14ac:dyDescent="0.35">
      <c r="A142" s="103" t="s">
        <v>192</v>
      </c>
      <c r="B142" s="211" t="s">
        <v>165</v>
      </c>
      <c r="C142" s="211"/>
      <c r="D142" s="211"/>
      <c r="E142" s="211" t="s">
        <v>193</v>
      </c>
      <c r="F142" s="211"/>
      <c r="G142" s="211"/>
      <c r="H142" s="21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row>
    <row r="143" spans="1:46" ht="30.75" customHeight="1" x14ac:dyDescent="0.4">
      <c r="A143" s="107" t="s">
        <v>194</v>
      </c>
      <c r="B143" s="216" t="s">
        <v>195</v>
      </c>
      <c r="C143" s="216"/>
      <c r="D143" s="216"/>
      <c r="E143" s="210" t="s">
        <v>232</v>
      </c>
      <c r="F143" s="210"/>
      <c r="G143" s="210"/>
      <c r="H143" s="210"/>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row>
    <row r="144" spans="1:46" ht="13.9" x14ac:dyDescent="0.4">
      <c r="A144" s="107" t="s">
        <v>196</v>
      </c>
      <c r="B144" s="207"/>
      <c r="C144" s="207"/>
      <c r="D144" s="207"/>
      <c r="E144" s="207"/>
      <c r="F144" s="207"/>
      <c r="G144" s="207"/>
      <c r="H144" s="207"/>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row>
    <row r="145" spans="1:46" x14ac:dyDescent="0.35">
      <c r="A145" s="109"/>
      <c r="B145" s="110"/>
      <c r="C145" s="110"/>
      <c r="D145" s="110"/>
      <c r="E145" s="110"/>
      <c r="F145" s="110"/>
      <c r="G145" s="110"/>
      <c r="H145" s="110"/>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row>
    <row r="146" spans="1:46" ht="13.9" x14ac:dyDescent="0.35">
      <c r="A146" s="103" t="s">
        <v>199</v>
      </c>
      <c r="B146" s="211" t="s">
        <v>200</v>
      </c>
      <c r="C146" s="211"/>
      <c r="D146" s="211"/>
      <c r="E146" s="211" t="s">
        <v>193</v>
      </c>
      <c r="F146" s="211"/>
      <c r="G146" s="211"/>
      <c r="H146" s="21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row>
    <row r="147" spans="1:46" ht="30" customHeight="1" x14ac:dyDescent="0.4">
      <c r="A147" s="107" t="s">
        <v>201</v>
      </c>
      <c r="B147" s="216" t="s">
        <v>202</v>
      </c>
      <c r="C147" s="216"/>
      <c r="D147" s="216"/>
      <c r="E147" s="210" t="s">
        <v>203</v>
      </c>
      <c r="F147" s="210"/>
      <c r="G147" s="210"/>
      <c r="H147" s="210"/>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row>
    <row r="148" spans="1:46" ht="13.9" x14ac:dyDescent="0.4">
      <c r="A148" s="107" t="s">
        <v>204</v>
      </c>
      <c r="B148" s="207"/>
      <c r="C148" s="207"/>
      <c r="D148" s="207"/>
      <c r="E148" s="217"/>
      <c r="F148" s="217"/>
      <c r="G148" s="217"/>
      <c r="H148" s="217"/>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row>
    <row r="149" spans="1:46" x14ac:dyDescent="0.35">
      <c r="A149" s="109"/>
      <c r="B149" s="110"/>
      <c r="C149" s="110"/>
      <c r="D149" s="110"/>
      <c r="E149" s="110"/>
      <c r="F149" s="110"/>
      <c r="G149" s="110"/>
      <c r="H149" s="110"/>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row>
    <row r="150" spans="1:46" ht="13.9" x14ac:dyDescent="0.35">
      <c r="A150" s="103" t="s">
        <v>207</v>
      </c>
      <c r="B150" s="211" t="s">
        <v>208</v>
      </c>
      <c r="C150" s="211"/>
      <c r="D150" s="211"/>
      <c r="E150" s="211" t="s">
        <v>193</v>
      </c>
      <c r="F150" s="211"/>
      <c r="G150" s="211"/>
      <c r="H150" s="21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row>
    <row r="151" spans="1:46" ht="30.75" customHeight="1" x14ac:dyDescent="0.4">
      <c r="A151" s="107" t="s">
        <v>209</v>
      </c>
      <c r="B151" s="218" t="s">
        <v>210</v>
      </c>
      <c r="C151" s="218"/>
      <c r="D151" s="218"/>
      <c r="E151" s="217" t="s">
        <v>233</v>
      </c>
      <c r="F151" s="217"/>
      <c r="G151" s="217"/>
      <c r="H151" s="217"/>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row>
    <row r="152" spans="1:46" ht="13.9" x14ac:dyDescent="0.4">
      <c r="A152" s="107" t="s">
        <v>212</v>
      </c>
      <c r="B152" s="203" t="s">
        <v>213</v>
      </c>
      <c r="C152" s="203"/>
      <c r="D152" s="203"/>
      <c r="E152" s="208" t="s">
        <v>234</v>
      </c>
      <c r="F152" s="208"/>
      <c r="G152" s="208"/>
      <c r="H152" s="208"/>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row>
    <row r="153" spans="1:46" ht="13.9" x14ac:dyDescent="0.4">
      <c r="A153" s="107" t="s">
        <v>215</v>
      </c>
      <c r="B153" s="218" t="s">
        <v>216</v>
      </c>
      <c r="C153" s="218"/>
      <c r="D153" s="218"/>
      <c r="E153" s="217" t="s">
        <v>235</v>
      </c>
      <c r="F153" s="217"/>
      <c r="G153" s="217"/>
      <c r="H153" s="217"/>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row>
    <row r="154" spans="1:46" ht="13.9" x14ac:dyDescent="0.35">
      <c r="A154" s="124"/>
      <c r="B154" s="125"/>
      <c r="C154" s="126"/>
      <c r="D154" s="126"/>
      <c r="E154" s="127"/>
      <c r="F154" s="127"/>
      <c r="G154" s="127"/>
      <c r="H154" s="127"/>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row>
    <row r="155" spans="1:46" x14ac:dyDescent="0.35">
      <c r="A155" s="128"/>
      <c r="B155" s="129"/>
      <c r="C155" s="129"/>
      <c r="D155" s="129"/>
      <c r="E155" s="129"/>
      <c r="F155" s="129"/>
      <c r="G155" s="129"/>
      <c r="H155" s="130"/>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row>
    <row r="156" spans="1:46" x14ac:dyDescent="0.35">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row>
    <row r="157" spans="1:46" ht="30" x14ac:dyDescent="0.35">
      <c r="A157" s="131" t="s">
        <v>127</v>
      </c>
      <c r="B157" s="97" t="str">
        <f>B161</f>
        <v>app-fashinst-004</v>
      </c>
      <c r="C157" s="98"/>
      <c r="D157" s="99"/>
      <c r="E157" s="98"/>
      <c r="F157" s="98"/>
      <c r="G157" s="98"/>
      <c r="H157" s="100"/>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row>
    <row r="158" spans="1:46" ht="13.9" x14ac:dyDescent="0.35">
      <c r="A158" s="202"/>
      <c r="B158" s="202"/>
      <c r="C158" s="202"/>
      <c r="D158" s="202"/>
      <c r="E158" s="202"/>
      <c r="F158" s="202"/>
      <c r="G158" s="202"/>
      <c r="H158" s="202"/>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row>
    <row r="159" spans="1:46" ht="13.9" x14ac:dyDescent="0.35">
      <c r="A159" s="103" t="s">
        <v>128</v>
      </c>
      <c r="B159" s="104"/>
      <c r="C159" s="105"/>
      <c r="D159" s="105"/>
      <c r="E159" s="105"/>
      <c r="F159" s="105"/>
      <c r="G159" s="105"/>
      <c r="H159" s="106"/>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row>
    <row r="160" spans="1:46" ht="13.9" x14ac:dyDescent="0.4">
      <c r="A160" s="107" t="s">
        <v>129</v>
      </c>
      <c r="B160" s="203" t="s">
        <v>236</v>
      </c>
      <c r="C160" s="203"/>
      <c r="D160" s="203"/>
      <c r="E160" s="203"/>
      <c r="F160" s="203"/>
      <c r="G160" s="203"/>
      <c r="H160" s="203"/>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row>
    <row r="161" spans="1:46" ht="13.9" x14ac:dyDescent="0.35">
      <c r="A161" s="107" t="s">
        <v>131</v>
      </c>
      <c r="B161" s="204" t="s">
        <v>237</v>
      </c>
      <c r="C161" s="204"/>
      <c r="D161" s="204"/>
      <c r="E161" s="204"/>
      <c r="F161" s="204"/>
      <c r="G161" s="204"/>
      <c r="H161" s="204"/>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row>
    <row r="162" spans="1:46" ht="13.9" x14ac:dyDescent="0.4">
      <c r="A162" s="107" t="s">
        <v>133</v>
      </c>
      <c r="B162" s="205">
        <v>45352</v>
      </c>
      <c r="C162" s="206"/>
      <c r="D162" s="206"/>
      <c r="E162" s="206"/>
      <c r="F162" s="206"/>
      <c r="G162" s="206"/>
      <c r="H162" s="206"/>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row>
    <row r="163" spans="1:46" ht="13.9" x14ac:dyDescent="0.4">
      <c r="A163" s="107" t="s">
        <v>134</v>
      </c>
      <c r="B163" s="207" t="s">
        <v>135</v>
      </c>
      <c r="C163" s="207"/>
      <c r="D163" s="207"/>
      <c r="E163" s="207"/>
      <c r="F163" s="207"/>
      <c r="G163" s="207"/>
      <c r="H163" s="207"/>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row>
    <row r="164" spans="1:46" x14ac:dyDescent="0.35">
      <c r="A164" s="109"/>
      <c r="B164" s="110"/>
      <c r="C164" s="110"/>
      <c r="D164" s="110"/>
      <c r="E164" s="110"/>
      <c r="F164" s="110"/>
      <c r="G164" s="110"/>
      <c r="H164" s="110"/>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row>
    <row r="165" spans="1:46" ht="13.9" x14ac:dyDescent="0.35">
      <c r="A165" s="103" t="s">
        <v>136</v>
      </c>
      <c r="B165" s="111" t="s">
        <v>137</v>
      </c>
      <c r="C165" s="111" t="s">
        <v>138</v>
      </c>
      <c r="D165" s="111" t="s">
        <v>139</v>
      </c>
      <c r="E165" s="111" t="s">
        <v>140</v>
      </c>
      <c r="F165" s="111" t="s">
        <v>141</v>
      </c>
      <c r="G165" s="111" t="s">
        <v>142</v>
      </c>
      <c r="H165" s="111" t="s">
        <v>143</v>
      </c>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row>
    <row r="166" spans="1:46" ht="13.9" x14ac:dyDescent="0.35">
      <c r="A166" s="107" t="s">
        <v>144</v>
      </c>
      <c r="B166" s="112" t="s">
        <v>145</v>
      </c>
      <c r="C166" s="113" t="s">
        <v>146</v>
      </c>
      <c r="D166" s="113" t="s">
        <v>147</v>
      </c>
      <c r="E166" s="113" t="s">
        <v>148</v>
      </c>
      <c r="F166" s="113" t="s">
        <v>149</v>
      </c>
      <c r="G166" s="113" t="s">
        <v>150</v>
      </c>
      <c r="H166" s="114" t="s">
        <v>151</v>
      </c>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row>
    <row r="167" spans="1:46" ht="13.9" x14ac:dyDescent="0.35">
      <c r="A167" s="107" t="s">
        <v>152</v>
      </c>
      <c r="B167" s="115" t="s">
        <v>153</v>
      </c>
      <c r="C167" s="108" t="s">
        <v>146</v>
      </c>
      <c r="D167" s="108" t="s">
        <v>147</v>
      </c>
      <c r="E167" s="108" t="s">
        <v>148</v>
      </c>
      <c r="F167" s="108" t="s">
        <v>149</v>
      </c>
      <c r="G167" s="108" t="s">
        <v>154</v>
      </c>
      <c r="H167" s="116" t="s">
        <v>155</v>
      </c>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row>
    <row r="168" spans="1:46" ht="13.9" x14ac:dyDescent="0.35">
      <c r="A168" s="107" t="s">
        <v>156</v>
      </c>
      <c r="B168" s="117" t="s">
        <v>135</v>
      </c>
      <c r="C168" s="112"/>
      <c r="D168" s="112"/>
      <c r="E168" s="112"/>
      <c r="F168" s="112"/>
      <c r="G168" s="112"/>
      <c r="H168" s="112"/>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row>
    <row r="169" spans="1:46" ht="13.9" x14ac:dyDescent="0.35">
      <c r="A169" s="118"/>
      <c r="B169" s="119"/>
      <c r="C169" s="119"/>
      <c r="D169" s="119"/>
      <c r="E169" s="119"/>
      <c r="F169" s="119"/>
      <c r="G169" s="119"/>
      <c r="H169" s="119"/>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row>
    <row r="170" spans="1:46" ht="13.9" x14ac:dyDescent="0.35">
      <c r="A170" s="103" t="s">
        <v>157</v>
      </c>
      <c r="B170" s="120"/>
      <c r="C170" s="121"/>
      <c r="D170" s="121"/>
      <c r="E170" s="121"/>
      <c r="F170" s="121"/>
      <c r="G170" s="121"/>
      <c r="H170" s="122"/>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row>
    <row r="171" spans="1:46" ht="30" customHeight="1" x14ac:dyDescent="0.4">
      <c r="A171" s="107" t="s">
        <v>158</v>
      </c>
      <c r="B171" s="217" t="s">
        <v>238</v>
      </c>
      <c r="C171" s="217"/>
      <c r="D171" s="217"/>
      <c r="E171" s="217"/>
      <c r="F171" s="217"/>
      <c r="G171" s="217"/>
      <c r="H171" s="217"/>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row>
    <row r="172" spans="1:46" ht="13.9" x14ac:dyDescent="0.4">
      <c r="A172" s="107" t="s">
        <v>160</v>
      </c>
      <c r="B172" s="210" t="s">
        <v>239</v>
      </c>
      <c r="C172" s="210"/>
      <c r="D172" s="210"/>
      <c r="E172" s="210"/>
      <c r="F172" s="210"/>
      <c r="G172" s="210"/>
      <c r="H172" s="210"/>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row>
    <row r="173" spans="1:46" ht="13.9" x14ac:dyDescent="0.4">
      <c r="A173" s="107" t="s">
        <v>162</v>
      </c>
      <c r="B173" s="207"/>
      <c r="C173" s="207"/>
      <c r="D173" s="207"/>
      <c r="E173" s="207"/>
      <c r="F173" s="207"/>
      <c r="G173" s="207"/>
      <c r="H173" s="207"/>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row>
    <row r="174" spans="1:46" x14ac:dyDescent="0.35">
      <c r="A174" s="123"/>
      <c r="B174" s="110"/>
      <c r="C174" s="110"/>
      <c r="D174" s="110"/>
      <c r="E174" s="110"/>
      <c r="F174" s="110"/>
      <c r="G174" s="110"/>
      <c r="H174" s="110"/>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row>
    <row r="175" spans="1:46" ht="13.9" x14ac:dyDescent="0.35">
      <c r="A175" s="103" t="s">
        <v>164</v>
      </c>
      <c r="B175" s="211" t="s">
        <v>165</v>
      </c>
      <c r="C175" s="211"/>
      <c r="D175" s="211"/>
      <c r="E175" s="211" t="s">
        <v>166</v>
      </c>
      <c r="F175" s="211"/>
      <c r="G175" s="211"/>
      <c r="H175" s="21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row>
    <row r="176" spans="1:46" ht="13.9" x14ac:dyDescent="0.4">
      <c r="A176" s="107" t="s">
        <v>167</v>
      </c>
      <c r="B176" s="207" t="s">
        <v>135</v>
      </c>
      <c r="C176" s="207"/>
      <c r="D176" s="207"/>
      <c r="E176" s="209"/>
      <c r="F176" s="209"/>
      <c r="G176" s="209"/>
      <c r="H176" s="209"/>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row>
    <row r="177" spans="1:46" ht="13.9" x14ac:dyDescent="0.4">
      <c r="A177" s="107" t="s">
        <v>170</v>
      </c>
      <c r="B177" s="203" t="s">
        <v>240</v>
      </c>
      <c r="C177" s="203"/>
      <c r="D177" s="203"/>
      <c r="E177" s="208" t="s">
        <v>229</v>
      </c>
      <c r="F177" s="208"/>
      <c r="G177" s="208"/>
      <c r="H177" s="208"/>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row>
    <row r="178" spans="1:46" ht="27.75" x14ac:dyDescent="0.35">
      <c r="A178" s="107" t="s">
        <v>172</v>
      </c>
      <c r="B178" s="209" t="s">
        <v>230</v>
      </c>
      <c r="C178" s="209"/>
      <c r="D178" s="209"/>
      <c r="E178" s="219" t="s">
        <v>229</v>
      </c>
      <c r="F178" s="220"/>
      <c r="G178" s="220"/>
      <c r="H178" s="22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row>
    <row r="179" spans="1:46" ht="13.9" x14ac:dyDescent="0.4">
      <c r="A179" s="107" t="s">
        <v>174</v>
      </c>
      <c r="B179" s="222" t="s">
        <v>135</v>
      </c>
      <c r="C179" s="223"/>
      <c r="D179" s="224"/>
      <c r="E179" s="208"/>
      <c r="F179" s="208"/>
      <c r="G179" s="208"/>
      <c r="H179" s="208"/>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row>
    <row r="180" spans="1:46" ht="13.9" x14ac:dyDescent="0.4">
      <c r="A180" s="107" t="s">
        <v>176</v>
      </c>
      <c r="B180" s="207" t="s">
        <v>135</v>
      </c>
      <c r="C180" s="207"/>
      <c r="D180" s="207"/>
      <c r="E180" s="209"/>
      <c r="F180" s="209"/>
      <c r="G180" s="209"/>
      <c r="H180" s="209"/>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row>
    <row r="181" spans="1:46" ht="13.9" x14ac:dyDescent="0.4">
      <c r="A181" s="107" t="s">
        <v>177</v>
      </c>
      <c r="B181" s="203" t="s">
        <v>135</v>
      </c>
      <c r="C181" s="203"/>
      <c r="D181" s="203"/>
      <c r="E181" s="208"/>
      <c r="F181" s="208"/>
      <c r="G181" s="208"/>
      <c r="H181" s="208"/>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row>
    <row r="182" spans="1:46" ht="13.9" x14ac:dyDescent="0.35">
      <c r="A182" s="118"/>
      <c r="B182" s="119"/>
      <c r="C182" s="119"/>
      <c r="D182" s="119"/>
      <c r="E182" s="119"/>
      <c r="F182" s="119"/>
      <c r="G182" s="119"/>
      <c r="H182" s="119"/>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row>
    <row r="183" spans="1:46" ht="13.9" x14ac:dyDescent="0.35">
      <c r="A183" s="103" t="s">
        <v>178</v>
      </c>
      <c r="B183" s="211" t="s">
        <v>165</v>
      </c>
      <c r="C183" s="211"/>
      <c r="D183" s="211"/>
      <c r="E183" s="211" t="s">
        <v>166</v>
      </c>
      <c r="F183" s="211"/>
      <c r="G183" s="211"/>
      <c r="H183" s="21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row>
    <row r="184" spans="1:46" ht="30" customHeight="1" x14ac:dyDescent="0.35">
      <c r="A184" s="107" t="s">
        <v>179</v>
      </c>
      <c r="B184" s="212" t="s">
        <v>241</v>
      </c>
      <c r="C184" s="213"/>
      <c r="D184" s="213"/>
      <c r="E184" s="209" t="s">
        <v>229</v>
      </c>
      <c r="F184" s="209"/>
      <c r="G184" s="209"/>
      <c r="H184" s="209"/>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row>
    <row r="185" spans="1:46" ht="30.75" customHeight="1" x14ac:dyDescent="0.35">
      <c r="A185" s="107" t="s">
        <v>181</v>
      </c>
      <c r="B185" s="214" t="s">
        <v>241</v>
      </c>
      <c r="C185" s="215"/>
      <c r="D185" s="215"/>
      <c r="E185" s="208" t="s">
        <v>229</v>
      </c>
      <c r="F185" s="208"/>
      <c r="G185" s="208"/>
      <c r="H185" s="208"/>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row>
    <row r="186" spans="1:46" ht="29.25" customHeight="1" x14ac:dyDescent="0.35">
      <c r="A186" s="107" t="s">
        <v>182</v>
      </c>
      <c r="B186" s="212" t="s">
        <v>241</v>
      </c>
      <c r="C186" s="213"/>
      <c r="D186" s="213"/>
      <c r="E186" s="209" t="s">
        <v>229</v>
      </c>
      <c r="F186" s="209"/>
      <c r="G186" s="209"/>
      <c r="H186" s="209"/>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row>
    <row r="187" spans="1:46" ht="13.9" x14ac:dyDescent="0.35">
      <c r="A187" s="107" t="s">
        <v>183</v>
      </c>
      <c r="B187" s="214" t="s">
        <v>135</v>
      </c>
      <c r="C187" s="215"/>
      <c r="D187" s="215"/>
      <c r="E187" s="208"/>
      <c r="F187" s="208"/>
      <c r="G187" s="208"/>
      <c r="H187" s="208"/>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row>
    <row r="188" spans="1:46" ht="13.9" x14ac:dyDescent="0.35">
      <c r="A188" s="107" t="s">
        <v>184</v>
      </c>
      <c r="B188" s="213" t="s">
        <v>135</v>
      </c>
      <c r="C188" s="213"/>
      <c r="D188" s="213"/>
      <c r="E188" s="209"/>
      <c r="F188" s="209"/>
      <c r="G188" s="209"/>
      <c r="H188" s="209"/>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row>
    <row r="189" spans="1:46" ht="27.75" x14ac:dyDescent="0.35">
      <c r="A189" s="107" t="s">
        <v>185</v>
      </c>
      <c r="B189" s="225" t="s">
        <v>135</v>
      </c>
      <c r="C189" s="208"/>
      <c r="D189" s="208"/>
      <c r="E189" s="208"/>
      <c r="F189" s="208"/>
      <c r="G189" s="208"/>
      <c r="H189" s="208"/>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row>
    <row r="190" spans="1:46" ht="30" customHeight="1" x14ac:dyDescent="0.35">
      <c r="A190" s="107" t="s">
        <v>187</v>
      </c>
      <c r="B190" s="212" t="s">
        <v>241</v>
      </c>
      <c r="C190" s="213"/>
      <c r="D190" s="213"/>
      <c r="E190" s="209" t="s">
        <v>229</v>
      </c>
      <c r="F190" s="209"/>
      <c r="G190" s="209"/>
      <c r="H190" s="209"/>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row>
    <row r="191" spans="1:46" ht="30.75" customHeight="1" x14ac:dyDescent="0.35">
      <c r="A191" s="107" t="s">
        <v>189</v>
      </c>
      <c r="B191" s="214" t="s">
        <v>241</v>
      </c>
      <c r="C191" s="215"/>
      <c r="D191" s="215"/>
      <c r="E191" s="208" t="s">
        <v>229</v>
      </c>
      <c r="F191" s="208"/>
      <c r="G191" s="208"/>
      <c r="H191" s="208"/>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row>
    <row r="192" spans="1:46" ht="13.9" x14ac:dyDescent="0.35">
      <c r="A192" s="107" t="s">
        <v>190</v>
      </c>
      <c r="B192" s="212" t="s">
        <v>135</v>
      </c>
      <c r="C192" s="212"/>
      <c r="D192" s="212"/>
      <c r="E192" s="209"/>
      <c r="F192" s="209"/>
      <c r="G192" s="209"/>
      <c r="H192" s="209"/>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row>
    <row r="193" spans="1:46" x14ac:dyDescent="0.35">
      <c r="A193" s="109"/>
      <c r="B193" s="110"/>
      <c r="C193" s="110"/>
      <c r="D193" s="110"/>
      <c r="E193" s="110"/>
      <c r="F193" s="110"/>
      <c r="G193" s="110"/>
      <c r="H193" s="110"/>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row>
    <row r="194" spans="1:46" ht="13.9" x14ac:dyDescent="0.35">
      <c r="A194" s="103" t="s">
        <v>192</v>
      </c>
      <c r="B194" s="211" t="s">
        <v>165</v>
      </c>
      <c r="C194" s="211"/>
      <c r="D194" s="211"/>
      <c r="E194" s="211" t="s">
        <v>193</v>
      </c>
      <c r="F194" s="211"/>
      <c r="G194" s="211"/>
      <c r="H194" s="21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row>
    <row r="195" spans="1:46" ht="30" customHeight="1" x14ac:dyDescent="0.4">
      <c r="A195" s="107" t="s">
        <v>194</v>
      </c>
      <c r="B195" s="216" t="s">
        <v>195</v>
      </c>
      <c r="C195" s="216"/>
      <c r="D195" s="216"/>
      <c r="E195" s="210" t="s">
        <v>242</v>
      </c>
      <c r="F195" s="210"/>
      <c r="G195" s="210"/>
      <c r="H195" s="210"/>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row>
    <row r="196" spans="1:46" ht="13.9" x14ac:dyDescent="0.4">
      <c r="A196" s="107" t="s">
        <v>196</v>
      </c>
      <c r="B196" s="207"/>
      <c r="C196" s="207"/>
      <c r="D196" s="207"/>
      <c r="E196" s="207"/>
      <c r="F196" s="207"/>
      <c r="G196" s="207"/>
      <c r="H196" s="207"/>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row>
    <row r="197" spans="1:46" x14ac:dyDescent="0.35">
      <c r="A197" s="109"/>
      <c r="B197" s="110"/>
      <c r="C197" s="110"/>
      <c r="D197" s="110"/>
      <c r="E197" s="110"/>
      <c r="F197" s="110"/>
      <c r="G197" s="110"/>
      <c r="H197" s="110"/>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row>
    <row r="198" spans="1:46" ht="13.9" x14ac:dyDescent="0.35">
      <c r="A198" s="103" t="s">
        <v>199</v>
      </c>
      <c r="B198" s="211" t="s">
        <v>200</v>
      </c>
      <c r="C198" s="211"/>
      <c r="D198" s="211"/>
      <c r="E198" s="211" t="s">
        <v>193</v>
      </c>
      <c r="F198" s="211"/>
      <c r="G198" s="211"/>
      <c r="H198" s="21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row>
    <row r="199" spans="1:46" ht="30.75" customHeight="1" x14ac:dyDescent="0.4">
      <c r="A199" s="107" t="s">
        <v>201</v>
      </c>
      <c r="B199" s="216" t="s">
        <v>202</v>
      </c>
      <c r="C199" s="216"/>
      <c r="D199" s="216"/>
      <c r="E199" s="210" t="s">
        <v>203</v>
      </c>
      <c r="F199" s="210"/>
      <c r="G199" s="210"/>
      <c r="H199" s="210"/>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row>
    <row r="200" spans="1:46" ht="13.9" x14ac:dyDescent="0.4">
      <c r="A200" s="107" t="s">
        <v>204</v>
      </c>
      <c r="B200" s="207"/>
      <c r="C200" s="207"/>
      <c r="D200" s="207"/>
      <c r="E200" s="217"/>
      <c r="F200" s="217"/>
      <c r="G200" s="217"/>
      <c r="H200" s="217"/>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row>
    <row r="201" spans="1:46" x14ac:dyDescent="0.35">
      <c r="A201" s="109"/>
      <c r="B201" s="110"/>
      <c r="C201" s="110"/>
      <c r="D201" s="110"/>
      <c r="E201" s="110"/>
      <c r="F201" s="110"/>
      <c r="G201" s="110"/>
      <c r="H201" s="110"/>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row>
    <row r="202" spans="1:46" ht="13.9" x14ac:dyDescent="0.35">
      <c r="A202" s="103" t="s">
        <v>207</v>
      </c>
      <c r="B202" s="211" t="s">
        <v>208</v>
      </c>
      <c r="C202" s="211"/>
      <c r="D202" s="211"/>
      <c r="E202" s="211" t="s">
        <v>193</v>
      </c>
      <c r="F202" s="211"/>
      <c r="G202" s="211"/>
      <c r="H202" s="21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row>
    <row r="203" spans="1:46" ht="33" customHeight="1" x14ac:dyDescent="0.4">
      <c r="A203" s="107" t="s">
        <v>209</v>
      </c>
      <c r="B203" s="218" t="s">
        <v>210</v>
      </c>
      <c r="C203" s="218"/>
      <c r="D203" s="218"/>
      <c r="E203" s="217" t="s">
        <v>243</v>
      </c>
      <c r="F203" s="217"/>
      <c r="G203" s="217"/>
      <c r="H203" s="217"/>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row>
    <row r="204" spans="1:46" ht="13.9" x14ac:dyDescent="0.4">
      <c r="A204" s="107" t="s">
        <v>212</v>
      </c>
      <c r="B204" s="203" t="s">
        <v>213</v>
      </c>
      <c r="C204" s="203"/>
      <c r="D204" s="203"/>
      <c r="E204" s="208" t="s">
        <v>244</v>
      </c>
      <c r="F204" s="208"/>
      <c r="G204" s="208"/>
      <c r="H204" s="208"/>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row>
    <row r="205" spans="1:46" ht="13.9" x14ac:dyDescent="0.4">
      <c r="A205" s="107" t="s">
        <v>215</v>
      </c>
      <c r="B205" s="218" t="s">
        <v>216</v>
      </c>
      <c r="C205" s="218"/>
      <c r="D205" s="218"/>
      <c r="E205" s="217" t="s">
        <v>235</v>
      </c>
      <c r="F205" s="217"/>
      <c r="G205" s="217"/>
      <c r="H205" s="217"/>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row>
    <row r="206" spans="1:46" x14ac:dyDescent="0.35">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row>
    <row r="207" spans="1:46" x14ac:dyDescent="0.35">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row>
    <row r="208" spans="1:46" x14ac:dyDescent="0.35">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row>
    <row r="209" spans="1:46" x14ac:dyDescent="0.35">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row>
    <row r="210" spans="1:46" x14ac:dyDescent="0.35">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row>
    <row r="211" spans="1:46" x14ac:dyDescent="0.35">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row>
    <row r="212" spans="1:46" x14ac:dyDescent="0.35">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row>
    <row r="213" spans="1:46" x14ac:dyDescent="0.35">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row>
    <row r="214" spans="1:46" x14ac:dyDescent="0.35">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row>
    <row r="215" spans="1:46" x14ac:dyDescent="0.35">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row>
    <row r="216" spans="1:46" x14ac:dyDescent="0.35">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row>
    <row r="217" spans="1:46" x14ac:dyDescent="0.35">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row>
    <row r="218" spans="1:46" x14ac:dyDescent="0.35">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row>
    <row r="219" spans="1:46" x14ac:dyDescent="0.35">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row>
    <row r="220" spans="1:46" x14ac:dyDescent="0.35">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row>
    <row r="221" spans="1:46" x14ac:dyDescent="0.35">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row>
    <row r="222" spans="1:46" x14ac:dyDescent="0.35">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row>
    <row r="223" spans="1:46" x14ac:dyDescent="0.35">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row>
    <row r="224" spans="1:46" x14ac:dyDescent="0.35">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row>
    <row r="225" spans="1:46" x14ac:dyDescent="0.35">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row>
    <row r="226" spans="1:46" x14ac:dyDescent="0.35">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row>
    <row r="227" spans="1:46" x14ac:dyDescent="0.35">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row>
    <row r="228" spans="1:46" x14ac:dyDescent="0.35">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row>
    <row r="229" spans="1:46" x14ac:dyDescent="0.35">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row>
    <row r="230" spans="1:46" x14ac:dyDescent="0.35">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row>
    <row r="231" spans="1:46" x14ac:dyDescent="0.35">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row>
    <row r="232" spans="1:46" x14ac:dyDescent="0.35">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row>
    <row r="233" spans="1:46" x14ac:dyDescent="0.35">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row>
    <row r="234" spans="1:46" x14ac:dyDescent="0.35">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row>
    <row r="235" spans="1:46" x14ac:dyDescent="0.35">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row>
    <row r="236" spans="1:46" x14ac:dyDescent="0.35">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row>
    <row r="237" spans="1:46" x14ac:dyDescent="0.35">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row>
    <row r="238" spans="1:46" x14ac:dyDescent="0.35">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row>
    <row r="239" spans="1:46" x14ac:dyDescent="0.35">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row>
    <row r="240" spans="1:46" x14ac:dyDescent="0.35">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row>
    <row r="241" spans="1:46" x14ac:dyDescent="0.35">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row>
    <row r="242" spans="1:46" x14ac:dyDescent="0.35">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row>
    <row r="243" spans="1:46" x14ac:dyDescent="0.35">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row>
    <row r="244" spans="1:46" x14ac:dyDescent="0.35">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row>
    <row r="245" spans="1:46" x14ac:dyDescent="0.35">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row>
    <row r="246" spans="1:46" x14ac:dyDescent="0.35">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row>
    <row r="247" spans="1:46" x14ac:dyDescent="0.35">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row>
    <row r="248" spans="1:46" x14ac:dyDescent="0.35">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row>
    <row r="249" spans="1:46" x14ac:dyDescent="0.35">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row>
    <row r="250" spans="1:46" x14ac:dyDescent="0.35">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row>
    <row r="251" spans="1:46" x14ac:dyDescent="0.35">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row>
    <row r="252" spans="1:46" x14ac:dyDescent="0.35">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row>
    <row r="253" spans="1:46" x14ac:dyDescent="0.35">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row>
    <row r="254" spans="1:46" x14ac:dyDescent="0.35">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row>
    <row r="255" spans="1:46" x14ac:dyDescent="0.35">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row>
    <row r="256" spans="1:46" x14ac:dyDescent="0.35">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row>
    <row r="257" spans="1:46" x14ac:dyDescent="0.35">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row>
    <row r="258" spans="1:46" x14ac:dyDescent="0.35">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row>
    <row r="259" spans="1:46" x14ac:dyDescent="0.35">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row>
    <row r="260" spans="1:46" x14ac:dyDescent="0.35">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row>
    <row r="261" spans="1:46" x14ac:dyDescent="0.35">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row>
    <row r="262" spans="1:46" x14ac:dyDescent="0.35">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row>
    <row r="263" spans="1:46" x14ac:dyDescent="0.35">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row>
    <row r="264" spans="1:46" x14ac:dyDescent="0.35">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row>
    <row r="265" spans="1:46" x14ac:dyDescent="0.35">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row>
    <row r="266" spans="1:46" x14ac:dyDescent="0.35">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row>
    <row r="267" spans="1:46" x14ac:dyDescent="0.35">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row>
    <row r="268" spans="1:46" x14ac:dyDescent="0.35">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row>
    <row r="269" spans="1:46" x14ac:dyDescent="0.35">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row>
    <row r="270" spans="1:46" x14ac:dyDescent="0.35">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row>
    <row r="271" spans="1:46" x14ac:dyDescent="0.35">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row>
    <row r="272" spans="1:46" x14ac:dyDescent="0.35">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row>
    <row r="273" spans="1:46" x14ac:dyDescent="0.35">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row>
    <row r="274" spans="1:46" x14ac:dyDescent="0.35">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row>
    <row r="275" spans="1:46" x14ac:dyDescent="0.35">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row>
    <row r="276" spans="1:46" x14ac:dyDescent="0.35">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row>
    <row r="277" spans="1:46" x14ac:dyDescent="0.35">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row>
    <row r="278" spans="1:46" x14ac:dyDescent="0.35">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row>
    <row r="279" spans="1:46" x14ac:dyDescent="0.35">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row>
    <row r="280" spans="1:46" x14ac:dyDescent="0.35">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row>
    <row r="281" spans="1:46" x14ac:dyDescent="0.35">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row>
    <row r="282" spans="1:46" x14ac:dyDescent="0.35">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row>
    <row r="283" spans="1:46" x14ac:dyDescent="0.35">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row>
    <row r="284" spans="1:46" x14ac:dyDescent="0.35">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row>
    <row r="285" spans="1:46" x14ac:dyDescent="0.35">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row>
    <row r="286" spans="1:46" x14ac:dyDescent="0.35">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row>
    <row r="287" spans="1:46" x14ac:dyDescent="0.35">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row>
    <row r="288" spans="1:46" x14ac:dyDescent="0.35">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row>
    <row r="289" spans="1:46" x14ac:dyDescent="0.35">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row>
    <row r="290" spans="1:46" x14ac:dyDescent="0.35">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row>
    <row r="291" spans="1:46" x14ac:dyDescent="0.35">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row>
    <row r="292" spans="1:46" x14ac:dyDescent="0.35">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row>
    <row r="293" spans="1:46" x14ac:dyDescent="0.35">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row>
    <row r="294" spans="1:46" x14ac:dyDescent="0.35">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row>
    <row r="295" spans="1:46" x14ac:dyDescent="0.35">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row>
    <row r="296" spans="1:46" x14ac:dyDescent="0.35">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row>
    <row r="297" spans="1:46" x14ac:dyDescent="0.35">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row>
    <row r="298" spans="1:46" x14ac:dyDescent="0.35">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row>
    <row r="299" spans="1:46" x14ac:dyDescent="0.35">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row>
    <row r="300" spans="1:46" x14ac:dyDescent="0.35">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row>
    <row r="301" spans="1:46" x14ac:dyDescent="0.35">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row>
    <row r="302" spans="1:46" x14ac:dyDescent="0.35">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row>
    <row r="303" spans="1:46" x14ac:dyDescent="0.35">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row>
    <row r="304" spans="1:46" x14ac:dyDescent="0.35">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row>
    <row r="305" spans="1:46" x14ac:dyDescent="0.35">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row>
    <row r="306" spans="1:46" x14ac:dyDescent="0.35">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row>
    <row r="307" spans="1:46" x14ac:dyDescent="0.35">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row>
    <row r="308" spans="1:46" x14ac:dyDescent="0.35">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row>
    <row r="309" spans="1:46" x14ac:dyDescent="0.35">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row>
    <row r="310" spans="1:46" x14ac:dyDescent="0.35">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row>
    <row r="311" spans="1:46" x14ac:dyDescent="0.35">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row>
    <row r="312" spans="1:46" x14ac:dyDescent="0.35">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row>
    <row r="313" spans="1:46" x14ac:dyDescent="0.35">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row>
    <row r="314" spans="1:46" x14ac:dyDescent="0.35">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row>
    <row r="315" spans="1:46" x14ac:dyDescent="0.35">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row>
    <row r="316" spans="1:46" x14ac:dyDescent="0.35">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row>
    <row r="317" spans="1:46" x14ac:dyDescent="0.35">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row>
    <row r="318" spans="1:46" x14ac:dyDescent="0.35">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row>
    <row r="319" spans="1:46" x14ac:dyDescent="0.35">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row>
    <row r="320" spans="1:46" x14ac:dyDescent="0.35">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row>
    <row r="321" spans="1:46" x14ac:dyDescent="0.35">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row>
    <row r="322" spans="1:46" x14ac:dyDescent="0.35">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row>
    <row r="323" spans="1:46" x14ac:dyDescent="0.35">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row>
    <row r="324" spans="1:46" x14ac:dyDescent="0.35">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row>
    <row r="325" spans="1:46" x14ac:dyDescent="0.35">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row>
    <row r="326" spans="1:46" x14ac:dyDescent="0.35">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row>
    <row r="327" spans="1:46" x14ac:dyDescent="0.35">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row>
    <row r="328" spans="1:46" x14ac:dyDescent="0.35">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row>
    <row r="329" spans="1:46" x14ac:dyDescent="0.35">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row>
    <row r="330" spans="1:46" x14ac:dyDescent="0.35">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row>
    <row r="331" spans="1:46" x14ac:dyDescent="0.35">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row>
    <row r="332" spans="1:46" x14ac:dyDescent="0.35">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row>
    <row r="333" spans="1:46" x14ac:dyDescent="0.35">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row>
    <row r="334" spans="1:46" x14ac:dyDescent="0.35">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row>
    <row r="335" spans="1:46" x14ac:dyDescent="0.35">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row>
    <row r="336" spans="1:46" x14ac:dyDescent="0.35">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row>
    <row r="337" spans="1:46" x14ac:dyDescent="0.35">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row>
    <row r="338" spans="1:46" x14ac:dyDescent="0.35">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row>
    <row r="339" spans="1:46" x14ac:dyDescent="0.35">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row>
    <row r="340" spans="1:46" x14ac:dyDescent="0.35">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row>
    <row r="341" spans="1:46" x14ac:dyDescent="0.35">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row>
    <row r="342" spans="1:46" x14ac:dyDescent="0.35">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row>
    <row r="343" spans="1:46" x14ac:dyDescent="0.35">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row>
    <row r="344" spans="1:46" x14ac:dyDescent="0.35">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row>
    <row r="345" spans="1:46" x14ac:dyDescent="0.35">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row>
    <row r="346" spans="1:46" x14ac:dyDescent="0.35">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row>
    <row r="347" spans="1:46" x14ac:dyDescent="0.35">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row>
    <row r="348" spans="1:46" x14ac:dyDescent="0.35">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row>
    <row r="349" spans="1:46" x14ac:dyDescent="0.35">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row>
    <row r="350" spans="1:46" x14ac:dyDescent="0.35">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row>
    <row r="351" spans="1:46" x14ac:dyDescent="0.35">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row>
    <row r="352" spans="1:46" x14ac:dyDescent="0.35">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row>
    <row r="353" spans="1:46" x14ac:dyDescent="0.35">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row>
    <row r="354" spans="1:46" x14ac:dyDescent="0.35">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row>
    <row r="355" spans="1:46" x14ac:dyDescent="0.35">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row>
    <row r="356" spans="1:46" x14ac:dyDescent="0.35">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row>
    <row r="357" spans="1:46" x14ac:dyDescent="0.35">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row>
    <row r="358" spans="1:46" x14ac:dyDescent="0.35">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row>
    <row r="359" spans="1:46" x14ac:dyDescent="0.35">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row>
    <row r="360" spans="1:46" x14ac:dyDescent="0.35">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row>
    <row r="361" spans="1:46" x14ac:dyDescent="0.35">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row>
    <row r="362" spans="1:46" x14ac:dyDescent="0.35">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row>
    <row r="363" spans="1:46" x14ac:dyDescent="0.35">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row>
    <row r="364" spans="1:46" x14ac:dyDescent="0.35">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row>
    <row r="365" spans="1:46" x14ac:dyDescent="0.35">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row>
    <row r="366" spans="1:46" x14ac:dyDescent="0.35">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row>
    <row r="367" spans="1:46" x14ac:dyDescent="0.35">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row>
    <row r="368" spans="1:46" x14ac:dyDescent="0.35">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row>
    <row r="369" spans="1:46" x14ac:dyDescent="0.35">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row>
  </sheetData>
  <mergeCells count="248">
    <mergeCell ref="B205:D205"/>
    <mergeCell ref="E205:H205"/>
    <mergeCell ref="B202:D202"/>
    <mergeCell ref="E202:H202"/>
    <mergeCell ref="B203:D203"/>
    <mergeCell ref="E203:H203"/>
    <mergeCell ref="B204:D204"/>
    <mergeCell ref="E204:H204"/>
    <mergeCell ref="B198:D198"/>
    <mergeCell ref="E198:H198"/>
    <mergeCell ref="B199:D199"/>
    <mergeCell ref="E199:H199"/>
    <mergeCell ref="B200:D200"/>
    <mergeCell ref="E200:H200"/>
    <mergeCell ref="B194:D194"/>
    <mergeCell ref="E194:H194"/>
    <mergeCell ref="B195:D195"/>
    <mergeCell ref="E195:H195"/>
    <mergeCell ref="B196:D196"/>
    <mergeCell ref="E196:H196"/>
    <mergeCell ref="B190:D190"/>
    <mergeCell ref="E190:H190"/>
    <mergeCell ref="B191:D191"/>
    <mergeCell ref="E191:H191"/>
    <mergeCell ref="B192:D192"/>
    <mergeCell ref="E192:H192"/>
    <mergeCell ref="B187:D187"/>
    <mergeCell ref="E187:H187"/>
    <mergeCell ref="B188:D188"/>
    <mergeCell ref="E188:H188"/>
    <mergeCell ref="B189:D189"/>
    <mergeCell ref="E189:H189"/>
    <mergeCell ref="B184:D184"/>
    <mergeCell ref="E184:H184"/>
    <mergeCell ref="B185:D185"/>
    <mergeCell ref="E185:H185"/>
    <mergeCell ref="B186:D186"/>
    <mergeCell ref="E186:H186"/>
    <mergeCell ref="B180:D180"/>
    <mergeCell ref="E180:H180"/>
    <mergeCell ref="B181:D181"/>
    <mergeCell ref="E181:H181"/>
    <mergeCell ref="B183:D183"/>
    <mergeCell ref="E183:H183"/>
    <mergeCell ref="B177:D177"/>
    <mergeCell ref="E177:H177"/>
    <mergeCell ref="B178:D178"/>
    <mergeCell ref="E178:H178"/>
    <mergeCell ref="B179:D179"/>
    <mergeCell ref="E179:H179"/>
    <mergeCell ref="B172:H172"/>
    <mergeCell ref="B173:H173"/>
    <mergeCell ref="B175:D175"/>
    <mergeCell ref="E175:H175"/>
    <mergeCell ref="B176:D176"/>
    <mergeCell ref="E176:H176"/>
    <mergeCell ref="A158:H158"/>
    <mergeCell ref="B160:H160"/>
    <mergeCell ref="B161:H161"/>
    <mergeCell ref="B162:H162"/>
    <mergeCell ref="B163:H163"/>
    <mergeCell ref="B171:H171"/>
    <mergeCell ref="B151:D151"/>
    <mergeCell ref="E151:H151"/>
    <mergeCell ref="B152:D152"/>
    <mergeCell ref="E152:H152"/>
    <mergeCell ref="B153:D153"/>
    <mergeCell ref="E153:H153"/>
    <mergeCell ref="B147:D147"/>
    <mergeCell ref="E147:H147"/>
    <mergeCell ref="B148:D148"/>
    <mergeCell ref="E148:H148"/>
    <mergeCell ref="B150:D150"/>
    <mergeCell ref="E150:H150"/>
    <mergeCell ref="B143:D143"/>
    <mergeCell ref="E143:H143"/>
    <mergeCell ref="B144:D144"/>
    <mergeCell ref="E144:H144"/>
    <mergeCell ref="B146:D146"/>
    <mergeCell ref="E146:H146"/>
    <mergeCell ref="B139:D139"/>
    <mergeCell ref="E139:H139"/>
    <mergeCell ref="B140:D140"/>
    <mergeCell ref="E140:H140"/>
    <mergeCell ref="B142:D142"/>
    <mergeCell ref="E142:H142"/>
    <mergeCell ref="B136:D136"/>
    <mergeCell ref="E136:H136"/>
    <mergeCell ref="B137:D137"/>
    <mergeCell ref="E137:H137"/>
    <mergeCell ref="B138:D138"/>
    <mergeCell ref="E138:H138"/>
    <mergeCell ref="B133:D133"/>
    <mergeCell ref="E133:H133"/>
    <mergeCell ref="B134:D134"/>
    <mergeCell ref="E134:H134"/>
    <mergeCell ref="B135:D135"/>
    <mergeCell ref="E135:H135"/>
    <mergeCell ref="B129:D129"/>
    <mergeCell ref="E129:H129"/>
    <mergeCell ref="B131:D131"/>
    <mergeCell ref="E131:H131"/>
    <mergeCell ref="B132:D132"/>
    <mergeCell ref="E132:H132"/>
    <mergeCell ref="B126:D126"/>
    <mergeCell ref="E126:H126"/>
    <mergeCell ref="B127:D127"/>
    <mergeCell ref="E127:H127"/>
    <mergeCell ref="B128:D128"/>
    <mergeCell ref="E128:H128"/>
    <mergeCell ref="B123:D123"/>
    <mergeCell ref="E123:H123"/>
    <mergeCell ref="B124:D124"/>
    <mergeCell ref="E124:H124"/>
    <mergeCell ref="B125:D125"/>
    <mergeCell ref="E125:H125"/>
    <mergeCell ref="B109:H109"/>
    <mergeCell ref="B110:H110"/>
    <mergeCell ref="B111:H111"/>
    <mergeCell ref="B119:H119"/>
    <mergeCell ref="B120:H120"/>
    <mergeCell ref="B121:H121"/>
    <mergeCell ref="B100:D100"/>
    <mergeCell ref="E100:H100"/>
    <mergeCell ref="B101:D101"/>
    <mergeCell ref="E101:H101"/>
    <mergeCell ref="A106:H106"/>
    <mergeCell ref="B108:H108"/>
    <mergeCell ref="B96:D96"/>
    <mergeCell ref="E96:H96"/>
    <mergeCell ref="B98:D98"/>
    <mergeCell ref="E98:H98"/>
    <mergeCell ref="B99:D99"/>
    <mergeCell ref="E99:H99"/>
    <mergeCell ref="B92:D92"/>
    <mergeCell ref="E92:H92"/>
    <mergeCell ref="B94:D94"/>
    <mergeCell ref="E94:H94"/>
    <mergeCell ref="B95:D95"/>
    <mergeCell ref="E95:H95"/>
    <mergeCell ref="B88:D88"/>
    <mergeCell ref="E88:H88"/>
    <mergeCell ref="B90:D90"/>
    <mergeCell ref="E90:H90"/>
    <mergeCell ref="B91:D91"/>
    <mergeCell ref="E91:H91"/>
    <mergeCell ref="B85:D85"/>
    <mergeCell ref="E85:H85"/>
    <mergeCell ref="B86:D86"/>
    <mergeCell ref="E86:H86"/>
    <mergeCell ref="B87:D87"/>
    <mergeCell ref="E87:H87"/>
    <mergeCell ref="B82:D82"/>
    <mergeCell ref="E82:H82"/>
    <mergeCell ref="B83:D83"/>
    <mergeCell ref="E83:H83"/>
    <mergeCell ref="B84:D84"/>
    <mergeCell ref="E84:H84"/>
    <mergeCell ref="B79:D79"/>
    <mergeCell ref="E79:H79"/>
    <mergeCell ref="B80:D80"/>
    <mergeCell ref="E80:H80"/>
    <mergeCell ref="B81:D81"/>
    <mergeCell ref="E81:H81"/>
    <mergeCell ref="B75:D75"/>
    <mergeCell ref="E75:H75"/>
    <mergeCell ref="B76:D76"/>
    <mergeCell ref="E76:H76"/>
    <mergeCell ref="B77:D77"/>
    <mergeCell ref="E77:H77"/>
    <mergeCell ref="B72:D72"/>
    <mergeCell ref="E72:H72"/>
    <mergeCell ref="B73:D73"/>
    <mergeCell ref="E73:H73"/>
    <mergeCell ref="B74:D74"/>
    <mergeCell ref="E74:H74"/>
    <mergeCell ref="B59:H59"/>
    <mergeCell ref="B67:H67"/>
    <mergeCell ref="B68:H68"/>
    <mergeCell ref="B69:H69"/>
    <mergeCell ref="B71:D71"/>
    <mergeCell ref="E71:H71"/>
    <mergeCell ref="B49:D49"/>
    <mergeCell ref="E49:H49"/>
    <mergeCell ref="A54:H54"/>
    <mergeCell ref="B56:H56"/>
    <mergeCell ref="B57:H57"/>
    <mergeCell ref="B58:H58"/>
    <mergeCell ref="B46:D46"/>
    <mergeCell ref="E46:H46"/>
    <mergeCell ref="B47:D47"/>
    <mergeCell ref="E47:H47"/>
    <mergeCell ref="B48:D48"/>
    <mergeCell ref="E48:H48"/>
    <mergeCell ref="B42:D42"/>
    <mergeCell ref="E42:H42"/>
    <mergeCell ref="B43:D43"/>
    <mergeCell ref="E43:H43"/>
    <mergeCell ref="B44:D44"/>
    <mergeCell ref="E44:H44"/>
    <mergeCell ref="B38:D38"/>
    <mergeCell ref="E38:H38"/>
    <mergeCell ref="B39:D39"/>
    <mergeCell ref="E39:H39"/>
    <mergeCell ref="B40:D40"/>
    <mergeCell ref="E40:H40"/>
    <mergeCell ref="B34:D34"/>
    <mergeCell ref="E34:H34"/>
    <mergeCell ref="B35:D35"/>
    <mergeCell ref="E35:H35"/>
    <mergeCell ref="B36:D36"/>
    <mergeCell ref="E36:H36"/>
    <mergeCell ref="B31:D31"/>
    <mergeCell ref="E31:H31"/>
    <mergeCell ref="B32:D32"/>
    <mergeCell ref="E32:H32"/>
    <mergeCell ref="B33:D33"/>
    <mergeCell ref="E33:H33"/>
    <mergeCell ref="B29:D29"/>
    <mergeCell ref="E29:H29"/>
    <mergeCell ref="B30:D30"/>
    <mergeCell ref="E30:H30"/>
    <mergeCell ref="B24:D24"/>
    <mergeCell ref="E24:H24"/>
    <mergeCell ref="B25:D25"/>
    <mergeCell ref="E25:H25"/>
    <mergeCell ref="B27:D27"/>
    <mergeCell ref="E27:H27"/>
    <mergeCell ref="B23:D23"/>
    <mergeCell ref="E23:H23"/>
    <mergeCell ref="B16:H16"/>
    <mergeCell ref="B17:H17"/>
    <mergeCell ref="B19:D19"/>
    <mergeCell ref="E19:H19"/>
    <mergeCell ref="B20:D20"/>
    <mergeCell ref="E20:H20"/>
    <mergeCell ref="B28:D28"/>
    <mergeCell ref="E28:H28"/>
    <mergeCell ref="A2:H2"/>
    <mergeCell ref="B4:H4"/>
    <mergeCell ref="B5:H5"/>
    <mergeCell ref="B6:H6"/>
    <mergeCell ref="B7:H7"/>
    <mergeCell ref="B15:H15"/>
    <mergeCell ref="B21:D21"/>
    <mergeCell ref="E21:H21"/>
    <mergeCell ref="B22:D22"/>
    <mergeCell ref="E22:H22"/>
  </mergeCells>
  <hyperlinks>
    <hyperlink ref="H10" r:id="rId1" xr:uid="{7C6F2FB2-69C8-4C63-AB75-F75E04207A25}"/>
    <hyperlink ref="H11" r:id="rId2" xr:uid="{49FB4041-1EF3-4EB3-BEFD-FA7156206628}"/>
    <hyperlink ref="H62" r:id="rId3" xr:uid="{552ECBC0-ECBF-4296-9767-E7F6A76AA079}"/>
    <hyperlink ref="H63" r:id="rId4" xr:uid="{D1410AE8-B621-48E3-B211-A24613BCD0AD}"/>
    <hyperlink ref="H114" r:id="rId5" xr:uid="{0FE2E8A5-F911-4AA1-B696-DF682ADEC541}"/>
    <hyperlink ref="H115" r:id="rId6" xr:uid="{AC84A8CF-50A7-4EC1-955C-9FDC931224AE}"/>
    <hyperlink ref="H166" r:id="rId7" xr:uid="{75036656-3585-48B5-B51F-E00797184DF3}"/>
    <hyperlink ref="H167" r:id="rId8" xr:uid="{1B46D5B3-0C21-48D1-B3DC-2E6021D08096}"/>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A0BD3-01AA-4CDA-808D-C115994245D2}">
  <sheetPr>
    <tabColor theme="8"/>
  </sheetPr>
  <dimension ref="B2:J70"/>
  <sheetViews>
    <sheetView topLeftCell="B30" zoomScale="85" zoomScaleNormal="100" workbookViewId="0">
      <selection activeCell="F13" sqref="F13"/>
    </sheetView>
  </sheetViews>
  <sheetFormatPr baseColWidth="10" defaultRowHeight="12.75" x14ac:dyDescent="0.35"/>
  <cols>
    <col min="1" max="1" width="4.3984375" style="178" customWidth="1"/>
    <col min="2" max="2" width="21.1328125" style="178" customWidth="1"/>
    <col min="3" max="3" width="50" style="178" customWidth="1"/>
    <col min="4" max="4" width="28.73046875" style="178" customWidth="1"/>
    <col min="5" max="5" width="42.86328125" style="178" customWidth="1"/>
    <col min="6" max="6" width="10.3984375" style="178" customWidth="1"/>
    <col min="7" max="7" width="14.59765625" style="178" customWidth="1"/>
    <col min="8" max="8" width="17" style="178" customWidth="1"/>
    <col min="9" max="9" width="40.59765625" style="178" customWidth="1"/>
    <col min="10" max="10" width="47.59765625" style="178" customWidth="1"/>
    <col min="11" max="16384" width="10.6640625" style="178"/>
  </cols>
  <sheetData>
    <row r="2" spans="2:2" ht="30" x14ac:dyDescent="0.8">
      <c r="B2" s="177" t="s">
        <v>330</v>
      </c>
    </row>
    <row r="27" spans="2:10" ht="18" customHeight="1" x14ac:dyDescent="0.35"/>
    <row r="28" spans="2:10" ht="63" customHeight="1" x14ac:dyDescent="0.35">
      <c r="B28" s="179" t="s">
        <v>0</v>
      </c>
      <c r="C28" s="179" t="s">
        <v>245</v>
      </c>
      <c r="D28" s="179" t="s">
        <v>246</v>
      </c>
      <c r="E28" s="179" t="s">
        <v>331</v>
      </c>
      <c r="F28" s="179" t="s">
        <v>247</v>
      </c>
      <c r="G28" s="179" t="s">
        <v>248</v>
      </c>
      <c r="H28" s="179" t="s">
        <v>332</v>
      </c>
      <c r="I28" s="179" t="s">
        <v>333</v>
      </c>
      <c r="J28" s="179" t="s">
        <v>334</v>
      </c>
    </row>
    <row r="29" spans="2:10" ht="13.15" x14ac:dyDescent="0.35">
      <c r="B29" s="180"/>
      <c r="C29" s="180" t="s">
        <v>249</v>
      </c>
      <c r="D29" s="180" t="s">
        <v>250</v>
      </c>
      <c r="E29" s="180" t="s">
        <v>251</v>
      </c>
      <c r="F29" s="180"/>
      <c r="G29" s="180"/>
      <c r="H29" s="180"/>
      <c r="I29" s="180"/>
      <c r="J29" s="180"/>
    </row>
    <row r="30" spans="2:10" ht="51" x14ac:dyDescent="0.35">
      <c r="B30" s="181" t="s">
        <v>252</v>
      </c>
      <c r="C30" s="182" t="s">
        <v>253</v>
      </c>
      <c r="D30" s="183" t="s">
        <v>254</v>
      </c>
      <c r="E30" s="183" t="s">
        <v>255</v>
      </c>
      <c r="F30" s="184">
        <v>2</v>
      </c>
      <c r="G30" s="184">
        <v>2</v>
      </c>
      <c r="H30" s="184">
        <f t="shared" ref="H30:H39" si="0">F30*G30</f>
        <v>4</v>
      </c>
      <c r="I30" s="183" t="s">
        <v>256</v>
      </c>
      <c r="J30" s="183" t="s">
        <v>257</v>
      </c>
    </row>
    <row r="31" spans="2:10" ht="204" x14ac:dyDescent="0.35">
      <c r="B31" s="181" t="s">
        <v>258</v>
      </c>
      <c r="C31" s="182" t="s">
        <v>259</v>
      </c>
      <c r="D31" s="183" t="s">
        <v>260</v>
      </c>
      <c r="E31" s="183" t="s">
        <v>261</v>
      </c>
      <c r="F31" s="184">
        <v>3</v>
      </c>
      <c r="G31" s="184">
        <v>3</v>
      </c>
      <c r="H31" s="184">
        <f t="shared" si="0"/>
        <v>9</v>
      </c>
      <c r="I31" s="183" t="s">
        <v>262</v>
      </c>
      <c r="J31" s="183" t="s">
        <v>263</v>
      </c>
    </row>
    <row r="32" spans="2:10" ht="63.75" x14ac:dyDescent="0.35">
      <c r="B32" s="181" t="s">
        <v>264</v>
      </c>
      <c r="C32" s="182" t="s">
        <v>265</v>
      </c>
      <c r="D32" s="182" t="s">
        <v>266</v>
      </c>
      <c r="E32" s="182" t="s">
        <v>267</v>
      </c>
      <c r="F32" s="184">
        <v>2</v>
      </c>
      <c r="G32" s="184">
        <v>2</v>
      </c>
      <c r="H32" s="184">
        <f t="shared" si="0"/>
        <v>4</v>
      </c>
      <c r="I32" s="182" t="s">
        <v>268</v>
      </c>
      <c r="J32" s="182" t="s">
        <v>269</v>
      </c>
    </row>
    <row r="33" spans="2:10" ht="63.75" x14ac:dyDescent="0.35">
      <c r="B33" s="181" t="s">
        <v>270</v>
      </c>
      <c r="C33" s="182" t="s">
        <v>271</v>
      </c>
      <c r="D33" s="182" t="s">
        <v>266</v>
      </c>
      <c r="E33" s="182" t="s">
        <v>267</v>
      </c>
      <c r="F33" s="184">
        <v>2</v>
      </c>
      <c r="G33" s="184">
        <v>2</v>
      </c>
      <c r="H33" s="184">
        <f t="shared" si="0"/>
        <v>4</v>
      </c>
      <c r="I33" s="182" t="s">
        <v>272</v>
      </c>
      <c r="J33" s="182" t="s">
        <v>269</v>
      </c>
    </row>
    <row r="34" spans="2:10" ht="89.25" x14ac:dyDescent="0.35">
      <c r="B34" s="185" t="s">
        <v>273</v>
      </c>
      <c r="C34" s="182" t="s">
        <v>274</v>
      </c>
      <c r="D34" s="182" t="s">
        <v>275</v>
      </c>
      <c r="E34" s="183" t="s">
        <v>276</v>
      </c>
      <c r="F34" s="186">
        <v>3</v>
      </c>
      <c r="G34" s="186">
        <v>1</v>
      </c>
      <c r="H34" s="184">
        <f t="shared" si="0"/>
        <v>3</v>
      </c>
      <c r="I34" s="182" t="s">
        <v>277</v>
      </c>
      <c r="J34" s="182" t="s">
        <v>278</v>
      </c>
    </row>
    <row r="35" spans="2:10" ht="63.75" x14ac:dyDescent="0.35">
      <c r="B35" s="185" t="s">
        <v>279</v>
      </c>
      <c r="C35" s="182" t="s">
        <v>280</v>
      </c>
      <c r="D35" s="182" t="s">
        <v>281</v>
      </c>
      <c r="E35" s="183" t="s">
        <v>276</v>
      </c>
      <c r="F35" s="186">
        <v>2</v>
      </c>
      <c r="G35" s="186">
        <v>1</v>
      </c>
      <c r="H35" s="184">
        <f t="shared" si="0"/>
        <v>2</v>
      </c>
      <c r="I35" s="182" t="s">
        <v>282</v>
      </c>
      <c r="J35" s="182" t="s">
        <v>283</v>
      </c>
    </row>
    <row r="36" spans="2:10" ht="63.75" x14ac:dyDescent="0.35">
      <c r="B36" s="181" t="s">
        <v>284</v>
      </c>
      <c r="C36" s="182" t="s">
        <v>285</v>
      </c>
      <c r="D36" s="182" t="s">
        <v>286</v>
      </c>
      <c r="E36" s="182" t="s">
        <v>287</v>
      </c>
      <c r="F36" s="186">
        <v>2</v>
      </c>
      <c r="G36" s="186">
        <v>2</v>
      </c>
      <c r="H36" s="186">
        <f t="shared" si="0"/>
        <v>4</v>
      </c>
      <c r="I36" s="182" t="s">
        <v>288</v>
      </c>
      <c r="J36" s="182" t="s">
        <v>289</v>
      </c>
    </row>
    <row r="37" spans="2:10" ht="38.25" x14ac:dyDescent="0.35">
      <c r="B37" s="181" t="s">
        <v>290</v>
      </c>
      <c r="C37" s="182" t="s">
        <v>291</v>
      </c>
      <c r="D37" s="182" t="s">
        <v>286</v>
      </c>
      <c r="E37" s="182" t="s">
        <v>287</v>
      </c>
      <c r="F37" s="186">
        <v>3</v>
      </c>
      <c r="G37" s="186">
        <v>2</v>
      </c>
      <c r="H37" s="186">
        <f t="shared" si="0"/>
        <v>6</v>
      </c>
      <c r="I37" s="182" t="s">
        <v>292</v>
      </c>
      <c r="J37" s="182" t="s">
        <v>293</v>
      </c>
    </row>
    <row r="38" spans="2:10" ht="153" x14ac:dyDescent="0.35">
      <c r="B38" s="181" t="s">
        <v>294</v>
      </c>
      <c r="C38" s="182" t="s">
        <v>295</v>
      </c>
      <c r="D38" s="182" t="s">
        <v>296</v>
      </c>
      <c r="E38" s="182" t="s">
        <v>287</v>
      </c>
      <c r="F38" s="186">
        <v>2</v>
      </c>
      <c r="G38" s="186">
        <v>2</v>
      </c>
      <c r="H38" s="186">
        <f t="shared" si="0"/>
        <v>4</v>
      </c>
      <c r="I38" s="182" t="s">
        <v>297</v>
      </c>
      <c r="J38" s="182" t="s">
        <v>298</v>
      </c>
    </row>
    <row r="39" spans="2:10" ht="63.75" x14ac:dyDescent="0.35">
      <c r="B39" s="181" t="s">
        <v>299</v>
      </c>
      <c r="C39" s="182" t="s">
        <v>300</v>
      </c>
      <c r="D39" s="182" t="s">
        <v>301</v>
      </c>
      <c r="E39" s="182" t="s">
        <v>302</v>
      </c>
      <c r="F39" s="186">
        <v>2</v>
      </c>
      <c r="G39" s="186">
        <v>3</v>
      </c>
      <c r="H39" s="186">
        <f t="shared" si="0"/>
        <v>6</v>
      </c>
      <c r="I39" s="182" t="s">
        <v>303</v>
      </c>
      <c r="J39" s="182" t="s">
        <v>304</v>
      </c>
    </row>
    <row r="40" spans="2:10" ht="13.15" x14ac:dyDescent="0.35">
      <c r="C40" s="187"/>
      <c r="D40" s="187"/>
      <c r="E40" s="187"/>
      <c r="F40" s="188"/>
      <c r="G40" s="188"/>
      <c r="H40" s="188"/>
      <c r="I40" s="187"/>
      <c r="J40" s="187"/>
    </row>
    <row r="41" spans="2:10" ht="13.15" x14ac:dyDescent="0.35">
      <c r="C41" s="187"/>
      <c r="D41" s="187"/>
      <c r="E41" s="187"/>
      <c r="F41" s="188"/>
      <c r="G41" s="188"/>
      <c r="H41" s="188"/>
      <c r="I41" s="187"/>
      <c r="J41" s="187"/>
    </row>
    <row r="42" spans="2:10" ht="13.15" x14ac:dyDescent="0.35">
      <c r="C42" s="187"/>
      <c r="D42" s="187"/>
      <c r="E42" s="187"/>
      <c r="F42" s="188"/>
      <c r="G42" s="188"/>
      <c r="H42" s="188"/>
      <c r="I42" s="187"/>
      <c r="J42" s="187"/>
    </row>
    <row r="43" spans="2:10" ht="13.15" x14ac:dyDescent="0.35">
      <c r="C43" s="187"/>
      <c r="D43" s="187"/>
      <c r="E43" s="187"/>
      <c r="F43" s="188"/>
      <c r="G43" s="188"/>
      <c r="H43" s="188"/>
      <c r="I43" s="187"/>
      <c r="J43" s="187"/>
    </row>
    <row r="44" spans="2:10" ht="13.15" x14ac:dyDescent="0.35">
      <c r="C44" s="187"/>
      <c r="D44" s="187"/>
      <c r="E44" s="187"/>
      <c r="F44" s="188"/>
      <c r="G44" s="188"/>
      <c r="H44" s="188"/>
      <c r="I44" s="187"/>
      <c r="J44" s="187"/>
    </row>
    <row r="45" spans="2:10" ht="13.15" x14ac:dyDescent="0.35">
      <c r="C45" s="187"/>
      <c r="D45" s="187"/>
      <c r="E45" s="187"/>
      <c r="F45" s="188"/>
      <c r="G45" s="188"/>
      <c r="H45" s="188"/>
      <c r="I45" s="187"/>
      <c r="J45" s="187"/>
    </row>
    <row r="46" spans="2:10" ht="13.15" x14ac:dyDescent="0.35">
      <c r="C46" s="187"/>
      <c r="D46" s="187"/>
      <c r="E46" s="187"/>
      <c r="F46" s="188"/>
      <c r="G46" s="188"/>
      <c r="H46" s="188"/>
      <c r="I46" s="187"/>
      <c r="J46" s="187"/>
    </row>
    <row r="47" spans="2:10" ht="13.15" x14ac:dyDescent="0.35">
      <c r="C47" s="187"/>
      <c r="D47" s="187"/>
      <c r="E47" s="187"/>
      <c r="F47" s="188"/>
      <c r="G47" s="188"/>
      <c r="H47" s="188"/>
      <c r="I47" s="187"/>
      <c r="J47" s="187"/>
    </row>
    <row r="48" spans="2:10" ht="13.15" x14ac:dyDescent="0.35">
      <c r="C48" s="187"/>
      <c r="D48" s="187"/>
      <c r="E48" s="187"/>
      <c r="F48" s="188"/>
      <c r="G48" s="188"/>
      <c r="H48" s="188"/>
      <c r="I48" s="187"/>
      <c r="J48" s="187"/>
    </row>
    <row r="49" spans="3:10" ht="13.15" x14ac:dyDescent="0.35">
      <c r="C49" s="187"/>
      <c r="D49" s="187"/>
      <c r="E49" s="187"/>
      <c r="F49" s="188"/>
      <c r="G49" s="188"/>
      <c r="H49" s="188"/>
      <c r="I49" s="187"/>
      <c r="J49" s="187"/>
    </row>
    <row r="50" spans="3:10" ht="13.15" x14ac:dyDescent="0.35">
      <c r="C50" s="187"/>
      <c r="D50" s="187"/>
      <c r="E50" s="187"/>
      <c r="F50" s="188"/>
      <c r="G50" s="188"/>
      <c r="H50" s="188"/>
      <c r="I50" s="187"/>
      <c r="J50" s="187"/>
    </row>
    <row r="51" spans="3:10" ht="13.15" x14ac:dyDescent="0.35">
      <c r="C51" s="187"/>
      <c r="D51" s="187"/>
      <c r="E51" s="187"/>
      <c r="F51" s="188"/>
      <c r="G51" s="188"/>
      <c r="H51" s="188"/>
      <c r="I51" s="187"/>
      <c r="J51" s="187"/>
    </row>
    <row r="52" spans="3:10" ht="13.15" x14ac:dyDescent="0.35">
      <c r="C52" s="187"/>
      <c r="D52" s="187"/>
      <c r="E52" s="187"/>
      <c r="F52" s="188"/>
      <c r="G52" s="188"/>
      <c r="H52" s="188"/>
      <c r="I52" s="187"/>
      <c r="J52" s="187"/>
    </row>
    <row r="53" spans="3:10" ht="13.15" x14ac:dyDescent="0.35">
      <c r="C53" s="187"/>
      <c r="D53" s="187"/>
      <c r="E53" s="187"/>
      <c r="F53" s="188"/>
      <c r="G53" s="188"/>
      <c r="H53" s="188"/>
      <c r="I53" s="187"/>
      <c r="J53" s="187"/>
    </row>
    <row r="54" spans="3:10" ht="13.15" x14ac:dyDescent="0.35">
      <c r="C54" s="187"/>
      <c r="D54" s="187"/>
      <c r="E54" s="187"/>
      <c r="F54" s="188"/>
      <c r="G54" s="188"/>
      <c r="H54" s="188"/>
      <c r="I54" s="187"/>
      <c r="J54" s="187"/>
    </row>
    <row r="55" spans="3:10" ht="13.15" x14ac:dyDescent="0.35">
      <c r="C55" s="187"/>
      <c r="D55" s="187"/>
      <c r="E55" s="187"/>
      <c r="F55" s="188"/>
      <c r="G55" s="188"/>
      <c r="H55" s="188"/>
      <c r="I55" s="187"/>
      <c r="J55" s="187"/>
    </row>
    <row r="56" spans="3:10" ht="13.15" x14ac:dyDescent="0.35">
      <c r="C56" s="187"/>
      <c r="D56" s="187"/>
      <c r="E56" s="187"/>
      <c r="F56" s="188"/>
      <c r="G56" s="188"/>
      <c r="H56" s="188"/>
      <c r="I56" s="187"/>
      <c r="J56" s="187"/>
    </row>
    <row r="57" spans="3:10" ht="13.15" x14ac:dyDescent="0.35">
      <c r="C57" s="187"/>
      <c r="D57" s="187"/>
      <c r="E57" s="187"/>
      <c r="F57" s="188"/>
      <c r="G57" s="188"/>
      <c r="H57" s="188"/>
      <c r="I57" s="187"/>
      <c r="J57" s="187"/>
    </row>
    <row r="58" spans="3:10" ht="13.15" x14ac:dyDescent="0.35">
      <c r="C58" s="187"/>
      <c r="D58" s="187"/>
      <c r="E58" s="187"/>
      <c r="F58" s="188"/>
      <c r="G58" s="188"/>
      <c r="H58" s="188"/>
      <c r="I58" s="187"/>
      <c r="J58" s="187"/>
    </row>
    <row r="59" spans="3:10" ht="13.15" x14ac:dyDescent="0.35">
      <c r="C59" s="187"/>
      <c r="D59" s="187"/>
      <c r="E59" s="187"/>
      <c r="F59" s="188"/>
      <c r="G59" s="188"/>
      <c r="H59" s="188"/>
      <c r="I59" s="187"/>
      <c r="J59" s="187"/>
    </row>
    <row r="60" spans="3:10" ht="13.15" x14ac:dyDescent="0.35">
      <c r="C60" s="187"/>
      <c r="D60" s="187"/>
      <c r="E60" s="187"/>
      <c r="F60" s="188"/>
      <c r="G60" s="188"/>
      <c r="H60" s="188"/>
      <c r="I60" s="187"/>
      <c r="J60" s="187"/>
    </row>
    <row r="61" spans="3:10" ht="13.15" x14ac:dyDescent="0.35">
      <c r="C61" s="187"/>
      <c r="D61" s="187"/>
      <c r="E61" s="187"/>
      <c r="F61" s="188"/>
      <c r="G61" s="188"/>
      <c r="H61" s="188"/>
      <c r="I61" s="187"/>
      <c r="J61" s="187"/>
    </row>
    <row r="62" spans="3:10" ht="13.15" x14ac:dyDescent="0.35">
      <c r="C62" s="187"/>
      <c r="D62" s="187"/>
      <c r="E62" s="187"/>
      <c r="F62" s="188"/>
      <c r="G62" s="188"/>
      <c r="H62" s="188"/>
      <c r="I62" s="187"/>
      <c r="J62" s="187"/>
    </row>
    <row r="63" spans="3:10" ht="13.15" x14ac:dyDescent="0.35">
      <c r="C63" s="187"/>
      <c r="D63" s="187"/>
      <c r="E63" s="187"/>
      <c r="F63" s="188"/>
      <c r="G63" s="188"/>
      <c r="H63" s="188"/>
      <c r="I63" s="187"/>
      <c r="J63" s="187"/>
    </row>
    <row r="64" spans="3:10" ht="13.15" x14ac:dyDescent="0.35">
      <c r="C64" s="187"/>
      <c r="D64" s="187"/>
      <c r="E64" s="187"/>
      <c r="F64" s="188"/>
      <c r="G64" s="188"/>
      <c r="H64" s="188"/>
      <c r="I64" s="187"/>
      <c r="J64" s="187"/>
    </row>
    <row r="65" spans="3:10" ht="13.15" x14ac:dyDescent="0.35">
      <c r="C65" s="187"/>
      <c r="D65" s="187"/>
      <c r="E65" s="187"/>
      <c r="F65" s="188"/>
      <c r="G65" s="188"/>
      <c r="H65" s="188"/>
      <c r="I65" s="187"/>
      <c r="J65" s="187"/>
    </row>
    <row r="66" spans="3:10" ht="13.15" x14ac:dyDescent="0.35">
      <c r="C66" s="189"/>
      <c r="D66" s="189"/>
      <c r="E66" s="189"/>
      <c r="F66" s="188"/>
      <c r="G66" s="188"/>
      <c r="H66" s="188"/>
      <c r="I66" s="189"/>
      <c r="J66" s="189"/>
    </row>
    <row r="67" spans="3:10" ht="13.15" x14ac:dyDescent="0.35">
      <c r="C67" s="189"/>
      <c r="D67" s="189"/>
      <c r="E67" s="189"/>
      <c r="F67" s="188"/>
      <c r="G67" s="188"/>
      <c r="H67" s="188"/>
      <c r="I67" s="189"/>
      <c r="J67" s="189"/>
    </row>
    <row r="68" spans="3:10" ht="13.15" x14ac:dyDescent="0.35">
      <c r="C68" s="189"/>
      <c r="D68" s="189"/>
      <c r="E68" s="189"/>
      <c r="F68" s="188"/>
      <c r="G68" s="188"/>
      <c r="H68" s="188"/>
      <c r="I68" s="189"/>
      <c r="J68" s="189"/>
    </row>
    <row r="69" spans="3:10" ht="13.15" x14ac:dyDescent="0.35">
      <c r="C69" s="189"/>
      <c r="D69" s="189"/>
      <c r="E69" s="189"/>
      <c r="F69" s="188"/>
      <c r="G69" s="188"/>
      <c r="H69" s="188"/>
      <c r="I69" s="189"/>
      <c r="J69" s="189"/>
    </row>
    <row r="70" spans="3:10" ht="13.15" x14ac:dyDescent="0.35">
      <c r="C70" s="189"/>
      <c r="D70" s="189"/>
      <c r="E70" s="189"/>
      <c r="F70" s="188"/>
      <c r="G70" s="188"/>
      <c r="H70" s="188"/>
      <c r="I70" s="189"/>
      <c r="J70" s="189"/>
    </row>
  </sheetData>
  <conditionalFormatting sqref="H30:H3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X E 0 W S i 9 w S O m A A A A 9 g A A A B I A H A B D b 2 5 m a W c v U G F j a 2 F n Z S 5 4 b W w g o h g A K K A U A A A A A A A A A A A A A A A A A A A A A A A A A A A A h Y 8 x D o I w G I W v Q r r T F i T G k J 8 y m D h J Y j Q x r k 2 p 0 A j F t M V y N w e P 5 B X E K O r m + L 7 3 D e / d r z f I h 7 Y J L t J Y 1 e k M R Z i i Q G r R l U p X G e r d M V y g n M G G i x O v Z D D K 2 q a D L T N U O 3 d O C f H e Y z / D n a l I T G l E D s V 6 J 2 r Z c v S R 1 X 8 5 V N o 6 r o V E D P a v M S z G U T T H C U 0 w B T J B K J T + C v G 4 9 9 n + Q F j 2 j e u N Z E c T r r Z A p g j k / Y E 9 A F B L A w Q U A A I A C A B 5 c T 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E 0 W S i K R 7 g O A A A A E Q A A A B M A H A B G b 3 J t d W x h c y 9 T Z W N 0 a W 9 u M S 5 t I K I Y A C i g F A A A A A A A A A A A A A A A A A A A A A A A A A A A A C t O T S 7 J z M 9 T C I b Q h t Y A U E s B A i 0 A F A A C A A g A e X E 0 W S i 9 w S O m A A A A 9 g A A A B I A A A A A A A A A A A A A A A A A A A A A A E N v b m Z p Z y 9 Q Y W N r Y W d l L n h t b F B L A Q I t A B Q A A g A I A H l x N F k P y u m r p A A A A O k A A A A T A A A A A A A A A A A A A A A A A P I A A A B b Q 2 9 u d G V u d F 9 U e X B l c 1 0 u e G 1 s U E s B A i 0 A F A A C A A g A e X E 0 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i d m 2 G L h l x P k f U t Y 7 z V h y Y A A A A A A g A A A A A A E G Y A A A A B A A A g A A A A P g R P x 9 6 e n 9 h k W e i 3 Z b 0 2 z i r O P j V T V B y B j T L J p 4 4 V 5 Z c A A A A A D o A A A A A C A A A g A A A A h L k c O 1 i X j R / n a z r 4 i Q f S V R M + k G h f K m 5 M v R p u + b s c 1 l 9 Q A A A A g x t k I w Q 2 9 t s r S D J f g 9 A g b F o R V N K k X k 2 T O c d 0 J x 8 q k Y t m b R B S Y s r g Q g j D j 2 X g 5 k / a r O 1 t W S s L K U v V e W 5 s R 6 y 6 w D 4 b K a J J s Y / Q 5 e E o m o d H Y y l A A A A A M O m V 2 y L 2 d I T j 4 N / g I r / F 5 W n V Y 7 0 L B K q 9 + j q h Z 3 p H E u G N I B K z y P u 4 Y a D E n w a l D e F y J z 5 F C f S b M H F X K H H G q M K 0 4 g = = < / D a t a M a s h u p > 
</file>

<file path=customXml/itemProps1.xml><?xml version="1.0" encoding="utf-8"?>
<ds:datastoreItem xmlns:ds="http://schemas.openxmlformats.org/officeDocument/2006/customXml" ds:itemID="{6DE1C011-FBCD-44DF-82D1-E0C1006EBC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Backlog</vt:lpstr>
      <vt:lpstr>Planification</vt:lpstr>
      <vt:lpstr>Couts et gains</vt:lpstr>
      <vt:lpstr>RGPD</vt:lpstr>
      <vt:lpstr>Risques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Corentin Lafi</cp:lastModifiedBy>
  <dcterms:modified xsi:type="dcterms:W3CDTF">2024-09-20T13:47:59Z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615553-48f4-466c-a66f-a3bb9a6459c5_Enabled">
    <vt:lpwstr>true</vt:lpwstr>
  </property>
  <property fmtid="{D5CDD505-2E9C-101B-9397-08002B2CF9AE}" pid="3" name="MSIP_Label_26615553-48f4-466c-a66f-a3bb9a6459c5_SetDate">
    <vt:lpwstr>2024-09-13T12:27:58Z</vt:lpwstr>
  </property>
  <property fmtid="{D5CDD505-2E9C-101B-9397-08002B2CF9AE}" pid="4" name="MSIP_Label_26615553-48f4-466c-a66f-a3bb9a6459c5_Method">
    <vt:lpwstr>Standard</vt:lpwstr>
  </property>
  <property fmtid="{D5CDD505-2E9C-101B-9397-08002B2CF9AE}" pid="5" name="MSIP_Label_26615553-48f4-466c-a66f-a3bb9a6459c5_Name">
    <vt:lpwstr>C1 - Interne</vt:lpwstr>
  </property>
  <property fmtid="{D5CDD505-2E9C-101B-9397-08002B2CF9AE}" pid="6" name="MSIP_Label_26615553-48f4-466c-a66f-a3bb9a6459c5_SiteId">
    <vt:lpwstr>1fbeb981-82a8-4cd1-8a51-a83806530676</vt:lpwstr>
  </property>
  <property fmtid="{D5CDD505-2E9C-101B-9397-08002B2CF9AE}" pid="7" name="MSIP_Label_26615553-48f4-466c-a66f-a3bb9a6459c5_ActionId">
    <vt:lpwstr>5709c74b-69d4-41d3-af27-000f31d9ff54</vt:lpwstr>
  </property>
  <property fmtid="{D5CDD505-2E9C-101B-9397-08002B2CF9AE}" pid="8" name="MSIP_Label_26615553-48f4-466c-a66f-a3bb9a6459c5_ContentBits">
    <vt:lpwstr>0</vt:lpwstr>
  </property>
</Properties>
</file>