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wnloads\MGM\"/>
    </mc:Choice>
  </mc:AlternateContent>
  <xr:revisionPtr revIDLastSave="0" documentId="13_ncr:1_{F412728F-8E22-415F-AB69-B6B9370801CA}" xr6:coauthVersionLast="46" xr6:coauthVersionMax="46" xr10:uidLastSave="{00000000-0000-0000-0000-000000000000}"/>
  <bookViews>
    <workbookView xWindow="-120" yWindow="-120" windowWidth="29040" windowHeight="15840" firstSheet="1" activeTab="2" xr2:uid="{BF8F6504-9DD1-4916-B87B-076C8088B1EA}"/>
  </bookViews>
  <sheets>
    <sheet name="MGM" sheetId="1" r:id="rId1"/>
    <sheet name="Discrete Binomial Model" sheetId="4" r:id="rId2"/>
    <sheet name="Geometric Brownian Mo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5" i="3"/>
  <c r="I7" i="4" l="1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6" i="4"/>
  <c r="J6" i="4" s="1"/>
  <c r="O6" i="4" s="1"/>
  <c r="G6" i="4"/>
  <c r="H6" i="4" s="1"/>
  <c r="N6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N7" i="4" s="1"/>
  <c r="N5" i="4"/>
  <c r="O5" i="4"/>
  <c r="M5" i="4"/>
  <c r="E24" i="4"/>
  <c r="E25" i="4"/>
  <c r="E26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B8" i="4"/>
  <c r="B7" i="4"/>
  <c r="L6" i="4"/>
  <c r="L7" i="4" s="1"/>
  <c r="L8" i="4" s="1"/>
  <c r="L9" i="4" s="1"/>
  <c r="L10" i="4" s="1"/>
  <c r="B4" i="4"/>
  <c r="B5" i="4" s="1"/>
  <c r="B3" i="4"/>
  <c r="O7" i="4" l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N8" i="4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F15" i="4"/>
  <c r="F20" i="4"/>
  <c r="F19" i="4"/>
  <c r="F21" i="4"/>
  <c r="F17" i="4"/>
  <c r="F13" i="4"/>
  <c r="F9" i="4"/>
  <c r="F26" i="4"/>
  <c r="F16" i="4"/>
  <c r="F12" i="4"/>
  <c r="F8" i="4"/>
  <c r="F25" i="4"/>
  <c r="F23" i="4"/>
  <c r="F11" i="4"/>
  <c r="F7" i="4"/>
  <c r="F24" i="4"/>
  <c r="F22" i="4"/>
  <c r="F18" i="4"/>
  <c r="F14" i="4"/>
  <c r="F10" i="4"/>
  <c r="F6" i="4"/>
  <c r="M6" i="4" s="1"/>
  <c r="L11" i="4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B4" i="3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5" i="3"/>
  <c r="G4" i="3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H4" i="3"/>
  <c r="M61" i="1"/>
  <c r="J61" i="1"/>
  <c r="I61" i="1"/>
  <c r="L61" i="1" s="1"/>
  <c r="M60" i="1"/>
  <c r="J60" i="1"/>
  <c r="I60" i="1"/>
  <c r="L60" i="1" s="1"/>
  <c r="M59" i="1"/>
  <c r="K59" i="1"/>
  <c r="J59" i="1"/>
  <c r="I59" i="1"/>
  <c r="L59" i="1" s="1"/>
  <c r="M58" i="1"/>
  <c r="L58" i="1"/>
  <c r="J58" i="1"/>
  <c r="I58" i="1"/>
  <c r="K58" i="1" s="1"/>
  <c r="M57" i="1"/>
  <c r="J57" i="1"/>
  <c r="I57" i="1"/>
  <c r="L57" i="1" s="1"/>
  <c r="M56" i="1"/>
  <c r="J56" i="1"/>
  <c r="I56" i="1"/>
  <c r="M55" i="1"/>
  <c r="K55" i="1"/>
  <c r="J55" i="1"/>
  <c r="I55" i="1"/>
  <c r="M54" i="1"/>
  <c r="L54" i="1"/>
  <c r="K54" i="1"/>
  <c r="J54" i="1"/>
  <c r="I54" i="1"/>
  <c r="M53" i="1"/>
  <c r="J53" i="1"/>
  <c r="I53" i="1"/>
  <c r="M52" i="1"/>
  <c r="J52" i="1"/>
  <c r="I52" i="1"/>
  <c r="L52" i="1" s="1"/>
  <c r="M51" i="1"/>
  <c r="J51" i="1"/>
  <c r="I51" i="1"/>
  <c r="L51" i="1" s="1"/>
  <c r="M50" i="1"/>
  <c r="J50" i="1"/>
  <c r="K50" i="1" s="1"/>
  <c r="I50" i="1"/>
  <c r="L50" i="1" s="1"/>
  <c r="M49" i="1"/>
  <c r="J49" i="1"/>
  <c r="I49" i="1"/>
  <c r="L49" i="1" s="1"/>
  <c r="M48" i="1"/>
  <c r="J48" i="1"/>
  <c r="I48" i="1"/>
  <c r="L48" i="1" s="1"/>
  <c r="M47" i="1"/>
  <c r="J47" i="1"/>
  <c r="I47" i="1"/>
  <c r="L47" i="1" s="1"/>
  <c r="M46" i="1"/>
  <c r="J46" i="1"/>
  <c r="I46" i="1"/>
  <c r="L46" i="1" s="1"/>
  <c r="M45" i="1"/>
  <c r="J45" i="1"/>
  <c r="I45" i="1"/>
  <c r="L45" i="1" s="1"/>
  <c r="M44" i="1"/>
  <c r="J44" i="1"/>
  <c r="I44" i="1"/>
  <c r="L44" i="1" s="1"/>
  <c r="M43" i="1"/>
  <c r="K43" i="1"/>
  <c r="J43" i="1"/>
  <c r="I43" i="1"/>
  <c r="L43" i="1" s="1"/>
  <c r="M42" i="1"/>
  <c r="L42" i="1"/>
  <c r="J42" i="1"/>
  <c r="I42" i="1"/>
  <c r="K42" i="1" s="1"/>
  <c r="M41" i="1"/>
  <c r="J41" i="1"/>
  <c r="I41" i="1"/>
  <c r="L41" i="1" s="1"/>
  <c r="M40" i="1"/>
  <c r="J40" i="1"/>
  <c r="I40" i="1"/>
  <c r="L40" i="1" s="1"/>
  <c r="M39" i="1"/>
  <c r="J39" i="1"/>
  <c r="L39" i="1" s="1"/>
  <c r="I39" i="1"/>
  <c r="M38" i="1"/>
  <c r="L38" i="1"/>
  <c r="K38" i="1"/>
  <c r="J38" i="1"/>
  <c r="I38" i="1"/>
  <c r="M37" i="1"/>
  <c r="J37" i="1"/>
  <c r="I37" i="1"/>
  <c r="M36" i="1"/>
  <c r="J36" i="1"/>
  <c r="I36" i="1"/>
  <c r="L36" i="1" s="1"/>
  <c r="M35" i="1"/>
  <c r="L35" i="1"/>
  <c r="J35" i="1"/>
  <c r="K35" i="1" s="1"/>
  <c r="I35" i="1"/>
  <c r="M34" i="1"/>
  <c r="L34" i="1"/>
  <c r="K34" i="1"/>
  <c r="J34" i="1"/>
  <c r="I34" i="1"/>
  <c r="M33" i="1"/>
  <c r="J33" i="1"/>
  <c r="I33" i="1"/>
  <c r="L33" i="1" s="1"/>
  <c r="M32" i="1"/>
  <c r="J32" i="1"/>
  <c r="I32" i="1"/>
  <c r="L32" i="1" s="1"/>
  <c r="M31" i="1"/>
  <c r="K31" i="1"/>
  <c r="J31" i="1"/>
  <c r="I31" i="1"/>
  <c r="L31" i="1" s="1"/>
  <c r="M30" i="1"/>
  <c r="L30" i="1"/>
  <c r="J30" i="1"/>
  <c r="I30" i="1"/>
  <c r="M29" i="1"/>
  <c r="J29" i="1"/>
  <c r="I29" i="1"/>
  <c r="L29" i="1" s="1"/>
  <c r="M28" i="1"/>
  <c r="J28" i="1"/>
  <c r="I28" i="1"/>
  <c r="L28" i="1" s="1"/>
  <c r="M27" i="1"/>
  <c r="J27" i="1"/>
  <c r="I27" i="1"/>
  <c r="L27" i="1" s="1"/>
  <c r="M26" i="1"/>
  <c r="J26" i="1"/>
  <c r="I26" i="1"/>
  <c r="K26" i="1" s="1"/>
  <c r="M25" i="1"/>
  <c r="J25" i="1"/>
  <c r="I25" i="1"/>
  <c r="L25" i="1" s="1"/>
  <c r="M24" i="1"/>
  <c r="J24" i="1"/>
  <c r="K24" i="1" s="1"/>
  <c r="I24" i="1"/>
  <c r="L24" i="1" s="1"/>
  <c r="M23" i="1"/>
  <c r="L23" i="1"/>
  <c r="J23" i="1"/>
  <c r="I23" i="1"/>
  <c r="K23" i="1" s="1"/>
  <c r="M22" i="1"/>
  <c r="J22" i="1"/>
  <c r="I22" i="1"/>
  <c r="K22" i="1" s="1"/>
  <c r="M21" i="1"/>
  <c r="J21" i="1"/>
  <c r="I21" i="1"/>
  <c r="L21" i="1" s="1"/>
  <c r="M20" i="1"/>
  <c r="K20" i="1"/>
  <c r="J20" i="1"/>
  <c r="I20" i="1"/>
  <c r="L20" i="1" s="1"/>
  <c r="M19" i="1"/>
  <c r="L19" i="1"/>
  <c r="J19" i="1"/>
  <c r="I19" i="1"/>
  <c r="K19" i="1" s="1"/>
  <c r="M18" i="1"/>
  <c r="J18" i="1"/>
  <c r="I18" i="1"/>
  <c r="K18" i="1" s="1"/>
  <c r="M17" i="1"/>
  <c r="J17" i="1"/>
  <c r="I17" i="1"/>
  <c r="L17" i="1" s="1"/>
  <c r="M16" i="1"/>
  <c r="K16" i="1"/>
  <c r="J16" i="1"/>
  <c r="I16" i="1"/>
  <c r="L16" i="1" s="1"/>
  <c r="M15" i="1"/>
  <c r="L15" i="1"/>
  <c r="J15" i="1"/>
  <c r="I15" i="1"/>
  <c r="K15" i="1" s="1"/>
  <c r="M14" i="1"/>
  <c r="J14" i="1"/>
  <c r="I14" i="1"/>
  <c r="K14" i="1" s="1"/>
  <c r="M13" i="1"/>
  <c r="J13" i="1"/>
  <c r="I13" i="1"/>
  <c r="L13" i="1" s="1"/>
  <c r="M12" i="1"/>
  <c r="J12" i="1"/>
  <c r="K12" i="1" s="1"/>
  <c r="I12" i="1"/>
  <c r="L12" i="1" s="1"/>
  <c r="M11" i="1"/>
  <c r="J11" i="1"/>
  <c r="L11" i="1" s="1"/>
  <c r="I11" i="1"/>
  <c r="K11" i="1" s="1"/>
  <c r="M10" i="1"/>
  <c r="J10" i="1"/>
  <c r="I10" i="1"/>
  <c r="L10" i="1" s="1"/>
  <c r="M9" i="1"/>
  <c r="K9" i="1"/>
  <c r="J9" i="1"/>
  <c r="I9" i="1"/>
  <c r="L9" i="1" s="1"/>
  <c r="M8" i="1"/>
  <c r="J8" i="1"/>
  <c r="L8" i="1" s="1"/>
  <c r="I8" i="1"/>
  <c r="K8" i="1" s="1"/>
  <c r="M7" i="1"/>
  <c r="J7" i="1"/>
  <c r="K7" i="1" s="1"/>
  <c r="I7" i="1"/>
  <c r="M6" i="1"/>
  <c r="L6" i="1"/>
  <c r="K6" i="1"/>
  <c r="J6" i="1"/>
  <c r="I6" i="1"/>
  <c r="M5" i="1"/>
  <c r="J5" i="1"/>
  <c r="I5" i="1"/>
  <c r="M4" i="1"/>
  <c r="L4" i="1"/>
  <c r="J4" i="1"/>
  <c r="K4" i="1" s="1"/>
  <c r="I4" i="1"/>
  <c r="M3" i="1"/>
  <c r="J3" i="1"/>
  <c r="I3" i="1"/>
  <c r="L3" i="1" s="1"/>
  <c r="M7" i="4" l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S3" i="1" a="1"/>
  <c r="S3" i="1" s="1"/>
  <c r="L7" i="1"/>
  <c r="K39" i="1"/>
  <c r="S9" i="1"/>
  <c r="L26" i="1"/>
  <c r="K27" i="1"/>
  <c r="K46" i="1"/>
  <c r="K51" i="1"/>
  <c r="L5" i="1"/>
  <c r="L14" i="1"/>
  <c r="L18" i="1"/>
  <c r="S7" i="1" s="1"/>
  <c r="L22" i="1"/>
  <c r="K30" i="1"/>
  <c r="L37" i="1"/>
  <c r="K47" i="1"/>
  <c r="L53" i="1"/>
  <c r="L55" i="1"/>
  <c r="L56" i="1"/>
  <c r="K28" i="1"/>
  <c r="K32" i="1"/>
  <c r="K36" i="1"/>
  <c r="K40" i="1"/>
  <c r="K44" i="1"/>
  <c r="K48" i="1"/>
  <c r="K52" i="1"/>
  <c r="K56" i="1"/>
  <c r="K60" i="1"/>
  <c r="K3" i="1"/>
  <c r="S5" i="1" s="1"/>
  <c r="K5" i="1"/>
  <c r="K10" i="1"/>
  <c r="S11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S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<sst xmlns="http://schemas.openxmlformats.org/spreadsheetml/2006/main" count="47" uniqueCount="42">
  <si>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Date</t>
  </si>
  <si>
    <t>Open</t>
  </si>
  <si>
    <t>High</t>
  </si>
  <si>
    <t>Low</t>
  </si>
  <si>
    <t>Close</t>
  </si>
  <si>
    <t>Adj Close</t>
  </si>
  <si>
    <t>Volume</t>
  </si>
  <si>
    <t>increase(1) or not(0)</t>
  </si>
  <si>
    <t>Abs Change</t>
  </si>
  <si>
    <t>Daily increase</t>
  </si>
  <si>
    <t>Daily decrease</t>
  </si>
  <si>
    <t>Log return</t>
  </si>
  <si>
    <t>Percentage of days stock moved up:</t>
  </si>
  <si>
    <t>Average Daily absolute change:</t>
  </si>
  <si>
    <t>Avg daily movement (increase):</t>
  </si>
  <si>
    <t>Avg daily movement (decrease):</t>
  </si>
  <si>
    <t>Average daily returns(log ratios):</t>
  </si>
  <si>
    <t>Variance of daily returns:</t>
  </si>
  <si>
    <t>Starting Price:</t>
  </si>
  <si>
    <t>days</t>
  </si>
  <si>
    <t>1st run</t>
  </si>
  <si>
    <t>2nd run</t>
  </si>
  <si>
    <t>3rd run</t>
  </si>
  <si>
    <t xml:space="preserve">mu = </t>
  </si>
  <si>
    <t xml:space="preserve">sigma = </t>
  </si>
  <si>
    <t>Trading days of April:</t>
  </si>
  <si>
    <t xml:space="preserve">Geometric Brownian Motion:  </t>
  </si>
  <si>
    <t>Days</t>
  </si>
  <si>
    <t>Step Size</t>
  </si>
  <si>
    <t xml:space="preserve">Discrete Binomial Model:   </t>
  </si>
  <si>
    <t>Chance of decrease</t>
  </si>
  <si>
    <t>Chance of increase</t>
  </si>
  <si>
    <t>Stockprices</t>
  </si>
  <si>
    <t>Average Increase</t>
  </si>
  <si>
    <t>Average Decrease</t>
  </si>
  <si>
    <t xml:space="preserve">2nd run </t>
  </si>
  <si>
    <t>Random Gen1</t>
  </si>
  <si>
    <t>Change1</t>
  </si>
  <si>
    <t>Random Gen2</t>
  </si>
  <si>
    <t>Change2</t>
  </si>
  <si>
    <t>Random Gen3</t>
  </si>
  <si>
    <t>Change3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</si>
</sst>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0" fontId="0" fillId="2" borderId="0" xfId="0" applyNumberFormat="1" applyFill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2" borderId="0" xfId="0" applyNumberFormat="1" applyFill="1"/>
    <xf numFmtId="10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Discrete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'Discrete Binomial Model'!$M$5:$M$26</c:f>
              <c:numCache>
                <c:formatCode>General</c:formatCode>
                <c:ptCount val="22"/>
                <c:pt idx="0">
                  <c:v>38.21</c:v>
                </c:pt>
                <c:pt idx="1">
                  <c:v>37.419615384615383</c:v>
                </c:pt>
                <c:pt idx="2">
                  <c:v>36.629230769230766</c:v>
                </c:pt>
                <c:pt idx="3">
                  <c:v>37.509836829836829</c:v>
                </c:pt>
                <c:pt idx="4">
                  <c:v>38.390442890442891</c:v>
                </c:pt>
                <c:pt idx="5">
                  <c:v>39.271048951048954</c:v>
                </c:pt>
                <c:pt idx="6">
                  <c:v>38.480664335664336</c:v>
                </c:pt>
                <c:pt idx="7">
                  <c:v>37.690279720279719</c:v>
                </c:pt>
                <c:pt idx="8">
                  <c:v>36.899895104895101</c:v>
                </c:pt>
                <c:pt idx="9">
                  <c:v>37.780501165501164</c:v>
                </c:pt>
                <c:pt idx="10">
                  <c:v>38.661107226107227</c:v>
                </c:pt>
                <c:pt idx="11">
                  <c:v>37.870722610722609</c:v>
                </c:pt>
                <c:pt idx="12">
                  <c:v>38.751328671328672</c:v>
                </c:pt>
                <c:pt idx="13">
                  <c:v>39.631934731934734</c:v>
                </c:pt>
                <c:pt idx="14">
                  <c:v>40.512540792540797</c:v>
                </c:pt>
                <c:pt idx="15">
                  <c:v>41.39314685314686</c:v>
                </c:pt>
                <c:pt idx="16">
                  <c:v>40.602762237762242</c:v>
                </c:pt>
                <c:pt idx="17">
                  <c:v>39.812377622377625</c:v>
                </c:pt>
                <c:pt idx="18">
                  <c:v>39.021993006993007</c:v>
                </c:pt>
                <c:pt idx="19">
                  <c:v>39.90259906759907</c:v>
                </c:pt>
                <c:pt idx="20">
                  <c:v>40.783205128205132</c:v>
                </c:pt>
                <c:pt idx="21">
                  <c:v>41.663811188811195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2-4E54-B8D4-DAA58737AA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'Discrete Binomial Model'!$N$5:$N$26</c:f>
              <c:numCache>
                <c:formatCode>General</c:formatCode>
                <c:ptCount val="22"/>
                <c:pt idx="0">
                  <c:v>38.21</c:v>
                </c:pt>
                <c:pt idx="1">
                  <c:v>39.090606060606063</c:v>
                </c:pt>
                <c:pt idx="2">
                  <c:v>39.971212121212126</c:v>
                </c:pt>
                <c:pt idx="3">
                  <c:v>40.851818181818189</c:v>
                </c:pt>
                <c:pt idx="4">
                  <c:v>40.061433566433571</c:v>
                </c:pt>
                <c:pt idx="5">
                  <c:v>39.271048951048954</c:v>
                </c:pt>
                <c:pt idx="6">
                  <c:v>38.480664335664336</c:v>
                </c:pt>
                <c:pt idx="7">
                  <c:v>39.361270396270399</c:v>
                </c:pt>
                <c:pt idx="8">
                  <c:v>40.241876456876462</c:v>
                </c:pt>
                <c:pt idx="9">
                  <c:v>41.122482517482524</c:v>
                </c:pt>
                <c:pt idx="10">
                  <c:v>42.003088578088587</c:v>
                </c:pt>
                <c:pt idx="11">
                  <c:v>42.883694638694649</c:v>
                </c:pt>
                <c:pt idx="12">
                  <c:v>43.764300699300712</c:v>
                </c:pt>
                <c:pt idx="13">
                  <c:v>44.644906759906775</c:v>
                </c:pt>
                <c:pt idx="14">
                  <c:v>45.525512820512837</c:v>
                </c:pt>
                <c:pt idx="15">
                  <c:v>46.4061188811189</c:v>
                </c:pt>
                <c:pt idx="16">
                  <c:v>47.286724941724962</c:v>
                </c:pt>
                <c:pt idx="17">
                  <c:v>46.496340326340345</c:v>
                </c:pt>
                <c:pt idx="18">
                  <c:v>47.376946386946408</c:v>
                </c:pt>
                <c:pt idx="19">
                  <c:v>46.58656177156179</c:v>
                </c:pt>
                <c:pt idx="20">
                  <c:v>47.467167832167853</c:v>
                </c:pt>
                <c:pt idx="21">
                  <c:v>48.347773892773915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2-4E54-B8D4-DAA58737AAF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'Discrete Binomial Model'!$O$5:$O$26</c:f>
              <c:numCache>
                <c:formatCode>General</c:formatCode>
                <c:ptCount val="22"/>
                <c:pt idx="0">
                  <c:v>38.21</c:v>
                </c:pt>
                <c:pt idx="1">
                  <c:v>37.419615384615383</c:v>
                </c:pt>
                <c:pt idx="2">
                  <c:v>38.300221445221446</c:v>
                </c:pt>
                <c:pt idx="3">
                  <c:v>37.509836829836829</c:v>
                </c:pt>
                <c:pt idx="4">
                  <c:v>38.390442890442891</c:v>
                </c:pt>
                <c:pt idx="5">
                  <c:v>39.271048951048954</c:v>
                </c:pt>
                <c:pt idx="6">
                  <c:v>38.480664335664336</c:v>
                </c:pt>
                <c:pt idx="7">
                  <c:v>37.690279720279719</c:v>
                </c:pt>
                <c:pt idx="8">
                  <c:v>38.570885780885781</c:v>
                </c:pt>
                <c:pt idx="9">
                  <c:v>37.780501165501164</c:v>
                </c:pt>
                <c:pt idx="10">
                  <c:v>38.661107226107227</c:v>
                </c:pt>
                <c:pt idx="11">
                  <c:v>39.541713286713289</c:v>
                </c:pt>
                <c:pt idx="12">
                  <c:v>38.751328671328672</c:v>
                </c:pt>
                <c:pt idx="13">
                  <c:v>39.631934731934734</c:v>
                </c:pt>
                <c:pt idx="14">
                  <c:v>40.512540792540797</c:v>
                </c:pt>
                <c:pt idx="15">
                  <c:v>41.39314685314686</c:v>
                </c:pt>
                <c:pt idx="16">
                  <c:v>40.602762237762242</c:v>
                </c:pt>
                <c:pt idx="17">
                  <c:v>39.812377622377625</c:v>
                </c:pt>
                <c:pt idx="18">
                  <c:v>39.021993006993007</c:v>
                </c:pt>
                <c:pt idx="19">
                  <c:v>39.90259906759907</c:v>
                </c:pt>
                <c:pt idx="20">
                  <c:v>40.783205128205132</c:v>
                </c:pt>
                <c:pt idx="21">
                  <c:v>39.992820512820515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2-4E54-B8D4-DAA58737A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883487"/>
        <c:axId val="635886815"/>
      </c:lineChart>
      <c:catAx>
        <c:axId val="63588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86815"/>
        <c:crosses val="autoZero"/>
        <c:auto val="1"/>
        <c:lblAlgn val="ctr"/>
        <c:lblOffset val="100"/>
        <c:noMultiLvlLbl val="0"/>
      </c:catAx>
      <c:valAx>
        <c:axId val="635886815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8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Continuous</a:t>
            </a:r>
            <a:r>
              <a:rPr lang="en-US" baseline="0"/>
              <a:t>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Motion'!$F$4:$F$25</c:f>
              <c:numCache>
                <c:formatCode>General</c:formatCode>
                <c:ptCount val="22"/>
                <c:pt idx="0">
                  <c:v>38.21</c:v>
                </c:pt>
                <c:pt idx="1">
                  <c:v>38.102373525649156</c:v>
                </c:pt>
                <c:pt idx="2">
                  <c:v>38.581205388019519</c:v>
                </c:pt>
                <c:pt idx="3">
                  <c:v>39.101749180116876</c:v>
                </c:pt>
                <c:pt idx="4">
                  <c:v>38.335685749700566</c:v>
                </c:pt>
                <c:pt idx="5">
                  <c:v>38.786970728716724</c:v>
                </c:pt>
                <c:pt idx="6">
                  <c:v>39.008323565598197</c:v>
                </c:pt>
                <c:pt idx="7">
                  <c:v>39.242888065962347</c:v>
                </c:pt>
                <c:pt idx="8">
                  <c:v>38.480322980280413</c:v>
                </c:pt>
                <c:pt idx="9">
                  <c:v>37.530872676759863</c:v>
                </c:pt>
                <c:pt idx="10">
                  <c:v>38.013379907372219</c:v>
                </c:pt>
                <c:pt idx="11">
                  <c:v>40.150881116953606</c:v>
                </c:pt>
                <c:pt idx="12">
                  <c:v>38.937705403724266</c:v>
                </c:pt>
                <c:pt idx="13">
                  <c:v>39.535369928470573</c:v>
                </c:pt>
                <c:pt idx="14">
                  <c:v>41.534638822071621</c:v>
                </c:pt>
                <c:pt idx="15">
                  <c:v>40.511509412640912</c:v>
                </c:pt>
                <c:pt idx="16">
                  <c:v>40.686424875020371</c:v>
                </c:pt>
                <c:pt idx="17">
                  <c:v>43.191790525879938</c:v>
                </c:pt>
                <c:pt idx="18">
                  <c:v>42.95711768206624</c:v>
                </c:pt>
                <c:pt idx="19">
                  <c:v>43.959226503625331</c:v>
                </c:pt>
                <c:pt idx="20">
                  <c:v>43.707295301668722</c:v>
                </c:pt>
                <c:pt idx="21">
                  <c:v>44.851246324187834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F-4F41-972E-3780923D3AF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Motion'!$G$4:$G$25</c:f>
              <c:numCache>
                <c:formatCode>General</c:formatCode>
                <c:ptCount val="22"/>
                <c:pt idx="0">
                  <c:v>38.21</c:v>
                </c:pt>
                <c:pt idx="1">
                  <c:v>38.050671479522244</c:v>
                </c:pt>
                <c:pt idx="2">
                  <c:v>38.48623547980015</c:v>
                </c:pt>
                <c:pt idx="3">
                  <c:v>39.201812023579144</c:v>
                </c:pt>
                <c:pt idx="4">
                  <c:v>40.696241371853574</c:v>
                </c:pt>
                <c:pt idx="5">
                  <c:v>41.426816349460438</c:v>
                </c:pt>
                <c:pt idx="6">
                  <c:v>41.423214322326452</c:v>
                </c:pt>
                <c:pt idx="7">
                  <c:v>41.46831795747989</c:v>
                </c:pt>
                <c:pt idx="8">
                  <c:v>41.816353621496475</c:v>
                </c:pt>
                <c:pt idx="9">
                  <c:v>42.725214572915839</c:v>
                </c:pt>
                <c:pt idx="10">
                  <c:v>41.873613398622126</c:v>
                </c:pt>
                <c:pt idx="11">
                  <c:v>42.510405855931232</c:v>
                </c:pt>
                <c:pt idx="12">
                  <c:v>42.405835914033638</c:v>
                </c:pt>
                <c:pt idx="13">
                  <c:v>42.343902893309576</c:v>
                </c:pt>
                <c:pt idx="14">
                  <c:v>41.597801815490769</c:v>
                </c:pt>
                <c:pt idx="15">
                  <c:v>41.644404019005506</c:v>
                </c:pt>
                <c:pt idx="16">
                  <c:v>41.260336585004346</c:v>
                </c:pt>
                <c:pt idx="17">
                  <c:v>42.468635755352544</c:v>
                </c:pt>
                <c:pt idx="18">
                  <c:v>42.788717643961782</c:v>
                </c:pt>
                <c:pt idx="19">
                  <c:v>44.924145003002536</c:v>
                </c:pt>
                <c:pt idx="20">
                  <c:v>46.294877568455753</c:v>
                </c:pt>
                <c:pt idx="21">
                  <c:v>46.199179754168398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F-4F41-972E-3780923D3AF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Motion'!$H$4:$H$25</c:f>
              <c:numCache>
                <c:formatCode>General</c:formatCode>
                <c:ptCount val="22"/>
                <c:pt idx="0">
                  <c:v>38.21</c:v>
                </c:pt>
                <c:pt idx="1">
                  <c:v>38.876293460589018</c:v>
                </c:pt>
                <c:pt idx="2">
                  <c:v>38.060296863974422</c:v>
                </c:pt>
                <c:pt idx="3">
                  <c:v>39.569461351399269</c:v>
                </c:pt>
                <c:pt idx="4">
                  <c:v>40.097382524439404</c:v>
                </c:pt>
                <c:pt idx="5">
                  <c:v>39.194602769402607</c:v>
                </c:pt>
                <c:pt idx="6">
                  <c:v>39.38278329060271</c:v>
                </c:pt>
                <c:pt idx="7">
                  <c:v>39.367038610730219</c:v>
                </c:pt>
                <c:pt idx="8">
                  <c:v>39.952503699346558</c:v>
                </c:pt>
                <c:pt idx="9">
                  <c:v>39.455810081908808</c:v>
                </c:pt>
                <c:pt idx="10">
                  <c:v>40.130929895992473</c:v>
                </c:pt>
                <c:pt idx="11">
                  <c:v>38.82783943292479</c:v>
                </c:pt>
                <c:pt idx="12">
                  <c:v>37.193905459220204</c:v>
                </c:pt>
                <c:pt idx="13">
                  <c:v>36.906816156176518</c:v>
                </c:pt>
                <c:pt idx="14">
                  <c:v>36.469792324594273</c:v>
                </c:pt>
                <c:pt idx="15">
                  <c:v>36.148100775778637</c:v>
                </c:pt>
                <c:pt idx="16">
                  <c:v>35.421898706387381</c:v>
                </c:pt>
                <c:pt idx="17">
                  <c:v>36.491996384690268</c:v>
                </c:pt>
                <c:pt idx="18">
                  <c:v>37.492321467157865</c:v>
                </c:pt>
                <c:pt idx="19">
                  <c:v>36.72472475885553</c:v>
                </c:pt>
                <c:pt idx="20">
                  <c:v>34.665392992368808</c:v>
                </c:pt>
                <c:pt idx="21">
                  <c:v>34.366454203753037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F-4F41-972E-3780923D3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36560"/>
        <c:axId val="443939888"/>
      </c:lineChart>
      <c:catAx>
        <c:axId val="44393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39888"/>
        <c:crosses val="autoZero"/>
        <c:auto val="1"/>
        <c:lblAlgn val="ctr"/>
        <c:lblOffset val="100"/>
        <c:noMultiLvlLbl val="0"/>
      </c:catAx>
      <c:valAx>
        <c:axId val="44393988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204787</xdr:colOff>
      <xdr:row>26</xdr:row>
      <xdr:rowOff>9525</xdr:rowOff>
    </xdr:from>
    <xdr:to>
      <xdr:col>10</xdr:col>
      <xdr:colOff>547687</xdr:colOff>
      <xdr:row>40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646A2-E8C0-4136-83D1-F50684485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4</xdr:row>
      <xdr:rowOff>142875</xdr:rowOff>
    </xdr:from>
    <xdr:to>
      <xdr:col>16</xdr:col>
      <xdr:colOff>300037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A4BA6-D22F-46A7-84E8-EC3F28876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D473-15C8-4F69-B03A-54A58F805F42}">
  <dimension ref="A1:S61"/>
  <sheetViews>
    <sheetView topLeftCell="I1" workbookViewId="0">
      <selection activeCell="R26" sqref="R26"/>
    </sheetView>
  </sheetViews>
  <sheetFormatPr defaultRowHeight="15" x14ac:dyDescent="0.25"/>
  <cols>
    <col min="1" max="1" width="9.7109375" bestFit="1" customWidth="1"/>
    <col min="9" max="9" width="19.28515625" bestFit="1" customWidth="1"/>
    <col min="10" max="10" width="11.28515625" bestFit="1" customWidth="1"/>
    <col min="11" max="11" width="13.42578125" bestFit="1" customWidth="1"/>
    <col min="12" max="12" width="14" bestFit="1" customWidth="1"/>
    <col min="13" max="13" width="10" bestFit="1" customWidth="1"/>
    <col min="19" max="19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1" t="s">
        <v>12</v>
      </c>
      <c r="P1" s="1"/>
      <c r="Q1" s="1"/>
      <c r="R1" s="1"/>
      <c r="S1" s="2">
        <f>SUM(I3:I61)/ROWS(I3:I61)</f>
        <v>0.55932203389830504</v>
      </c>
    </row>
    <row r="2" spans="1:19" x14ac:dyDescent="0.25">
      <c r="A2" s="3">
        <v>44200</v>
      </c>
      <c r="B2">
        <v>31.690000999999999</v>
      </c>
      <c r="C2">
        <v>32.380001</v>
      </c>
      <c r="D2">
        <v>29.58</v>
      </c>
      <c r="E2">
        <v>29.7</v>
      </c>
      <c r="F2">
        <v>29.7</v>
      </c>
      <c r="G2">
        <v>23558600</v>
      </c>
      <c r="O2" s="1"/>
      <c r="P2" s="1"/>
      <c r="Q2" s="1"/>
      <c r="R2" s="1"/>
      <c r="S2" s="1"/>
    </row>
    <row r="3" spans="1:19" x14ac:dyDescent="0.25">
      <c r="A3" s="3">
        <v>44201</v>
      </c>
      <c r="B3">
        <v>29.52</v>
      </c>
      <c r="C3">
        <v>30.48</v>
      </c>
      <c r="D3">
        <v>29.41</v>
      </c>
      <c r="E3">
        <v>30.36</v>
      </c>
      <c r="F3">
        <v>30.36</v>
      </c>
      <c r="G3">
        <v>10127300</v>
      </c>
      <c r="I3">
        <f>IF(E3&gt;E2,1,0)</f>
        <v>1</v>
      </c>
      <c r="J3" s="4">
        <f>ABS(E3-E2)</f>
        <v>0.66000000000000014</v>
      </c>
      <c r="K3" s="4">
        <f>IF(I3=1,J3,"")</f>
        <v>0.66000000000000014</v>
      </c>
      <c r="L3" t="str">
        <f>IF(I3=0,J3,"")</f>
        <v/>
      </c>
      <c r="M3" s="5">
        <f>LN(E3/E2)</f>
        <v>2.1978906718775167E-2</v>
      </c>
      <c r="O3" s="1" t="s">
        <v>13</v>
      </c>
      <c r="P3" s="1"/>
      <c r="Q3" s="1"/>
      <c r="R3" s="1"/>
      <c r="S3" s="1" cm="1">
        <f t="array" ref="S3">SUM(ABS(J3:J61))/ROWS(J3:J61)</f>
        <v>0.8408474576271191</v>
      </c>
    </row>
    <row r="4" spans="1:19" x14ac:dyDescent="0.25">
      <c r="A4" s="3">
        <v>44202</v>
      </c>
      <c r="B4">
        <v>30.959999</v>
      </c>
      <c r="C4">
        <v>31.74</v>
      </c>
      <c r="D4">
        <v>30.530000999999999</v>
      </c>
      <c r="E4">
        <v>31.18</v>
      </c>
      <c r="F4">
        <v>31.18</v>
      </c>
      <c r="G4">
        <v>12357600</v>
      </c>
      <c r="I4">
        <f t="shared" ref="I4:I61" si="0">IF(E4&gt;E3,1,0)</f>
        <v>1</v>
      </c>
      <c r="J4" s="4">
        <f t="shared" ref="J4:J61" si="1">ABS(E4-E3)</f>
        <v>0.82000000000000028</v>
      </c>
      <c r="K4" s="4">
        <f t="shared" ref="K4:K61" si="2">IF(I4=1,J4,"")</f>
        <v>0.82000000000000028</v>
      </c>
      <c r="L4" t="str">
        <f t="shared" ref="L4:L61" si="3">IF(I4=0,J4,"")</f>
        <v/>
      </c>
      <c r="M4" s="5">
        <f t="shared" ref="M4:M61" si="4">LN(E4/E3)</f>
        <v>2.6650911102201205E-2</v>
      </c>
      <c r="O4" s="1"/>
      <c r="P4" s="1"/>
      <c r="Q4" s="1"/>
      <c r="R4" s="1"/>
      <c r="S4" s="1"/>
    </row>
    <row r="5" spans="1:19" x14ac:dyDescent="0.25">
      <c r="A5" s="3">
        <v>44203</v>
      </c>
      <c r="B5">
        <v>31.309999000000001</v>
      </c>
      <c r="C5">
        <v>31.41</v>
      </c>
      <c r="D5">
        <v>30.27</v>
      </c>
      <c r="E5">
        <v>30.6</v>
      </c>
      <c r="F5">
        <v>30.6</v>
      </c>
      <c r="G5">
        <v>9925200</v>
      </c>
      <c r="I5">
        <f t="shared" si="0"/>
        <v>0</v>
      </c>
      <c r="J5" s="4">
        <f t="shared" si="1"/>
        <v>0.57999999999999829</v>
      </c>
      <c r="K5" s="4" t="str">
        <f t="shared" si="2"/>
        <v/>
      </c>
      <c r="L5">
        <f t="shared" si="3"/>
        <v>0.57999999999999829</v>
      </c>
      <c r="M5" s="5">
        <f t="shared" si="4"/>
        <v>-1.8776854671295362E-2</v>
      </c>
      <c r="O5" s="1" t="s">
        <v>14</v>
      </c>
      <c r="P5" s="1"/>
      <c r="Q5" s="1"/>
      <c r="R5" s="1"/>
      <c r="S5" s="1">
        <f>SUM(K3:K61)/SUM(I3:I61)</f>
        <v>0.88060606060606106</v>
      </c>
    </row>
    <row r="6" spans="1:19" x14ac:dyDescent="0.25">
      <c r="A6" s="3">
        <v>44204</v>
      </c>
      <c r="B6">
        <v>30.700001</v>
      </c>
      <c r="C6">
        <v>31.860001</v>
      </c>
      <c r="D6">
        <v>30.389999</v>
      </c>
      <c r="E6">
        <v>31.36</v>
      </c>
      <c r="F6">
        <v>31.36</v>
      </c>
      <c r="G6">
        <v>15359800</v>
      </c>
      <c r="I6">
        <f t="shared" si="0"/>
        <v>1</v>
      </c>
      <c r="J6" s="4">
        <f t="shared" si="1"/>
        <v>0.75999999999999801</v>
      </c>
      <c r="K6" s="4">
        <f t="shared" si="2"/>
        <v>0.75999999999999801</v>
      </c>
      <c r="L6" s="4" t="str">
        <f t="shared" si="3"/>
        <v/>
      </c>
      <c r="M6" s="5">
        <f t="shared" si="4"/>
        <v>2.4533186523871924E-2</v>
      </c>
      <c r="O6" s="1"/>
      <c r="P6" s="1"/>
      <c r="Q6" s="1"/>
      <c r="R6" s="1"/>
      <c r="S6" s="1"/>
    </row>
    <row r="7" spans="1:19" x14ac:dyDescent="0.25">
      <c r="A7" s="3">
        <v>44207</v>
      </c>
      <c r="B7">
        <v>30.610001</v>
      </c>
      <c r="C7">
        <v>31.120000999999998</v>
      </c>
      <c r="D7">
        <v>30.41</v>
      </c>
      <c r="E7">
        <v>30.79</v>
      </c>
      <c r="F7">
        <v>30.79</v>
      </c>
      <c r="G7">
        <v>8422700</v>
      </c>
      <c r="I7">
        <f t="shared" si="0"/>
        <v>0</v>
      </c>
      <c r="J7" s="4">
        <f t="shared" si="1"/>
        <v>0.57000000000000028</v>
      </c>
      <c r="K7" s="4" t="str">
        <f t="shared" si="2"/>
        <v/>
      </c>
      <c r="L7" s="4">
        <f t="shared" si="3"/>
        <v>0.57000000000000028</v>
      </c>
      <c r="M7" s="5">
        <f t="shared" si="4"/>
        <v>-1.8343233545798067E-2</v>
      </c>
      <c r="O7" s="1" t="s">
        <v>15</v>
      </c>
      <c r="P7" s="1"/>
      <c r="Q7" s="1"/>
      <c r="R7" s="1"/>
      <c r="S7" s="1">
        <f>SUM(L3:L61)/(ROWS(I3:I61)-SUM(I3:I61))</f>
        <v>0.79038461538461591</v>
      </c>
    </row>
    <row r="8" spans="1:19" x14ac:dyDescent="0.25">
      <c r="A8" s="3">
        <v>44208</v>
      </c>
      <c r="B8">
        <v>30.91</v>
      </c>
      <c r="C8">
        <v>30.950001</v>
      </c>
      <c r="D8">
        <v>30.16</v>
      </c>
      <c r="E8">
        <v>30.29</v>
      </c>
      <c r="F8">
        <v>30.29</v>
      </c>
      <c r="G8">
        <v>8129900</v>
      </c>
      <c r="I8">
        <f t="shared" si="0"/>
        <v>0</v>
      </c>
      <c r="J8" s="4">
        <f t="shared" si="1"/>
        <v>0.5</v>
      </c>
      <c r="K8" s="4" t="str">
        <f t="shared" si="2"/>
        <v/>
      </c>
      <c r="L8" s="4">
        <f t="shared" si="3"/>
        <v>0.5</v>
      </c>
      <c r="M8" s="5">
        <f t="shared" si="4"/>
        <v>-1.637233689726305E-2</v>
      </c>
      <c r="O8" s="1"/>
      <c r="P8" s="1"/>
      <c r="Q8" s="1"/>
      <c r="R8" s="1"/>
      <c r="S8" s="1"/>
    </row>
    <row r="9" spans="1:19" x14ac:dyDescent="0.25">
      <c r="A9" s="3">
        <v>44209</v>
      </c>
      <c r="B9">
        <v>30.18</v>
      </c>
      <c r="C9">
        <v>30.219999000000001</v>
      </c>
      <c r="D9">
        <v>29.469999000000001</v>
      </c>
      <c r="E9">
        <v>30.04</v>
      </c>
      <c r="F9">
        <v>30.04</v>
      </c>
      <c r="G9">
        <v>6504200</v>
      </c>
      <c r="I9">
        <f t="shared" si="0"/>
        <v>0</v>
      </c>
      <c r="J9" s="4">
        <f t="shared" si="1"/>
        <v>0.25</v>
      </c>
      <c r="K9" s="4" t="str">
        <f t="shared" si="2"/>
        <v/>
      </c>
      <c r="L9" s="4">
        <f t="shared" si="3"/>
        <v>0.25</v>
      </c>
      <c r="M9" s="5">
        <f t="shared" si="4"/>
        <v>-8.287798143211943E-3</v>
      </c>
      <c r="O9" s="1" t="s">
        <v>16</v>
      </c>
      <c r="P9" s="1"/>
      <c r="Q9" s="1"/>
      <c r="R9" s="1"/>
      <c r="S9" s="6">
        <f>SUM(M3:M61)/ROWS(M3:M61)</f>
        <v>4.2703426381382106E-3</v>
      </c>
    </row>
    <row r="10" spans="1:19" x14ac:dyDescent="0.25">
      <c r="A10" s="3">
        <v>44210</v>
      </c>
      <c r="B10">
        <v>30.059999000000001</v>
      </c>
      <c r="C10">
        <v>30.469999000000001</v>
      </c>
      <c r="D10">
        <v>29.719999000000001</v>
      </c>
      <c r="E10">
        <v>30.28</v>
      </c>
      <c r="F10">
        <v>30.28</v>
      </c>
      <c r="G10">
        <v>6496500</v>
      </c>
      <c r="I10">
        <f t="shared" si="0"/>
        <v>1</v>
      </c>
      <c r="J10" s="4">
        <f t="shared" si="1"/>
        <v>0.24000000000000199</v>
      </c>
      <c r="K10" s="4">
        <f t="shared" si="2"/>
        <v>0.24000000000000199</v>
      </c>
      <c r="L10" s="4" t="str">
        <f t="shared" si="3"/>
        <v/>
      </c>
      <c r="M10" s="5">
        <f t="shared" si="4"/>
        <v>7.9576016733141405E-3</v>
      </c>
      <c r="O10" s="1"/>
      <c r="P10" s="1"/>
      <c r="Q10" s="1"/>
      <c r="R10" s="1"/>
      <c r="S10" s="1"/>
    </row>
    <row r="11" spans="1:19" x14ac:dyDescent="0.25">
      <c r="A11" s="3">
        <v>44211</v>
      </c>
      <c r="B11">
        <v>30.09</v>
      </c>
      <c r="C11">
        <v>30.190000999999999</v>
      </c>
      <c r="D11">
        <v>29.34</v>
      </c>
      <c r="E11">
        <v>29.8</v>
      </c>
      <c r="F11">
        <v>29.8</v>
      </c>
      <c r="G11">
        <v>8736500</v>
      </c>
      <c r="I11">
        <f t="shared" si="0"/>
        <v>0</v>
      </c>
      <c r="J11" s="4">
        <f t="shared" si="1"/>
        <v>0.48000000000000043</v>
      </c>
      <c r="K11" s="4" t="str">
        <f t="shared" si="2"/>
        <v/>
      </c>
      <c r="L11" s="4">
        <f t="shared" si="3"/>
        <v>0.48000000000000043</v>
      </c>
      <c r="M11" s="5">
        <f t="shared" si="4"/>
        <v>-1.5979035057889258E-2</v>
      </c>
      <c r="O11" s="1" t="s">
        <v>17</v>
      </c>
      <c r="P11" s="1"/>
      <c r="Q11" s="1"/>
      <c r="R11" s="1"/>
      <c r="S11" s="12">
        <f>_xlfn.VAR.S(M3:M61)</f>
        <v>8.0005753096619458E-4</v>
      </c>
    </row>
    <row r="12" spans="1:19" x14ac:dyDescent="0.25">
      <c r="A12" s="3">
        <v>44215</v>
      </c>
      <c r="B12">
        <v>30.709999</v>
      </c>
      <c r="C12">
        <v>31.25</v>
      </c>
      <c r="D12">
        <v>30.48</v>
      </c>
      <c r="E12">
        <v>30.53</v>
      </c>
      <c r="F12">
        <v>30.53</v>
      </c>
      <c r="G12">
        <v>11015300</v>
      </c>
      <c r="I12">
        <f t="shared" si="0"/>
        <v>1</v>
      </c>
      <c r="J12" s="4">
        <f t="shared" si="1"/>
        <v>0.73000000000000043</v>
      </c>
      <c r="K12" s="4">
        <f t="shared" si="2"/>
        <v>0.73000000000000043</v>
      </c>
      <c r="L12" s="4" t="str">
        <f t="shared" si="3"/>
        <v/>
      </c>
      <c r="M12" s="5">
        <f t="shared" si="4"/>
        <v>2.4201413235427769E-2</v>
      </c>
    </row>
    <row r="13" spans="1:19" x14ac:dyDescent="0.25">
      <c r="A13" s="3">
        <v>44216</v>
      </c>
      <c r="B13">
        <v>30.629999000000002</v>
      </c>
      <c r="C13">
        <v>31.27</v>
      </c>
      <c r="D13">
        <v>30.52</v>
      </c>
      <c r="E13">
        <v>31.06</v>
      </c>
      <c r="F13">
        <v>31.06</v>
      </c>
      <c r="G13">
        <v>7528600</v>
      </c>
      <c r="I13">
        <f t="shared" si="0"/>
        <v>1</v>
      </c>
      <c r="J13" s="4">
        <f t="shared" si="1"/>
        <v>0.52999999999999758</v>
      </c>
      <c r="K13" s="4">
        <f t="shared" si="2"/>
        <v>0.52999999999999758</v>
      </c>
      <c r="L13" s="4" t="str">
        <f t="shared" si="3"/>
        <v/>
      </c>
      <c r="M13" s="5">
        <f t="shared" si="4"/>
        <v>1.7211010973754538E-2</v>
      </c>
    </row>
    <row r="14" spans="1:19" x14ac:dyDescent="0.25">
      <c r="A14" s="3">
        <v>44217</v>
      </c>
      <c r="B14">
        <v>31.030000999999999</v>
      </c>
      <c r="C14">
        <v>31.68</v>
      </c>
      <c r="D14">
        <v>30.83</v>
      </c>
      <c r="E14">
        <v>31.53</v>
      </c>
      <c r="F14">
        <v>31.53</v>
      </c>
      <c r="G14">
        <v>6957300</v>
      </c>
      <c r="I14">
        <f t="shared" si="0"/>
        <v>1</v>
      </c>
      <c r="J14" s="4">
        <f t="shared" si="1"/>
        <v>0.47000000000000242</v>
      </c>
      <c r="K14" s="4">
        <f t="shared" si="2"/>
        <v>0.47000000000000242</v>
      </c>
      <c r="L14" s="4" t="str">
        <f t="shared" si="3"/>
        <v/>
      </c>
      <c r="M14" s="5">
        <f t="shared" si="4"/>
        <v>1.5018655836428477E-2</v>
      </c>
    </row>
    <row r="15" spans="1:19" x14ac:dyDescent="0.25">
      <c r="A15" s="3">
        <v>44218</v>
      </c>
      <c r="B15">
        <v>31</v>
      </c>
      <c r="C15">
        <v>31.799999</v>
      </c>
      <c r="D15">
        <v>30.75</v>
      </c>
      <c r="E15">
        <v>31.39</v>
      </c>
      <c r="F15">
        <v>31.39</v>
      </c>
      <c r="G15">
        <v>8525900</v>
      </c>
      <c r="I15">
        <f t="shared" si="0"/>
        <v>0</v>
      </c>
      <c r="J15" s="4">
        <f t="shared" si="1"/>
        <v>0.14000000000000057</v>
      </c>
      <c r="K15" s="4" t="str">
        <f t="shared" si="2"/>
        <v/>
      </c>
      <c r="L15" s="4">
        <f t="shared" si="3"/>
        <v>0.14000000000000057</v>
      </c>
      <c r="M15" s="5">
        <f t="shared" si="4"/>
        <v>-4.4501027031073311E-3</v>
      </c>
    </row>
    <row r="16" spans="1:19" x14ac:dyDescent="0.25">
      <c r="A16" s="3">
        <v>44221</v>
      </c>
      <c r="B16">
        <v>31.129999000000002</v>
      </c>
      <c r="C16">
        <v>31.24</v>
      </c>
      <c r="D16">
        <v>29.73</v>
      </c>
      <c r="E16">
        <v>29.98</v>
      </c>
      <c r="F16">
        <v>29.98</v>
      </c>
      <c r="G16">
        <v>15248100</v>
      </c>
      <c r="I16">
        <f t="shared" si="0"/>
        <v>0</v>
      </c>
      <c r="J16" s="4">
        <f t="shared" si="1"/>
        <v>1.4100000000000001</v>
      </c>
      <c r="K16" s="4" t="str">
        <f t="shared" si="2"/>
        <v/>
      </c>
      <c r="L16" s="4">
        <f t="shared" si="3"/>
        <v>1.4100000000000001</v>
      </c>
      <c r="M16" s="5">
        <f t="shared" si="4"/>
        <v>-4.5958878179410592E-2</v>
      </c>
    </row>
    <row r="17" spans="1:13" x14ac:dyDescent="0.25">
      <c r="A17" s="3">
        <v>44222</v>
      </c>
      <c r="B17">
        <v>30.16</v>
      </c>
      <c r="C17">
        <v>30.309999000000001</v>
      </c>
      <c r="D17">
        <v>29.540001</v>
      </c>
      <c r="E17">
        <v>29.59</v>
      </c>
      <c r="F17">
        <v>29.59</v>
      </c>
      <c r="G17">
        <v>8888000</v>
      </c>
      <c r="I17">
        <f t="shared" si="0"/>
        <v>0</v>
      </c>
      <c r="J17" s="4">
        <f t="shared" si="1"/>
        <v>0.39000000000000057</v>
      </c>
      <c r="K17" s="4" t="str">
        <f t="shared" si="2"/>
        <v/>
      </c>
      <c r="L17" s="4">
        <f t="shared" si="3"/>
        <v>0.39000000000000057</v>
      </c>
      <c r="M17" s="5">
        <f t="shared" si="4"/>
        <v>-1.3094026262333339E-2</v>
      </c>
    </row>
    <row r="18" spans="1:13" x14ac:dyDescent="0.25">
      <c r="A18" s="3">
        <v>44223</v>
      </c>
      <c r="B18">
        <v>28.959999</v>
      </c>
      <c r="C18">
        <v>29.129999000000002</v>
      </c>
      <c r="D18">
        <v>27.809999000000001</v>
      </c>
      <c r="E18">
        <v>28.36</v>
      </c>
      <c r="F18">
        <v>28.36</v>
      </c>
      <c r="G18">
        <v>10023400</v>
      </c>
      <c r="I18">
        <f t="shared" si="0"/>
        <v>0</v>
      </c>
      <c r="J18" s="4">
        <f t="shared" si="1"/>
        <v>1.2300000000000004</v>
      </c>
      <c r="K18" s="4" t="str">
        <f t="shared" si="2"/>
        <v/>
      </c>
      <c r="L18" s="4">
        <f t="shared" si="3"/>
        <v>1.2300000000000004</v>
      </c>
      <c r="M18" s="5">
        <f t="shared" si="4"/>
        <v>-4.2456764748191496E-2</v>
      </c>
    </row>
    <row r="19" spans="1:13" x14ac:dyDescent="0.25">
      <c r="A19" s="3">
        <v>44224</v>
      </c>
      <c r="B19">
        <v>28.98</v>
      </c>
      <c r="C19">
        <v>29.91</v>
      </c>
      <c r="D19">
        <v>28.790001</v>
      </c>
      <c r="E19">
        <v>29.56</v>
      </c>
      <c r="F19">
        <v>29.56</v>
      </c>
      <c r="G19">
        <v>7619700</v>
      </c>
      <c r="I19">
        <f t="shared" si="0"/>
        <v>1</v>
      </c>
      <c r="J19" s="4">
        <f t="shared" si="1"/>
        <v>1.1999999999999993</v>
      </c>
      <c r="K19" s="4">
        <f t="shared" si="2"/>
        <v>1.1999999999999993</v>
      </c>
      <c r="L19" s="4" t="str">
        <f t="shared" si="3"/>
        <v/>
      </c>
      <c r="M19" s="5">
        <f t="shared" si="4"/>
        <v>4.144239441607421E-2</v>
      </c>
    </row>
    <row r="20" spans="1:13" x14ac:dyDescent="0.25">
      <c r="A20" s="3">
        <v>44225</v>
      </c>
      <c r="B20">
        <v>29.379999000000002</v>
      </c>
      <c r="C20">
        <v>29.540001</v>
      </c>
      <c r="D20">
        <v>28.440000999999999</v>
      </c>
      <c r="E20">
        <v>28.56</v>
      </c>
      <c r="F20">
        <v>28.56</v>
      </c>
      <c r="G20">
        <v>7835600</v>
      </c>
      <c r="I20">
        <f t="shared" si="0"/>
        <v>0</v>
      </c>
      <c r="J20" s="4">
        <f t="shared" si="1"/>
        <v>1</v>
      </c>
      <c r="K20" s="4" t="str">
        <f t="shared" si="2"/>
        <v/>
      </c>
      <c r="L20" s="4">
        <f t="shared" si="3"/>
        <v>1</v>
      </c>
      <c r="M20" s="5">
        <f t="shared" si="4"/>
        <v>-3.4414958608617437E-2</v>
      </c>
    </row>
    <row r="21" spans="1:13" x14ac:dyDescent="0.25">
      <c r="A21" s="3">
        <v>44228</v>
      </c>
      <c r="B21">
        <v>28.799999</v>
      </c>
      <c r="C21">
        <v>29.4</v>
      </c>
      <c r="D21">
        <v>28.780000999999999</v>
      </c>
      <c r="E21">
        <v>29.27</v>
      </c>
      <c r="F21">
        <v>29.27</v>
      </c>
      <c r="G21">
        <v>6642800</v>
      </c>
      <c r="I21">
        <f t="shared" si="0"/>
        <v>1</v>
      </c>
      <c r="J21" s="4">
        <f t="shared" si="1"/>
        <v>0.71000000000000085</v>
      </c>
      <c r="K21" s="4">
        <f t="shared" si="2"/>
        <v>0.71000000000000085</v>
      </c>
      <c r="L21" s="4" t="str">
        <f t="shared" si="3"/>
        <v/>
      </c>
      <c r="M21" s="5">
        <f t="shared" si="4"/>
        <v>2.4555963232410976E-2</v>
      </c>
    </row>
    <row r="22" spans="1:13" x14ac:dyDescent="0.25">
      <c r="A22" s="3">
        <v>44229</v>
      </c>
      <c r="B22">
        <v>29.870000999999998</v>
      </c>
      <c r="C22">
        <v>31.139999</v>
      </c>
      <c r="D22">
        <v>29.76</v>
      </c>
      <c r="E22">
        <v>30.64</v>
      </c>
      <c r="F22">
        <v>30.64</v>
      </c>
      <c r="G22">
        <v>10432600</v>
      </c>
      <c r="I22">
        <f t="shared" si="0"/>
        <v>1</v>
      </c>
      <c r="J22" s="4">
        <f t="shared" si="1"/>
        <v>1.370000000000001</v>
      </c>
      <c r="K22" s="4">
        <f t="shared" si="2"/>
        <v>1.370000000000001</v>
      </c>
      <c r="L22" s="4" t="str">
        <f t="shared" si="3"/>
        <v/>
      </c>
      <c r="M22" s="5">
        <f t="shared" si="4"/>
        <v>4.5743244168596167E-2</v>
      </c>
    </row>
    <row r="23" spans="1:13" x14ac:dyDescent="0.25">
      <c r="A23" s="3">
        <v>44230</v>
      </c>
      <c r="B23">
        <v>30.83</v>
      </c>
      <c r="C23">
        <v>31.129999000000002</v>
      </c>
      <c r="D23">
        <v>30.549999</v>
      </c>
      <c r="E23">
        <v>30.89</v>
      </c>
      <c r="F23">
        <v>30.89</v>
      </c>
      <c r="G23">
        <v>5718800</v>
      </c>
      <c r="I23">
        <f t="shared" si="0"/>
        <v>1</v>
      </c>
      <c r="J23" s="4">
        <f t="shared" si="1"/>
        <v>0.25</v>
      </c>
      <c r="K23" s="4">
        <f t="shared" si="2"/>
        <v>0.25</v>
      </c>
      <c r="L23" s="4" t="str">
        <f t="shared" si="3"/>
        <v/>
      </c>
      <c r="M23" s="5">
        <f t="shared" si="4"/>
        <v>8.1261620580998974E-3</v>
      </c>
    </row>
    <row r="24" spans="1:13" x14ac:dyDescent="0.25">
      <c r="A24" s="3">
        <v>44231</v>
      </c>
      <c r="B24">
        <v>31.16</v>
      </c>
      <c r="C24">
        <v>32.540000999999997</v>
      </c>
      <c r="D24">
        <v>31.1</v>
      </c>
      <c r="E24">
        <v>32.479999999999997</v>
      </c>
      <c r="F24">
        <v>32.479999999999997</v>
      </c>
      <c r="G24">
        <v>8759500</v>
      </c>
      <c r="I24">
        <f t="shared" si="0"/>
        <v>1</v>
      </c>
      <c r="J24" s="4">
        <f t="shared" si="1"/>
        <v>1.5899999999999963</v>
      </c>
      <c r="K24" s="4">
        <f t="shared" si="2"/>
        <v>1.5899999999999963</v>
      </c>
      <c r="L24" s="4" t="str">
        <f t="shared" si="3"/>
        <v/>
      </c>
      <c r="M24" s="5">
        <f t="shared" si="4"/>
        <v>5.0192008362986797E-2</v>
      </c>
    </row>
    <row r="25" spans="1:13" x14ac:dyDescent="0.25">
      <c r="A25" s="3">
        <v>44232</v>
      </c>
      <c r="B25">
        <v>33</v>
      </c>
      <c r="C25">
        <v>34.659999999999997</v>
      </c>
      <c r="D25">
        <v>32.950001</v>
      </c>
      <c r="E25">
        <v>34.25</v>
      </c>
      <c r="F25">
        <v>34.25</v>
      </c>
      <c r="G25">
        <v>11526400</v>
      </c>
      <c r="I25">
        <f t="shared" si="0"/>
        <v>1</v>
      </c>
      <c r="J25" s="4">
        <f t="shared" si="1"/>
        <v>1.7700000000000031</v>
      </c>
      <c r="K25" s="4">
        <f t="shared" si="2"/>
        <v>1.7700000000000031</v>
      </c>
      <c r="L25" s="4" t="str">
        <f t="shared" si="3"/>
        <v/>
      </c>
      <c r="M25" s="5">
        <f t="shared" si="4"/>
        <v>5.3062049414757145E-2</v>
      </c>
    </row>
    <row r="26" spans="1:13" x14ac:dyDescent="0.25">
      <c r="A26" s="3">
        <v>44235</v>
      </c>
      <c r="B26">
        <v>34.93</v>
      </c>
      <c r="C26">
        <v>35.700001</v>
      </c>
      <c r="D26">
        <v>34.509998000000003</v>
      </c>
      <c r="E26">
        <v>35.6</v>
      </c>
      <c r="F26">
        <v>35.6</v>
      </c>
      <c r="G26">
        <v>9361200</v>
      </c>
      <c r="I26">
        <f t="shared" si="0"/>
        <v>1</v>
      </c>
      <c r="J26" s="4">
        <f t="shared" si="1"/>
        <v>1.3500000000000014</v>
      </c>
      <c r="K26" s="4">
        <f t="shared" si="2"/>
        <v>1.3500000000000014</v>
      </c>
      <c r="L26" s="4" t="str">
        <f t="shared" si="3"/>
        <v/>
      </c>
      <c r="M26" s="5">
        <f t="shared" si="4"/>
        <v>3.8659073149750624E-2</v>
      </c>
    </row>
    <row r="27" spans="1:13" x14ac:dyDescent="0.25">
      <c r="A27" s="3">
        <v>44236</v>
      </c>
      <c r="B27">
        <v>35.310001</v>
      </c>
      <c r="C27">
        <v>36.200001</v>
      </c>
      <c r="D27">
        <v>34.880001</v>
      </c>
      <c r="E27">
        <v>35.82</v>
      </c>
      <c r="F27">
        <v>35.82</v>
      </c>
      <c r="G27">
        <v>8988400</v>
      </c>
      <c r="I27">
        <f t="shared" si="0"/>
        <v>1</v>
      </c>
      <c r="J27" s="4">
        <f t="shared" si="1"/>
        <v>0.21999999999999886</v>
      </c>
      <c r="K27" s="4">
        <f t="shared" si="2"/>
        <v>0.21999999999999886</v>
      </c>
      <c r="L27" s="4" t="str">
        <f t="shared" si="3"/>
        <v/>
      </c>
      <c r="M27" s="5">
        <f t="shared" si="4"/>
        <v>6.1607587745808176E-3</v>
      </c>
    </row>
    <row r="28" spans="1:13" x14ac:dyDescent="0.25">
      <c r="A28" s="3">
        <v>44237</v>
      </c>
      <c r="B28">
        <v>36.040000999999997</v>
      </c>
      <c r="C28">
        <v>36.700001</v>
      </c>
      <c r="D28">
        <v>35.580002</v>
      </c>
      <c r="E28">
        <v>36.47</v>
      </c>
      <c r="F28">
        <v>36.47</v>
      </c>
      <c r="G28">
        <v>13842900</v>
      </c>
      <c r="I28">
        <f t="shared" si="0"/>
        <v>1</v>
      </c>
      <c r="J28" s="4">
        <f t="shared" si="1"/>
        <v>0.64999999999999858</v>
      </c>
      <c r="K28" s="4">
        <f t="shared" si="2"/>
        <v>0.64999999999999858</v>
      </c>
      <c r="L28" s="4" t="str">
        <f t="shared" si="3"/>
        <v/>
      </c>
      <c r="M28" s="5">
        <f t="shared" si="4"/>
        <v>1.7983608188023061E-2</v>
      </c>
    </row>
    <row r="29" spans="1:13" x14ac:dyDescent="0.25">
      <c r="A29" s="3">
        <v>44238</v>
      </c>
      <c r="B29">
        <v>35.68</v>
      </c>
      <c r="C29">
        <v>36.349997999999999</v>
      </c>
      <c r="D29">
        <v>34.689999</v>
      </c>
      <c r="E29">
        <v>35.299999999999997</v>
      </c>
      <c r="F29">
        <v>35.299999999999997</v>
      </c>
      <c r="G29">
        <v>10213900</v>
      </c>
      <c r="I29">
        <f t="shared" si="0"/>
        <v>0</v>
      </c>
      <c r="J29" s="4">
        <f t="shared" si="1"/>
        <v>1.1700000000000017</v>
      </c>
      <c r="K29" s="4" t="str">
        <f t="shared" si="2"/>
        <v/>
      </c>
      <c r="L29" s="4">
        <f t="shared" si="3"/>
        <v>1.1700000000000017</v>
      </c>
      <c r="M29" s="5">
        <f t="shared" si="4"/>
        <v>-3.2607040881337875E-2</v>
      </c>
    </row>
    <row r="30" spans="1:13" x14ac:dyDescent="0.25">
      <c r="A30" s="3">
        <v>44239</v>
      </c>
      <c r="B30">
        <v>35.409999999999997</v>
      </c>
      <c r="C30">
        <v>35.990001999999997</v>
      </c>
      <c r="D30">
        <v>34.82</v>
      </c>
      <c r="E30">
        <v>35.93</v>
      </c>
      <c r="F30">
        <v>35.93</v>
      </c>
      <c r="G30">
        <v>6933100</v>
      </c>
      <c r="I30">
        <f t="shared" si="0"/>
        <v>1</v>
      </c>
      <c r="J30" s="4">
        <f t="shared" si="1"/>
        <v>0.63000000000000256</v>
      </c>
      <c r="K30" s="4">
        <f t="shared" si="2"/>
        <v>0.63000000000000256</v>
      </c>
      <c r="L30" s="4" t="str">
        <f t="shared" si="3"/>
        <v/>
      </c>
      <c r="M30" s="5">
        <f t="shared" si="4"/>
        <v>1.768963718617636E-2</v>
      </c>
    </row>
    <row r="31" spans="1:13" x14ac:dyDescent="0.25">
      <c r="A31" s="3">
        <v>44243</v>
      </c>
      <c r="B31">
        <v>35.700001</v>
      </c>
      <c r="C31">
        <v>36.040000999999997</v>
      </c>
      <c r="D31">
        <v>34.970001000000003</v>
      </c>
      <c r="E31">
        <v>34.99</v>
      </c>
      <c r="F31">
        <v>34.99</v>
      </c>
      <c r="G31">
        <v>12121700</v>
      </c>
      <c r="I31">
        <f t="shared" si="0"/>
        <v>0</v>
      </c>
      <c r="J31" s="4">
        <f t="shared" si="1"/>
        <v>0.93999999999999773</v>
      </c>
      <c r="K31" s="4" t="str">
        <f t="shared" si="2"/>
        <v/>
      </c>
      <c r="L31" s="4">
        <f t="shared" si="3"/>
        <v>0.93999999999999773</v>
      </c>
      <c r="M31" s="5">
        <f t="shared" si="4"/>
        <v>-2.6510294745830592E-2</v>
      </c>
    </row>
    <row r="32" spans="1:13" x14ac:dyDescent="0.25">
      <c r="A32" s="3">
        <v>44244</v>
      </c>
      <c r="B32">
        <v>35</v>
      </c>
      <c r="C32">
        <v>36</v>
      </c>
      <c r="D32">
        <v>34.310001</v>
      </c>
      <c r="E32">
        <v>34.96</v>
      </c>
      <c r="F32">
        <v>34.96</v>
      </c>
      <c r="G32">
        <v>10580800</v>
      </c>
      <c r="I32">
        <f t="shared" si="0"/>
        <v>0</v>
      </c>
      <c r="J32" s="4">
        <f t="shared" si="1"/>
        <v>3.0000000000001137E-2</v>
      </c>
      <c r="K32" s="4" t="str">
        <f t="shared" si="2"/>
        <v/>
      </c>
      <c r="L32" s="4">
        <f t="shared" si="3"/>
        <v>3.0000000000001137E-2</v>
      </c>
      <c r="M32" s="5">
        <f t="shared" si="4"/>
        <v>-8.5775559226198964E-4</v>
      </c>
    </row>
    <row r="33" spans="1:13" x14ac:dyDescent="0.25">
      <c r="A33" s="3">
        <v>44245</v>
      </c>
      <c r="B33">
        <v>34.549999</v>
      </c>
      <c r="C33">
        <v>35.439999</v>
      </c>
      <c r="D33">
        <v>34.110000999999997</v>
      </c>
      <c r="E33">
        <v>35.04</v>
      </c>
      <c r="F33">
        <v>35.04</v>
      </c>
      <c r="G33">
        <v>7614200</v>
      </c>
      <c r="I33">
        <f t="shared" si="0"/>
        <v>1</v>
      </c>
      <c r="J33" s="4">
        <f t="shared" si="1"/>
        <v>7.9999999999998295E-2</v>
      </c>
      <c r="K33" s="4">
        <f t="shared" si="2"/>
        <v>7.9999999999998295E-2</v>
      </c>
      <c r="L33" s="4" t="str">
        <f t="shared" si="3"/>
        <v/>
      </c>
      <c r="M33" s="5">
        <f t="shared" si="4"/>
        <v>2.2857152808558609E-3</v>
      </c>
    </row>
    <row r="34" spans="1:13" x14ac:dyDescent="0.25">
      <c r="A34" s="3">
        <v>44246</v>
      </c>
      <c r="B34">
        <v>35.25</v>
      </c>
      <c r="C34">
        <v>36.509998000000003</v>
      </c>
      <c r="D34">
        <v>35.110000999999997</v>
      </c>
      <c r="E34">
        <v>36.42</v>
      </c>
      <c r="F34">
        <v>36.42</v>
      </c>
      <c r="G34">
        <v>8713400</v>
      </c>
      <c r="I34">
        <f t="shared" si="0"/>
        <v>1</v>
      </c>
      <c r="J34" s="4">
        <f t="shared" si="1"/>
        <v>1.3800000000000026</v>
      </c>
      <c r="K34" s="4">
        <f t="shared" si="2"/>
        <v>1.3800000000000026</v>
      </c>
      <c r="L34" s="4" t="str">
        <f t="shared" si="3"/>
        <v/>
      </c>
      <c r="M34" s="5">
        <f t="shared" si="4"/>
        <v>3.8627808231271196E-2</v>
      </c>
    </row>
    <row r="35" spans="1:13" x14ac:dyDescent="0.25">
      <c r="A35" s="3">
        <v>44249</v>
      </c>
      <c r="B35">
        <v>36.5</v>
      </c>
      <c r="C35">
        <v>38.799999</v>
      </c>
      <c r="D35">
        <v>36.470001000000003</v>
      </c>
      <c r="E35">
        <v>37.520000000000003</v>
      </c>
      <c r="F35">
        <v>37.520000000000003</v>
      </c>
      <c r="G35">
        <v>12294900</v>
      </c>
      <c r="I35">
        <f t="shared" si="0"/>
        <v>1</v>
      </c>
      <c r="J35" s="4">
        <f t="shared" si="1"/>
        <v>1.1000000000000014</v>
      </c>
      <c r="K35" s="4">
        <f t="shared" si="2"/>
        <v>1.1000000000000014</v>
      </c>
      <c r="L35" s="4" t="str">
        <f t="shared" si="3"/>
        <v/>
      </c>
      <c r="M35" s="5">
        <f t="shared" si="4"/>
        <v>2.9756049838562032E-2</v>
      </c>
    </row>
    <row r="36" spans="1:13" x14ac:dyDescent="0.25">
      <c r="A36" s="3">
        <v>44250</v>
      </c>
      <c r="B36">
        <v>38.5</v>
      </c>
      <c r="C36">
        <v>39.909999999999997</v>
      </c>
      <c r="D36">
        <v>37.299999</v>
      </c>
      <c r="E36">
        <v>39.590000000000003</v>
      </c>
      <c r="F36">
        <v>39.590000000000003</v>
      </c>
      <c r="G36">
        <v>15120100</v>
      </c>
      <c r="I36">
        <f t="shared" si="0"/>
        <v>1</v>
      </c>
      <c r="J36" s="4">
        <f t="shared" si="1"/>
        <v>2.0700000000000003</v>
      </c>
      <c r="K36" s="4">
        <f t="shared" si="2"/>
        <v>2.0700000000000003</v>
      </c>
      <c r="L36" s="4" t="str">
        <f t="shared" si="3"/>
        <v/>
      </c>
      <c r="M36" s="5">
        <f t="shared" si="4"/>
        <v>5.3702436980015263E-2</v>
      </c>
    </row>
    <row r="37" spans="1:13" x14ac:dyDescent="0.25">
      <c r="A37" s="3">
        <v>44251</v>
      </c>
      <c r="B37">
        <v>39.110000999999997</v>
      </c>
      <c r="C37">
        <v>39.240001999999997</v>
      </c>
      <c r="D37">
        <v>38.389999000000003</v>
      </c>
      <c r="E37">
        <v>38.630000000000003</v>
      </c>
      <c r="F37">
        <v>38.630000000000003</v>
      </c>
      <c r="G37">
        <v>15574100</v>
      </c>
      <c r="I37">
        <f t="shared" si="0"/>
        <v>0</v>
      </c>
      <c r="J37" s="4">
        <f t="shared" si="1"/>
        <v>0.96000000000000085</v>
      </c>
      <c r="K37" s="4" t="str">
        <f t="shared" si="2"/>
        <v/>
      </c>
      <c r="L37" s="4">
        <f t="shared" si="3"/>
        <v>0.96000000000000085</v>
      </c>
      <c r="M37" s="5">
        <f t="shared" si="4"/>
        <v>-2.4547384439849353E-2</v>
      </c>
    </row>
    <row r="38" spans="1:13" x14ac:dyDescent="0.25">
      <c r="A38" s="3">
        <v>44252</v>
      </c>
      <c r="B38">
        <v>38.840000000000003</v>
      </c>
      <c r="C38">
        <v>38.950001</v>
      </c>
      <c r="D38">
        <v>36.450001</v>
      </c>
      <c r="E38">
        <v>36.700000000000003</v>
      </c>
      <c r="F38">
        <v>36.700000000000003</v>
      </c>
      <c r="G38">
        <v>13529200</v>
      </c>
      <c r="I38">
        <f t="shared" si="0"/>
        <v>0</v>
      </c>
      <c r="J38" s="4">
        <f t="shared" si="1"/>
        <v>1.9299999999999997</v>
      </c>
      <c r="K38" s="4" t="str">
        <f t="shared" si="2"/>
        <v/>
      </c>
      <c r="L38" s="4">
        <f t="shared" si="3"/>
        <v>1.9299999999999997</v>
      </c>
      <c r="M38" s="5">
        <f t="shared" si="4"/>
        <v>-5.1252421617665328E-2</v>
      </c>
    </row>
    <row r="39" spans="1:13" x14ac:dyDescent="0.25">
      <c r="A39" s="3">
        <v>44253</v>
      </c>
      <c r="B39">
        <v>37.669998</v>
      </c>
      <c r="C39">
        <v>38.470001000000003</v>
      </c>
      <c r="D39">
        <v>36.770000000000003</v>
      </c>
      <c r="E39">
        <v>37.79</v>
      </c>
      <c r="F39">
        <v>37.79</v>
      </c>
      <c r="G39">
        <v>14262600</v>
      </c>
      <c r="I39">
        <f t="shared" si="0"/>
        <v>1</v>
      </c>
      <c r="J39" s="4">
        <f t="shared" si="1"/>
        <v>1.0899999999999963</v>
      </c>
      <c r="K39" s="4">
        <f t="shared" si="2"/>
        <v>1.0899999999999963</v>
      </c>
      <c r="L39" s="4" t="str">
        <f t="shared" si="3"/>
        <v/>
      </c>
      <c r="M39" s="5">
        <f t="shared" si="4"/>
        <v>2.9267762300872843E-2</v>
      </c>
    </row>
    <row r="40" spans="1:13" x14ac:dyDescent="0.25">
      <c r="A40" s="3">
        <v>44256</v>
      </c>
      <c r="B40">
        <v>38.599997999999999</v>
      </c>
      <c r="C40">
        <v>38.659999999999997</v>
      </c>
      <c r="D40">
        <v>37.290000999999997</v>
      </c>
      <c r="E40">
        <v>38.299999999999997</v>
      </c>
      <c r="F40">
        <v>38.299999999999997</v>
      </c>
      <c r="G40">
        <v>7459900</v>
      </c>
      <c r="I40">
        <f t="shared" si="0"/>
        <v>1</v>
      </c>
      <c r="J40" s="4">
        <f t="shared" si="1"/>
        <v>0.50999999999999801</v>
      </c>
      <c r="K40" s="4">
        <f t="shared" si="2"/>
        <v>0.50999999999999801</v>
      </c>
      <c r="L40" s="4" t="str">
        <f t="shared" si="3"/>
        <v/>
      </c>
      <c r="M40" s="5">
        <f t="shared" si="4"/>
        <v>1.3405378825202567E-2</v>
      </c>
    </row>
    <row r="41" spans="1:13" x14ac:dyDescent="0.25">
      <c r="A41" s="3">
        <v>44257</v>
      </c>
      <c r="B41">
        <v>37.790000999999997</v>
      </c>
      <c r="C41">
        <v>38.900002000000001</v>
      </c>
      <c r="D41">
        <v>37.650002000000001</v>
      </c>
      <c r="E41">
        <v>38.54</v>
      </c>
      <c r="F41">
        <v>38.54</v>
      </c>
      <c r="G41">
        <v>9428400</v>
      </c>
      <c r="I41">
        <f t="shared" si="0"/>
        <v>1</v>
      </c>
      <c r="J41" s="4">
        <f t="shared" si="1"/>
        <v>0.24000000000000199</v>
      </c>
      <c r="K41" s="4">
        <f t="shared" si="2"/>
        <v>0.24000000000000199</v>
      </c>
      <c r="L41" s="4" t="str">
        <f t="shared" si="3"/>
        <v/>
      </c>
      <c r="M41" s="5">
        <f t="shared" si="4"/>
        <v>6.246766799620101E-3</v>
      </c>
    </row>
    <row r="42" spans="1:13" x14ac:dyDescent="0.25">
      <c r="A42" s="3">
        <v>44258</v>
      </c>
      <c r="B42">
        <v>39.029998999999997</v>
      </c>
      <c r="C42">
        <v>39.639999000000003</v>
      </c>
      <c r="D42">
        <v>38.340000000000003</v>
      </c>
      <c r="E42">
        <v>38.83</v>
      </c>
      <c r="F42">
        <v>38.83</v>
      </c>
      <c r="G42">
        <v>8278500</v>
      </c>
      <c r="I42">
        <f t="shared" si="0"/>
        <v>1</v>
      </c>
      <c r="J42" s="4">
        <f t="shared" si="1"/>
        <v>0.28999999999999915</v>
      </c>
      <c r="K42" s="4">
        <f t="shared" si="2"/>
        <v>0.28999999999999915</v>
      </c>
      <c r="L42" s="4" t="str">
        <f t="shared" si="3"/>
        <v/>
      </c>
      <c r="M42" s="5">
        <f t="shared" si="4"/>
        <v>7.4964807573555808E-3</v>
      </c>
    </row>
    <row r="43" spans="1:13" x14ac:dyDescent="0.25">
      <c r="A43" s="3">
        <v>44259</v>
      </c>
      <c r="B43">
        <v>38.900002000000001</v>
      </c>
      <c r="C43">
        <v>39.299999</v>
      </c>
      <c r="D43">
        <v>35.849997999999999</v>
      </c>
      <c r="E43">
        <v>37.29</v>
      </c>
      <c r="F43">
        <v>37.29</v>
      </c>
      <c r="G43">
        <v>12387100</v>
      </c>
      <c r="I43">
        <f t="shared" si="0"/>
        <v>0</v>
      </c>
      <c r="J43" s="4">
        <f t="shared" si="1"/>
        <v>1.5399999999999991</v>
      </c>
      <c r="K43" s="4" t="str">
        <f t="shared" si="2"/>
        <v/>
      </c>
      <c r="L43" s="4">
        <f t="shared" si="3"/>
        <v>1.5399999999999991</v>
      </c>
      <c r="M43" s="5">
        <f t="shared" si="4"/>
        <v>-4.0467949552846542E-2</v>
      </c>
    </row>
    <row r="44" spans="1:13" x14ac:dyDescent="0.25">
      <c r="A44" s="3">
        <v>44260</v>
      </c>
      <c r="B44">
        <v>37.470001000000003</v>
      </c>
      <c r="C44">
        <v>37.549999</v>
      </c>
      <c r="D44">
        <v>34.139999000000003</v>
      </c>
      <c r="E44">
        <v>37.14</v>
      </c>
      <c r="F44">
        <v>37.14</v>
      </c>
      <c r="G44">
        <v>10842700</v>
      </c>
      <c r="I44">
        <f t="shared" si="0"/>
        <v>0</v>
      </c>
      <c r="J44" s="4">
        <f t="shared" si="1"/>
        <v>0.14999999999999858</v>
      </c>
      <c r="K44" s="4" t="str">
        <f t="shared" si="2"/>
        <v/>
      </c>
      <c r="L44" s="4">
        <f t="shared" si="3"/>
        <v>0.14999999999999858</v>
      </c>
      <c r="M44" s="5">
        <f t="shared" si="4"/>
        <v>-4.0306382661697074E-3</v>
      </c>
    </row>
    <row r="45" spans="1:13" x14ac:dyDescent="0.25">
      <c r="A45" s="3">
        <v>44263</v>
      </c>
      <c r="B45">
        <v>37.57</v>
      </c>
      <c r="C45">
        <v>38.639999000000003</v>
      </c>
      <c r="D45">
        <v>36.779998999999997</v>
      </c>
      <c r="E45">
        <v>37.85</v>
      </c>
      <c r="F45">
        <v>37.85</v>
      </c>
      <c r="G45">
        <v>10148600</v>
      </c>
      <c r="I45">
        <f t="shared" si="0"/>
        <v>1</v>
      </c>
      <c r="J45" s="4">
        <f t="shared" si="1"/>
        <v>0.71000000000000085</v>
      </c>
      <c r="K45" s="4">
        <f t="shared" si="2"/>
        <v>0.71000000000000085</v>
      </c>
      <c r="L45" s="4" t="str">
        <f t="shared" si="3"/>
        <v/>
      </c>
      <c r="M45" s="5">
        <f t="shared" si="4"/>
        <v>1.893642395889799E-2</v>
      </c>
    </row>
    <row r="46" spans="1:13" x14ac:dyDescent="0.25">
      <c r="A46" s="3">
        <v>44264</v>
      </c>
      <c r="B46">
        <v>38.349997999999999</v>
      </c>
      <c r="C46">
        <v>38.43</v>
      </c>
      <c r="D46">
        <v>37.299999</v>
      </c>
      <c r="E46">
        <v>37.479999999999997</v>
      </c>
      <c r="F46">
        <v>37.479999999999997</v>
      </c>
      <c r="G46">
        <v>6687300</v>
      </c>
      <c r="I46">
        <f t="shared" si="0"/>
        <v>0</v>
      </c>
      <c r="J46" s="4">
        <f t="shared" si="1"/>
        <v>0.37000000000000455</v>
      </c>
      <c r="K46" s="4" t="str">
        <f t="shared" si="2"/>
        <v/>
      </c>
      <c r="L46" s="4">
        <f t="shared" si="3"/>
        <v>0.37000000000000455</v>
      </c>
      <c r="M46" s="5">
        <f t="shared" si="4"/>
        <v>-9.8235225132364198E-3</v>
      </c>
    </row>
    <row r="47" spans="1:13" x14ac:dyDescent="0.25">
      <c r="A47" s="3">
        <v>44265</v>
      </c>
      <c r="B47">
        <v>37.57</v>
      </c>
      <c r="C47">
        <v>38.090000000000003</v>
      </c>
      <c r="D47">
        <v>37.080002</v>
      </c>
      <c r="E47">
        <v>37.619999999999997</v>
      </c>
      <c r="F47">
        <v>37.619999999999997</v>
      </c>
      <c r="G47">
        <v>6444200</v>
      </c>
      <c r="I47">
        <f t="shared" si="0"/>
        <v>1</v>
      </c>
      <c r="J47" s="4">
        <f t="shared" si="1"/>
        <v>0.14000000000000057</v>
      </c>
      <c r="K47" s="4">
        <f t="shared" si="2"/>
        <v>0.14000000000000057</v>
      </c>
      <c r="L47" s="4" t="str">
        <f t="shared" si="3"/>
        <v/>
      </c>
      <c r="M47" s="5">
        <f t="shared" si="4"/>
        <v>3.7283665026628604E-3</v>
      </c>
    </row>
    <row r="48" spans="1:13" x14ac:dyDescent="0.25">
      <c r="A48" s="3">
        <v>44266</v>
      </c>
      <c r="B48">
        <v>37.75</v>
      </c>
      <c r="C48">
        <v>40.490001999999997</v>
      </c>
      <c r="D48">
        <v>37.689999</v>
      </c>
      <c r="E48">
        <v>39.19</v>
      </c>
      <c r="F48">
        <v>39.19</v>
      </c>
      <c r="G48">
        <v>14136300</v>
      </c>
      <c r="I48">
        <f t="shared" si="0"/>
        <v>1</v>
      </c>
      <c r="J48" s="4">
        <f t="shared" si="1"/>
        <v>1.5700000000000003</v>
      </c>
      <c r="K48" s="4">
        <f t="shared" si="2"/>
        <v>1.5700000000000003</v>
      </c>
      <c r="L48" s="4" t="str">
        <f t="shared" si="3"/>
        <v/>
      </c>
      <c r="M48" s="5">
        <f t="shared" si="4"/>
        <v>4.0885788338655839E-2</v>
      </c>
    </row>
    <row r="49" spans="1:13" x14ac:dyDescent="0.25">
      <c r="A49" s="3">
        <v>44267</v>
      </c>
      <c r="B49">
        <v>38.909999999999997</v>
      </c>
      <c r="C49">
        <v>39.650002000000001</v>
      </c>
      <c r="D49">
        <v>38.630001</v>
      </c>
      <c r="E49">
        <v>38.979999999999997</v>
      </c>
      <c r="F49">
        <v>38.979999999999997</v>
      </c>
      <c r="G49">
        <v>8074700</v>
      </c>
      <c r="I49">
        <f t="shared" si="0"/>
        <v>0</v>
      </c>
      <c r="J49" s="4">
        <f t="shared" si="1"/>
        <v>0.21000000000000085</v>
      </c>
      <c r="K49" s="4" t="str">
        <f t="shared" si="2"/>
        <v/>
      </c>
      <c r="L49" s="4">
        <f t="shared" si="3"/>
        <v>0.21000000000000085</v>
      </c>
      <c r="M49" s="5">
        <f t="shared" si="4"/>
        <v>-5.3729181321253714E-3</v>
      </c>
    </row>
    <row r="50" spans="1:13" x14ac:dyDescent="0.25">
      <c r="A50" s="3">
        <v>44270</v>
      </c>
      <c r="B50">
        <v>40.98</v>
      </c>
      <c r="C50">
        <v>42.040000999999997</v>
      </c>
      <c r="D50">
        <v>40.349997999999999</v>
      </c>
      <c r="E50">
        <v>40.96</v>
      </c>
      <c r="F50">
        <v>40.96</v>
      </c>
      <c r="G50">
        <v>13903000</v>
      </c>
      <c r="I50">
        <f t="shared" si="0"/>
        <v>1</v>
      </c>
      <c r="J50" s="4">
        <f t="shared" si="1"/>
        <v>1.980000000000004</v>
      </c>
      <c r="K50" s="4">
        <f t="shared" si="2"/>
        <v>1.980000000000004</v>
      </c>
      <c r="L50" s="4" t="str">
        <f t="shared" si="3"/>
        <v/>
      </c>
      <c r="M50" s="5">
        <f t="shared" si="4"/>
        <v>4.9547286651837746E-2</v>
      </c>
    </row>
    <row r="51" spans="1:13" x14ac:dyDescent="0.25">
      <c r="A51" s="3">
        <v>44271</v>
      </c>
      <c r="B51">
        <v>40.900002000000001</v>
      </c>
      <c r="C51">
        <v>40.919998</v>
      </c>
      <c r="D51">
        <v>39.450001</v>
      </c>
      <c r="E51">
        <v>39.909999999999997</v>
      </c>
      <c r="F51">
        <v>39.909999999999997</v>
      </c>
      <c r="G51">
        <v>8766900</v>
      </c>
      <c r="I51">
        <f t="shared" si="0"/>
        <v>0</v>
      </c>
      <c r="J51" s="4">
        <f t="shared" si="1"/>
        <v>1.0500000000000043</v>
      </c>
      <c r="K51" s="4" t="str">
        <f t="shared" si="2"/>
        <v/>
      </c>
      <c r="L51" s="4">
        <f t="shared" si="3"/>
        <v>1.0500000000000043</v>
      </c>
      <c r="M51" s="5">
        <f t="shared" si="4"/>
        <v>-2.5969061670609937E-2</v>
      </c>
    </row>
    <row r="52" spans="1:13" x14ac:dyDescent="0.25">
      <c r="A52" s="3">
        <v>44272</v>
      </c>
      <c r="B52">
        <v>39.630001</v>
      </c>
      <c r="C52">
        <v>41.360000999999997</v>
      </c>
      <c r="D52">
        <v>39.630001</v>
      </c>
      <c r="E52">
        <v>41.23</v>
      </c>
      <c r="F52">
        <v>41.23</v>
      </c>
      <c r="G52">
        <v>8566300</v>
      </c>
      <c r="I52">
        <f t="shared" si="0"/>
        <v>1</v>
      </c>
      <c r="J52" s="4">
        <f t="shared" si="1"/>
        <v>1.3200000000000003</v>
      </c>
      <c r="K52" s="4">
        <f t="shared" si="2"/>
        <v>1.3200000000000003</v>
      </c>
      <c r="L52" s="4" t="str">
        <f t="shared" si="3"/>
        <v/>
      </c>
      <c r="M52" s="5">
        <f t="shared" si="4"/>
        <v>3.2539227658166171E-2</v>
      </c>
    </row>
    <row r="53" spans="1:13" x14ac:dyDescent="0.25">
      <c r="A53" s="3">
        <v>44273</v>
      </c>
      <c r="B53">
        <v>41.150002000000001</v>
      </c>
      <c r="C53">
        <v>41.290000999999997</v>
      </c>
      <c r="D53">
        <v>39.5</v>
      </c>
      <c r="E53">
        <v>39.51</v>
      </c>
      <c r="F53">
        <v>39.51</v>
      </c>
      <c r="G53">
        <v>9262500</v>
      </c>
      <c r="I53">
        <f t="shared" si="0"/>
        <v>0</v>
      </c>
      <c r="J53" s="4">
        <f t="shared" si="1"/>
        <v>1.7199999999999989</v>
      </c>
      <c r="K53" s="4" t="str">
        <f t="shared" si="2"/>
        <v/>
      </c>
      <c r="L53" s="4">
        <f t="shared" si="3"/>
        <v>1.7199999999999989</v>
      </c>
      <c r="M53" s="5">
        <f t="shared" si="4"/>
        <v>-4.261234229550924E-2</v>
      </c>
    </row>
    <row r="54" spans="1:13" x14ac:dyDescent="0.25">
      <c r="A54" s="3">
        <v>44274</v>
      </c>
      <c r="B54">
        <v>39.590000000000003</v>
      </c>
      <c r="C54">
        <v>40.450001</v>
      </c>
      <c r="D54">
        <v>38.810001</v>
      </c>
      <c r="E54">
        <v>40.03</v>
      </c>
      <c r="F54">
        <v>40.03</v>
      </c>
      <c r="G54">
        <v>8932000</v>
      </c>
      <c r="I54">
        <f t="shared" si="0"/>
        <v>1</v>
      </c>
      <c r="J54" s="4">
        <f t="shared" si="1"/>
        <v>0.52000000000000313</v>
      </c>
      <c r="K54" s="4">
        <f t="shared" si="2"/>
        <v>0.52000000000000313</v>
      </c>
      <c r="L54" s="4" t="str">
        <f t="shared" si="3"/>
        <v/>
      </c>
      <c r="M54" s="5">
        <f t="shared" si="4"/>
        <v>1.307536858118292E-2</v>
      </c>
    </row>
    <row r="55" spans="1:13" x14ac:dyDescent="0.25">
      <c r="A55" s="3">
        <v>44277</v>
      </c>
      <c r="B55">
        <v>40.090000000000003</v>
      </c>
      <c r="C55">
        <v>40.099997999999999</v>
      </c>
      <c r="D55">
        <v>38.759998000000003</v>
      </c>
      <c r="E55">
        <v>39.03</v>
      </c>
      <c r="F55">
        <v>39.03</v>
      </c>
      <c r="G55">
        <v>7273500</v>
      </c>
      <c r="I55">
        <f t="shared" si="0"/>
        <v>0</v>
      </c>
      <c r="J55" s="4">
        <f t="shared" si="1"/>
        <v>1</v>
      </c>
      <c r="K55" s="4" t="str">
        <f t="shared" si="2"/>
        <v/>
      </c>
      <c r="L55" s="4">
        <f t="shared" si="3"/>
        <v>1</v>
      </c>
      <c r="M55" s="5">
        <f t="shared" si="4"/>
        <v>-2.5298591811958614E-2</v>
      </c>
    </row>
    <row r="56" spans="1:13" x14ac:dyDescent="0.25">
      <c r="A56" s="3">
        <v>44278</v>
      </c>
      <c r="B56">
        <v>38.57</v>
      </c>
      <c r="C56">
        <v>38.979999999999997</v>
      </c>
      <c r="D56">
        <v>37.090000000000003</v>
      </c>
      <c r="E56">
        <v>37.340000000000003</v>
      </c>
      <c r="F56">
        <v>37.340000000000003</v>
      </c>
      <c r="G56">
        <v>9826800</v>
      </c>
      <c r="I56">
        <f t="shared" si="0"/>
        <v>0</v>
      </c>
      <c r="J56" s="4">
        <f t="shared" si="1"/>
        <v>1.6899999999999977</v>
      </c>
      <c r="K56" s="4" t="str">
        <f t="shared" si="2"/>
        <v/>
      </c>
      <c r="L56" s="4">
        <f t="shared" si="3"/>
        <v>1.6899999999999977</v>
      </c>
      <c r="M56" s="5">
        <f t="shared" si="4"/>
        <v>-4.4265443078946955E-2</v>
      </c>
    </row>
    <row r="57" spans="1:13" x14ac:dyDescent="0.25">
      <c r="A57" s="3">
        <v>44279</v>
      </c>
      <c r="B57">
        <v>37.810001</v>
      </c>
      <c r="C57">
        <v>38.599997999999999</v>
      </c>
      <c r="D57">
        <v>36.799999</v>
      </c>
      <c r="E57">
        <v>36.9</v>
      </c>
      <c r="F57">
        <v>36.9</v>
      </c>
      <c r="G57">
        <v>9598500</v>
      </c>
      <c r="I57">
        <f t="shared" si="0"/>
        <v>0</v>
      </c>
      <c r="J57" s="4">
        <f t="shared" si="1"/>
        <v>0.44000000000000483</v>
      </c>
      <c r="K57" s="4" t="str">
        <f t="shared" si="2"/>
        <v/>
      </c>
      <c r="L57" s="4">
        <f t="shared" si="3"/>
        <v>0.44000000000000483</v>
      </c>
      <c r="M57" s="5">
        <f t="shared" si="4"/>
        <v>-1.185358706709521E-2</v>
      </c>
    </row>
    <row r="58" spans="1:13" x14ac:dyDescent="0.25">
      <c r="A58" s="3">
        <v>44280</v>
      </c>
      <c r="B58">
        <v>35.979999999999997</v>
      </c>
      <c r="C58">
        <v>38.029998999999997</v>
      </c>
      <c r="D58">
        <v>35.57</v>
      </c>
      <c r="E58">
        <v>37.96</v>
      </c>
      <c r="F58">
        <v>37.96</v>
      </c>
      <c r="G58">
        <v>9601500</v>
      </c>
      <c r="I58">
        <f t="shared" si="0"/>
        <v>1</v>
      </c>
      <c r="J58" s="4">
        <f t="shared" si="1"/>
        <v>1.0600000000000023</v>
      </c>
      <c r="K58" s="4">
        <f t="shared" si="2"/>
        <v>1.0600000000000023</v>
      </c>
      <c r="L58" s="4" t="str">
        <f t="shared" si="3"/>
        <v/>
      </c>
      <c r="M58" s="5">
        <f t="shared" si="4"/>
        <v>2.8321422695245613E-2</v>
      </c>
    </row>
    <row r="59" spans="1:13" x14ac:dyDescent="0.25">
      <c r="A59" s="3">
        <v>44281</v>
      </c>
      <c r="B59">
        <v>38.18</v>
      </c>
      <c r="C59">
        <v>38.240001999999997</v>
      </c>
      <c r="D59">
        <v>36.520000000000003</v>
      </c>
      <c r="E59">
        <v>37.68</v>
      </c>
      <c r="F59">
        <v>37.68</v>
      </c>
      <c r="G59">
        <v>7816900</v>
      </c>
      <c r="I59">
        <f t="shared" si="0"/>
        <v>0</v>
      </c>
      <c r="J59" s="4">
        <f t="shared" si="1"/>
        <v>0.28000000000000114</v>
      </c>
      <c r="K59" s="4" t="str">
        <f t="shared" si="2"/>
        <v/>
      </c>
      <c r="L59" s="4">
        <f t="shared" si="3"/>
        <v>0.28000000000000114</v>
      </c>
      <c r="M59" s="5">
        <f t="shared" si="4"/>
        <v>-7.4035240335648279E-3</v>
      </c>
    </row>
    <row r="60" spans="1:13" x14ac:dyDescent="0.25">
      <c r="A60" s="3">
        <v>44284</v>
      </c>
      <c r="B60">
        <v>37.549999</v>
      </c>
      <c r="C60">
        <v>37.689999</v>
      </c>
      <c r="D60">
        <v>36.650002000000001</v>
      </c>
      <c r="E60">
        <v>37.159999999999997</v>
      </c>
      <c r="F60">
        <v>37.159999999999997</v>
      </c>
      <c r="G60">
        <v>7809700</v>
      </c>
      <c r="I60">
        <f t="shared" si="0"/>
        <v>0</v>
      </c>
      <c r="J60" s="4">
        <f t="shared" si="1"/>
        <v>0.52000000000000313</v>
      </c>
      <c r="K60" s="4" t="str">
        <f t="shared" si="2"/>
        <v/>
      </c>
      <c r="L60" s="4">
        <f t="shared" si="3"/>
        <v>0.52000000000000313</v>
      </c>
      <c r="M60" s="5">
        <f t="shared" si="4"/>
        <v>-1.3896535762524651E-2</v>
      </c>
    </row>
    <row r="61" spans="1:13" x14ac:dyDescent="0.25">
      <c r="A61" s="3">
        <v>44285</v>
      </c>
      <c r="B61">
        <v>37.200001</v>
      </c>
      <c r="C61">
        <v>38.380001</v>
      </c>
      <c r="D61">
        <v>37.169998</v>
      </c>
      <c r="E61">
        <v>38.21</v>
      </c>
      <c r="F61">
        <v>38.21</v>
      </c>
      <c r="G61">
        <v>5668500</v>
      </c>
      <c r="I61">
        <f t="shared" si="0"/>
        <v>1</v>
      </c>
      <c r="J61" s="4">
        <f t="shared" si="1"/>
        <v>1.0500000000000043</v>
      </c>
      <c r="K61" s="4">
        <f t="shared" si="2"/>
        <v>1.0500000000000043</v>
      </c>
      <c r="L61" t="str">
        <f t="shared" si="3"/>
        <v/>
      </c>
      <c r="M61" s="5">
        <f t="shared" si="4"/>
        <v>2.7864347513170913E-2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765-1020-4588-9822-8FFCB45EB1BF}">
  <dimension ref="A1:O26"/>
  <sheetViews>
    <sheetView topLeftCell="C10" workbookViewId="0">
      <selection activeCell="I10" sqref="I10"/>
    </sheetView>
  </sheetViews>
  <sheetFormatPr defaultRowHeight="15" x14ac:dyDescent="0.25"/>
  <cols>
    <col min="1" max="1" width="19.85546875" bestFit="1" customWidth="1"/>
    <col min="5" max="5" width="13.42578125" bestFit="1" customWidth="1"/>
    <col min="7" max="7" width="13.42578125" bestFit="1" customWidth="1"/>
  </cols>
  <sheetData>
    <row r="1" spans="1:15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5" x14ac:dyDescent="0.25">
      <c r="A3" t="s">
        <v>18</v>
      </c>
      <c r="B3">
        <f>MGM!$E$61</f>
        <v>38.21</v>
      </c>
      <c r="M3" s="14" t="s">
        <v>20</v>
      </c>
      <c r="N3" s="15" t="s">
        <v>35</v>
      </c>
      <c r="O3" s="16" t="s">
        <v>22</v>
      </c>
    </row>
    <row r="4" spans="1:15" x14ac:dyDescent="0.25">
      <c r="A4" t="s">
        <v>31</v>
      </c>
      <c r="B4" s="13">
        <f>MGM!S1</f>
        <v>0.55932203389830504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L4" t="s">
        <v>19</v>
      </c>
      <c r="M4" t="s">
        <v>32</v>
      </c>
    </row>
    <row r="5" spans="1:15" x14ac:dyDescent="0.25">
      <c r="A5" t="s">
        <v>30</v>
      </c>
      <c r="B5" s="13">
        <f>1-B4</f>
        <v>0.44067796610169496</v>
      </c>
      <c r="L5" s="10">
        <v>0</v>
      </c>
      <c r="M5">
        <f>$B3</f>
        <v>38.21</v>
      </c>
      <c r="N5">
        <f t="shared" ref="N5:O5" si="0">$B3</f>
        <v>38.21</v>
      </c>
      <c r="O5">
        <f t="shared" si="0"/>
        <v>38.21</v>
      </c>
    </row>
    <row r="6" spans="1:15" x14ac:dyDescent="0.25">
      <c r="E6" s="5">
        <f t="shared" ref="E6:G26" ca="1" si="1">RAND()</f>
        <v>0.64889232291238985</v>
      </c>
      <c r="F6">
        <f t="shared" ref="F6:F26" ca="1" si="2">IF(E6&lt;$B$4,$B$7,$B$8)</f>
        <v>-0.79038461538461591</v>
      </c>
      <c r="G6" s="5">
        <f ca="1">RAND()</f>
        <v>7.8710003686561558E-2</v>
      </c>
      <c r="H6">
        <f ca="1">IF(G6&lt;$B$4,$B$7,$B$8)</f>
        <v>0.88060606060606106</v>
      </c>
      <c r="I6">
        <f ca="1">RAND()</f>
        <v>0.8573408063528285</v>
      </c>
      <c r="J6">
        <f ca="1">IF(I6&lt;$B$4,$B$7,$B$8)</f>
        <v>-0.79038461538461591</v>
      </c>
      <c r="L6" s="10">
        <f>L5+1</f>
        <v>1</v>
      </c>
      <c r="M6">
        <f t="shared" ref="M6:M26" ca="1" si="3">M5+F6</f>
        <v>37.419615384615383</v>
      </c>
      <c r="N6">
        <f ca="1">H6+N5</f>
        <v>39.090606060606063</v>
      </c>
      <c r="O6">
        <f ca="1">J6+O5</f>
        <v>37.419615384615383</v>
      </c>
    </row>
    <row r="7" spans="1:15" x14ac:dyDescent="0.25">
      <c r="A7" t="s">
        <v>33</v>
      </c>
      <c r="B7">
        <f>MGM!S5</f>
        <v>0.88060606060606106</v>
      </c>
      <c r="E7" s="5">
        <f t="shared" ca="1" si="1"/>
        <v>0.7510620589561845</v>
      </c>
      <c r="F7">
        <f t="shared" ca="1" si="2"/>
        <v>-0.79038461538461591</v>
      </c>
      <c r="G7" s="5">
        <f t="shared" ca="1" si="1"/>
        <v>4.3751476750089724E-2</v>
      </c>
      <c r="H7">
        <f t="shared" ref="H7" ca="1" si="4">IF(G7&lt;$B$4,$B$7,$B$8)</f>
        <v>0.88060606060606106</v>
      </c>
      <c r="I7">
        <f t="shared" ref="I7:I26" ca="1" si="5">RAND()</f>
        <v>0.20449766646693979</v>
      </c>
      <c r="J7">
        <f t="shared" ref="J7:J26" ca="1" si="6">IF(I7&lt;$B$4,$B$7,$B$8)</f>
        <v>0.88060606060606106</v>
      </c>
      <c r="L7" s="10">
        <f t="shared" ref="L7:L25" si="7">L6+1</f>
        <v>2</v>
      </c>
      <c r="M7">
        <f t="shared" ca="1" si="3"/>
        <v>36.629230769230766</v>
      </c>
      <c r="N7">
        <f t="shared" ref="N7:N26" ca="1" si="8">H7+N6</f>
        <v>39.971212121212126</v>
      </c>
      <c r="O7">
        <f t="shared" ref="O7:O26" ca="1" si="9">J7+O6</f>
        <v>38.300221445221446</v>
      </c>
    </row>
    <row r="8" spans="1:15" x14ac:dyDescent="0.25">
      <c r="A8" t="s">
        <v>34</v>
      </c>
      <c r="B8">
        <f>-MGM!S7</f>
        <v>-0.79038461538461591</v>
      </c>
      <c r="E8" s="5">
        <f t="shared" ca="1" si="1"/>
        <v>0.52815053353220376</v>
      </c>
      <c r="F8">
        <f t="shared" ca="1" si="2"/>
        <v>0.88060606060606106</v>
      </c>
      <c r="G8" s="5">
        <f t="shared" ca="1" si="1"/>
        <v>0.55839252510830284</v>
      </c>
      <c r="H8">
        <f t="shared" ref="H8" ca="1" si="10">IF(G8&lt;$B$4,$B$7,$B$8)</f>
        <v>0.88060606060606106</v>
      </c>
      <c r="I8">
        <f t="shared" ca="1" si="5"/>
        <v>0.84248815035257685</v>
      </c>
      <c r="J8">
        <f t="shared" ca="1" si="6"/>
        <v>-0.79038461538461591</v>
      </c>
      <c r="L8" s="10">
        <f t="shared" si="7"/>
        <v>3</v>
      </c>
      <c r="M8">
        <f t="shared" ca="1" si="3"/>
        <v>37.509836829836829</v>
      </c>
      <c r="N8">
        <f t="shared" ca="1" si="8"/>
        <v>40.851818181818189</v>
      </c>
      <c r="O8">
        <f t="shared" ca="1" si="9"/>
        <v>37.509836829836829</v>
      </c>
    </row>
    <row r="9" spans="1:15" x14ac:dyDescent="0.25">
      <c r="A9" s="11" t="s">
        <v>25</v>
      </c>
      <c r="B9">
        <v>21</v>
      </c>
      <c r="E9" s="5">
        <f t="shared" ca="1" si="1"/>
        <v>0.28963724745487018</v>
      </c>
      <c r="F9">
        <f t="shared" ca="1" si="2"/>
        <v>0.88060606060606106</v>
      </c>
      <c r="G9" s="5">
        <f t="shared" ca="1" si="1"/>
        <v>0.96995823935899383</v>
      </c>
      <c r="H9">
        <f t="shared" ref="H9" ca="1" si="11">IF(G9&lt;$B$4,$B$7,$B$8)</f>
        <v>-0.79038461538461591</v>
      </c>
      <c r="I9">
        <f t="shared" ca="1" si="5"/>
        <v>0.46428837541071255</v>
      </c>
      <c r="J9">
        <f t="shared" ca="1" si="6"/>
        <v>0.88060606060606106</v>
      </c>
      <c r="L9" s="10">
        <f t="shared" si="7"/>
        <v>4</v>
      </c>
      <c r="M9">
        <f t="shared" ca="1" si="3"/>
        <v>38.390442890442891</v>
      </c>
      <c r="N9">
        <f t="shared" ca="1" si="8"/>
        <v>40.061433566433571</v>
      </c>
      <c r="O9">
        <f t="shared" ca="1" si="9"/>
        <v>38.390442890442891</v>
      </c>
    </row>
    <row r="10" spans="1:15" x14ac:dyDescent="0.25">
      <c r="E10" s="5">
        <f t="shared" ca="1" si="1"/>
        <v>0.25334239524540225</v>
      </c>
      <c r="F10">
        <f t="shared" ca="1" si="2"/>
        <v>0.88060606060606106</v>
      </c>
      <c r="G10" s="5">
        <f t="shared" ca="1" si="1"/>
        <v>0.73118998660397316</v>
      </c>
      <c r="H10">
        <f t="shared" ref="H10" ca="1" si="12">IF(G10&lt;$B$4,$B$7,$B$8)</f>
        <v>-0.79038461538461591</v>
      </c>
      <c r="I10">
        <f t="shared" ca="1" si="5"/>
        <v>0.18569232705001348</v>
      </c>
      <c r="J10">
        <f t="shared" ca="1" si="6"/>
        <v>0.88060606060606106</v>
      </c>
      <c r="L10" s="10">
        <f t="shared" si="7"/>
        <v>5</v>
      </c>
      <c r="M10">
        <f t="shared" ca="1" si="3"/>
        <v>39.271048951048954</v>
      </c>
      <c r="N10">
        <f t="shared" ca="1" si="8"/>
        <v>39.271048951048954</v>
      </c>
      <c r="O10">
        <f t="shared" ca="1" si="9"/>
        <v>39.271048951048954</v>
      </c>
    </row>
    <row r="11" spans="1:15" x14ac:dyDescent="0.25">
      <c r="E11" s="5">
        <f t="shared" ca="1" si="1"/>
        <v>0.89785604397365648</v>
      </c>
      <c r="F11">
        <f t="shared" ca="1" si="2"/>
        <v>-0.79038461538461591</v>
      </c>
      <c r="G11" s="5">
        <f t="shared" ca="1" si="1"/>
        <v>0.94682818300172911</v>
      </c>
      <c r="H11">
        <f t="shared" ref="H11" ca="1" si="13">IF(G11&lt;$B$4,$B$7,$B$8)</f>
        <v>-0.79038461538461591</v>
      </c>
      <c r="I11">
        <f t="shared" ca="1" si="5"/>
        <v>0.66770495839869681</v>
      </c>
      <c r="J11">
        <f t="shared" ca="1" si="6"/>
        <v>-0.79038461538461591</v>
      </c>
      <c r="L11" s="10">
        <f t="shared" si="7"/>
        <v>6</v>
      </c>
      <c r="M11">
        <f t="shared" ca="1" si="3"/>
        <v>38.480664335664336</v>
      </c>
      <c r="N11">
        <f t="shared" ca="1" si="8"/>
        <v>38.480664335664336</v>
      </c>
      <c r="O11">
        <f t="shared" ca="1" si="9"/>
        <v>38.480664335664336</v>
      </c>
    </row>
    <row r="12" spans="1:15" x14ac:dyDescent="0.25">
      <c r="E12" s="5">
        <f t="shared" ca="1" si="1"/>
        <v>0.81578918178961413</v>
      </c>
      <c r="F12">
        <f t="shared" ca="1" si="2"/>
        <v>-0.79038461538461591</v>
      </c>
      <c r="G12" s="5">
        <f t="shared" ca="1" si="1"/>
        <v>0.28789236587309674</v>
      </c>
      <c r="H12">
        <f t="shared" ref="H12" ca="1" si="14">IF(G12&lt;$B$4,$B$7,$B$8)</f>
        <v>0.88060606060606106</v>
      </c>
      <c r="I12">
        <f t="shared" ca="1" si="5"/>
        <v>0.59452149222576278</v>
      </c>
      <c r="J12">
        <f t="shared" ca="1" si="6"/>
        <v>-0.79038461538461591</v>
      </c>
      <c r="L12" s="10">
        <f t="shared" si="7"/>
        <v>7</v>
      </c>
      <c r="M12">
        <f t="shared" ca="1" si="3"/>
        <v>37.690279720279719</v>
      </c>
      <c r="N12">
        <f t="shared" ca="1" si="8"/>
        <v>39.361270396270399</v>
      </c>
      <c r="O12">
        <f t="shared" ca="1" si="9"/>
        <v>37.690279720279719</v>
      </c>
    </row>
    <row r="13" spans="1:15" x14ac:dyDescent="0.25">
      <c r="E13" s="5">
        <f t="shared" ca="1" si="1"/>
        <v>0.97236842294230119</v>
      </c>
      <c r="F13">
        <f t="shared" ca="1" si="2"/>
        <v>-0.79038461538461591</v>
      </c>
      <c r="G13" s="5">
        <f t="shared" ca="1" si="1"/>
        <v>0.12233913781728967</v>
      </c>
      <c r="H13">
        <f t="shared" ref="H13" ca="1" si="15">IF(G13&lt;$B$4,$B$7,$B$8)</f>
        <v>0.88060606060606106</v>
      </c>
      <c r="I13">
        <f t="shared" ca="1" si="5"/>
        <v>0.26241875042197882</v>
      </c>
      <c r="J13">
        <f t="shared" ca="1" si="6"/>
        <v>0.88060606060606106</v>
      </c>
      <c r="L13" s="10">
        <f t="shared" si="7"/>
        <v>8</v>
      </c>
      <c r="M13">
        <f t="shared" ca="1" si="3"/>
        <v>36.899895104895101</v>
      </c>
      <c r="N13">
        <f t="shared" ca="1" si="8"/>
        <v>40.241876456876462</v>
      </c>
      <c r="O13">
        <f t="shared" ca="1" si="9"/>
        <v>38.570885780885781</v>
      </c>
    </row>
    <row r="14" spans="1:15" x14ac:dyDescent="0.25">
      <c r="E14" s="5">
        <f t="shared" ca="1" si="1"/>
        <v>0.11533539118084035</v>
      </c>
      <c r="F14">
        <f t="shared" ca="1" si="2"/>
        <v>0.88060606060606106</v>
      </c>
      <c r="G14" s="5">
        <f t="shared" ca="1" si="1"/>
        <v>0.1152786123992191</v>
      </c>
      <c r="H14">
        <f t="shared" ref="H14" ca="1" si="16">IF(G14&lt;$B$4,$B$7,$B$8)</f>
        <v>0.88060606060606106</v>
      </c>
      <c r="I14">
        <f t="shared" ca="1" si="5"/>
        <v>0.84238487873741374</v>
      </c>
      <c r="J14">
        <f t="shared" ca="1" si="6"/>
        <v>-0.79038461538461591</v>
      </c>
      <c r="L14" s="10">
        <f t="shared" si="7"/>
        <v>9</v>
      </c>
      <c r="M14">
        <f t="shared" ca="1" si="3"/>
        <v>37.780501165501164</v>
      </c>
      <c r="N14">
        <f t="shared" ca="1" si="8"/>
        <v>41.122482517482524</v>
      </c>
      <c r="O14">
        <f t="shared" ca="1" si="9"/>
        <v>37.780501165501164</v>
      </c>
    </row>
    <row r="15" spans="1:15" x14ac:dyDescent="0.25">
      <c r="E15" s="5">
        <f t="shared" ca="1" si="1"/>
        <v>0.32784093153089755</v>
      </c>
      <c r="F15">
        <f t="shared" ca="1" si="2"/>
        <v>0.88060606060606106</v>
      </c>
      <c r="G15" s="5">
        <f t="shared" ca="1" si="1"/>
        <v>0.51196412264815783</v>
      </c>
      <c r="H15">
        <f t="shared" ref="H15" ca="1" si="17">IF(G15&lt;$B$4,$B$7,$B$8)</f>
        <v>0.88060606060606106</v>
      </c>
      <c r="I15">
        <f t="shared" ca="1" si="5"/>
        <v>0.27687151313355474</v>
      </c>
      <c r="J15">
        <f t="shared" ca="1" si="6"/>
        <v>0.88060606060606106</v>
      </c>
      <c r="L15" s="10">
        <f t="shared" si="7"/>
        <v>10</v>
      </c>
      <c r="M15">
        <f t="shared" ca="1" si="3"/>
        <v>38.661107226107227</v>
      </c>
      <c r="N15">
        <f t="shared" ca="1" si="8"/>
        <v>42.003088578088587</v>
      </c>
      <c r="O15">
        <f t="shared" ca="1" si="9"/>
        <v>38.661107226107227</v>
      </c>
    </row>
    <row r="16" spans="1:15" x14ac:dyDescent="0.25">
      <c r="E16" s="5">
        <f t="shared" ca="1" si="1"/>
        <v>0.84519934867883639</v>
      </c>
      <c r="F16">
        <f t="shared" ca="1" si="2"/>
        <v>-0.79038461538461591</v>
      </c>
      <c r="G16" s="5">
        <f t="shared" ca="1" si="1"/>
        <v>3.3450245156259939E-2</v>
      </c>
      <c r="H16">
        <f t="shared" ref="H16" ca="1" si="18">IF(G16&lt;$B$4,$B$7,$B$8)</f>
        <v>0.88060606060606106</v>
      </c>
      <c r="I16">
        <f t="shared" ca="1" si="5"/>
        <v>0.47099950276053437</v>
      </c>
      <c r="J16">
        <f t="shared" ca="1" si="6"/>
        <v>0.88060606060606106</v>
      </c>
      <c r="L16" s="10">
        <f t="shared" si="7"/>
        <v>11</v>
      </c>
      <c r="M16">
        <f t="shared" ca="1" si="3"/>
        <v>37.870722610722609</v>
      </c>
      <c r="N16">
        <f t="shared" ca="1" si="8"/>
        <v>42.883694638694649</v>
      </c>
      <c r="O16">
        <f t="shared" ca="1" si="9"/>
        <v>39.541713286713289</v>
      </c>
    </row>
    <row r="17" spans="5:15" x14ac:dyDescent="0.25">
      <c r="E17" s="5">
        <f t="shared" ca="1" si="1"/>
        <v>0.25114776069375178</v>
      </c>
      <c r="F17">
        <f t="shared" ca="1" si="2"/>
        <v>0.88060606060606106</v>
      </c>
      <c r="G17" s="5">
        <f t="shared" ca="1" si="1"/>
        <v>0.4079799548466162</v>
      </c>
      <c r="H17">
        <f t="shared" ref="H17" ca="1" si="19">IF(G17&lt;$B$4,$B$7,$B$8)</f>
        <v>0.88060606060606106</v>
      </c>
      <c r="I17">
        <f t="shared" ca="1" si="5"/>
        <v>0.69060817527672791</v>
      </c>
      <c r="J17">
        <f t="shared" ca="1" si="6"/>
        <v>-0.79038461538461591</v>
      </c>
      <c r="L17" s="10">
        <f t="shared" si="7"/>
        <v>12</v>
      </c>
      <c r="M17">
        <f t="shared" ca="1" si="3"/>
        <v>38.751328671328672</v>
      </c>
      <c r="N17">
        <f t="shared" ca="1" si="8"/>
        <v>43.764300699300712</v>
      </c>
      <c r="O17">
        <f t="shared" ca="1" si="9"/>
        <v>38.751328671328672</v>
      </c>
    </row>
    <row r="18" spans="5:15" x14ac:dyDescent="0.25">
      <c r="E18" s="5">
        <f t="shared" ca="1" si="1"/>
        <v>0.19319658525762107</v>
      </c>
      <c r="F18">
        <f t="shared" ca="1" si="2"/>
        <v>0.88060606060606106</v>
      </c>
      <c r="G18" s="5">
        <f t="shared" ca="1" si="1"/>
        <v>2.5284120024000267E-2</v>
      </c>
      <c r="H18">
        <f t="shared" ref="H18" ca="1" si="20">IF(G18&lt;$B$4,$B$7,$B$8)</f>
        <v>0.88060606060606106</v>
      </c>
      <c r="I18">
        <f t="shared" ca="1" si="5"/>
        <v>0.27878009948184412</v>
      </c>
      <c r="J18">
        <f t="shared" ca="1" si="6"/>
        <v>0.88060606060606106</v>
      </c>
      <c r="L18" s="10">
        <f t="shared" si="7"/>
        <v>13</v>
      </c>
      <c r="M18">
        <f t="shared" ca="1" si="3"/>
        <v>39.631934731934734</v>
      </c>
      <c r="N18">
        <f t="shared" ca="1" si="8"/>
        <v>44.644906759906775</v>
      </c>
      <c r="O18">
        <f t="shared" ca="1" si="9"/>
        <v>39.631934731934734</v>
      </c>
    </row>
    <row r="19" spans="5:15" x14ac:dyDescent="0.25">
      <c r="E19" s="5">
        <f t="shared" ca="1" si="1"/>
        <v>0.31168050822983651</v>
      </c>
      <c r="F19">
        <f t="shared" ca="1" si="2"/>
        <v>0.88060606060606106</v>
      </c>
      <c r="G19" s="5">
        <f t="shared" ca="1" si="1"/>
        <v>0.1869502688120851</v>
      </c>
      <c r="H19">
        <f t="shared" ref="H19" ca="1" si="21">IF(G19&lt;$B$4,$B$7,$B$8)</f>
        <v>0.88060606060606106</v>
      </c>
      <c r="I19">
        <f t="shared" ca="1" si="5"/>
        <v>0.18567202068462108</v>
      </c>
      <c r="J19">
        <f t="shared" ca="1" si="6"/>
        <v>0.88060606060606106</v>
      </c>
      <c r="L19" s="10">
        <f t="shared" si="7"/>
        <v>14</v>
      </c>
      <c r="M19">
        <f t="shared" ca="1" si="3"/>
        <v>40.512540792540797</v>
      </c>
      <c r="N19">
        <f t="shared" ca="1" si="8"/>
        <v>45.525512820512837</v>
      </c>
      <c r="O19">
        <f t="shared" ca="1" si="9"/>
        <v>40.512540792540797</v>
      </c>
    </row>
    <row r="20" spans="5:15" x14ac:dyDescent="0.25">
      <c r="E20" s="5">
        <f t="shared" ca="1" si="1"/>
        <v>0.28579189872572686</v>
      </c>
      <c r="F20">
        <f t="shared" ca="1" si="2"/>
        <v>0.88060606060606106</v>
      </c>
      <c r="G20" s="5">
        <f t="shared" ca="1" si="1"/>
        <v>0.52115309564325352</v>
      </c>
      <c r="H20">
        <f t="shared" ref="H20" ca="1" si="22">IF(G20&lt;$B$4,$B$7,$B$8)</f>
        <v>0.88060606060606106</v>
      </c>
      <c r="I20">
        <f t="shared" ca="1" si="5"/>
        <v>0.484254892390935</v>
      </c>
      <c r="J20">
        <f t="shared" ca="1" si="6"/>
        <v>0.88060606060606106</v>
      </c>
      <c r="L20" s="10">
        <f t="shared" si="7"/>
        <v>15</v>
      </c>
      <c r="M20">
        <f t="shared" ca="1" si="3"/>
        <v>41.39314685314686</v>
      </c>
      <c r="N20">
        <f t="shared" ca="1" si="8"/>
        <v>46.4061188811189</v>
      </c>
      <c r="O20">
        <f t="shared" ca="1" si="9"/>
        <v>41.39314685314686</v>
      </c>
    </row>
    <row r="21" spans="5:15" x14ac:dyDescent="0.25">
      <c r="E21" s="5">
        <f t="shared" ca="1" si="1"/>
        <v>0.59728393215110942</v>
      </c>
      <c r="F21">
        <f t="shared" ca="1" si="2"/>
        <v>-0.79038461538461591</v>
      </c>
      <c r="G21" s="5">
        <f t="shared" ca="1" si="1"/>
        <v>0.36036050446590395</v>
      </c>
      <c r="H21">
        <f t="shared" ref="H21" ca="1" si="23">IF(G21&lt;$B$4,$B$7,$B$8)</f>
        <v>0.88060606060606106</v>
      </c>
      <c r="I21">
        <f t="shared" ca="1" si="5"/>
        <v>0.85397105718679334</v>
      </c>
      <c r="J21">
        <f t="shared" ca="1" si="6"/>
        <v>-0.79038461538461591</v>
      </c>
      <c r="L21" s="10">
        <f t="shared" si="7"/>
        <v>16</v>
      </c>
      <c r="M21">
        <f t="shared" ca="1" si="3"/>
        <v>40.602762237762242</v>
      </c>
      <c r="N21">
        <f t="shared" ca="1" si="8"/>
        <v>47.286724941724962</v>
      </c>
      <c r="O21">
        <f t="shared" ca="1" si="9"/>
        <v>40.602762237762242</v>
      </c>
    </row>
    <row r="22" spans="5:15" x14ac:dyDescent="0.25">
      <c r="E22" s="5">
        <f t="shared" ca="1" si="1"/>
        <v>0.57630180547919641</v>
      </c>
      <c r="F22">
        <f t="shared" ca="1" si="2"/>
        <v>-0.79038461538461591</v>
      </c>
      <c r="G22" s="5">
        <f t="shared" ca="1" si="1"/>
        <v>0.68226747072138727</v>
      </c>
      <c r="H22">
        <f t="shared" ref="H22" ca="1" si="24">IF(G22&lt;$B$4,$B$7,$B$8)</f>
        <v>-0.79038461538461591</v>
      </c>
      <c r="I22">
        <f t="shared" ca="1" si="5"/>
        <v>0.58379949997246172</v>
      </c>
      <c r="J22">
        <f t="shared" ca="1" si="6"/>
        <v>-0.79038461538461591</v>
      </c>
      <c r="L22" s="10">
        <f t="shared" si="7"/>
        <v>17</v>
      </c>
      <c r="M22">
        <f t="shared" ca="1" si="3"/>
        <v>39.812377622377625</v>
      </c>
      <c r="N22">
        <f t="shared" ca="1" si="8"/>
        <v>46.496340326340345</v>
      </c>
      <c r="O22">
        <f t="shared" ca="1" si="9"/>
        <v>39.812377622377625</v>
      </c>
    </row>
    <row r="23" spans="5:15" x14ac:dyDescent="0.25">
      <c r="E23" s="5">
        <f t="shared" ca="1" si="1"/>
        <v>0.75507633159969156</v>
      </c>
      <c r="F23">
        <f t="shared" ca="1" si="2"/>
        <v>-0.79038461538461591</v>
      </c>
      <c r="G23" s="5">
        <f t="shared" ca="1" si="1"/>
        <v>3.3151602489957299E-2</v>
      </c>
      <c r="H23">
        <f t="shared" ref="H23" ca="1" si="25">IF(G23&lt;$B$4,$B$7,$B$8)</f>
        <v>0.88060606060606106</v>
      </c>
      <c r="I23">
        <f t="shared" ca="1" si="5"/>
        <v>0.72911962071192205</v>
      </c>
      <c r="J23">
        <f t="shared" ca="1" si="6"/>
        <v>-0.79038461538461591</v>
      </c>
      <c r="L23" s="10">
        <f t="shared" si="7"/>
        <v>18</v>
      </c>
      <c r="M23">
        <f t="shared" ca="1" si="3"/>
        <v>39.021993006993007</v>
      </c>
      <c r="N23">
        <f t="shared" ca="1" si="8"/>
        <v>47.376946386946408</v>
      </c>
      <c r="O23">
        <f t="shared" ca="1" si="9"/>
        <v>39.021993006993007</v>
      </c>
    </row>
    <row r="24" spans="5:15" x14ac:dyDescent="0.25">
      <c r="E24" s="5">
        <f t="shared" ca="1" si="1"/>
        <v>0.55719622262275403</v>
      </c>
      <c r="F24">
        <f t="shared" ca="1" si="2"/>
        <v>0.88060606060606106</v>
      </c>
      <c r="G24" s="5">
        <f t="shared" ca="1" si="1"/>
        <v>0.75404650673989992</v>
      </c>
      <c r="H24">
        <f t="shared" ref="H24" ca="1" si="26">IF(G24&lt;$B$4,$B$7,$B$8)</f>
        <v>-0.79038461538461591</v>
      </c>
      <c r="I24">
        <f t="shared" ca="1" si="5"/>
        <v>0.14270697633232177</v>
      </c>
      <c r="J24">
        <f t="shared" ca="1" si="6"/>
        <v>0.88060606060606106</v>
      </c>
      <c r="L24" s="10">
        <f t="shared" si="7"/>
        <v>19</v>
      </c>
      <c r="M24">
        <f t="shared" ca="1" si="3"/>
        <v>39.90259906759907</v>
      </c>
      <c r="N24">
        <f t="shared" ca="1" si="8"/>
        <v>46.58656177156179</v>
      </c>
      <c r="O24">
        <f t="shared" ca="1" si="9"/>
        <v>39.90259906759907</v>
      </c>
    </row>
    <row r="25" spans="5:15" x14ac:dyDescent="0.25">
      <c r="E25" s="5">
        <f t="shared" ca="1" si="1"/>
        <v>0.3480398964132676</v>
      </c>
      <c r="F25">
        <f t="shared" ca="1" si="2"/>
        <v>0.88060606060606106</v>
      </c>
      <c r="G25" s="5">
        <f t="shared" ca="1" si="1"/>
        <v>0.15704587265167713</v>
      </c>
      <c r="H25">
        <f t="shared" ref="H25" ca="1" si="27">IF(G25&lt;$B$4,$B$7,$B$8)</f>
        <v>0.88060606060606106</v>
      </c>
      <c r="I25">
        <f t="shared" ca="1" si="5"/>
        <v>0.18032218583557547</v>
      </c>
      <c r="J25">
        <f t="shared" ca="1" si="6"/>
        <v>0.88060606060606106</v>
      </c>
      <c r="L25" s="10">
        <f t="shared" si="7"/>
        <v>20</v>
      </c>
      <c r="M25">
        <f t="shared" ca="1" si="3"/>
        <v>40.783205128205132</v>
      </c>
      <c r="N25">
        <f t="shared" ca="1" si="8"/>
        <v>47.467167832167853</v>
      </c>
      <c r="O25">
        <f t="shared" ca="1" si="9"/>
        <v>40.783205128205132</v>
      </c>
    </row>
    <row r="26" spans="5:15" x14ac:dyDescent="0.25">
      <c r="E26" s="5">
        <f t="shared" ca="1" si="1"/>
        <v>0.32625834752521388</v>
      </c>
      <c r="F26">
        <f t="shared" ca="1" si="2"/>
        <v>0.88060606060606106</v>
      </c>
      <c r="G26" s="5">
        <f t="shared" ca="1" si="1"/>
        <v>0.43572854075658951</v>
      </c>
      <c r="H26">
        <f t="shared" ref="H26" ca="1" si="28">IF(G26&lt;$B$4,$B$7,$B$8)</f>
        <v>0.88060606060606106</v>
      </c>
      <c r="I26">
        <f t="shared" ca="1" si="5"/>
        <v>0.87275120889780278</v>
      </c>
      <c r="J26">
        <f t="shared" ca="1" si="6"/>
        <v>-0.79038461538461591</v>
      </c>
      <c r="L26" s="10">
        <f>L25+1</f>
        <v>21</v>
      </c>
      <c r="M26">
        <f t="shared" ca="1" si="3"/>
        <v>41.663811188811195</v>
      </c>
      <c r="N26">
        <f t="shared" ca="1" si="8"/>
        <v>48.347773892773915</v>
      </c>
      <c r="O26">
        <f t="shared" ca="1" si="9"/>
        <v>39.992820512820515</v>
      </c>
    </row>
  </sheetData>
  <mergeCells count="1">
    <mergeCell ref="A1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BBE0-720A-471B-BE2C-FA3F96758903}">
  <dimension ref="A1:N25"/>
  <sheetViews>
    <sheetView tabSelected="1" workbookViewId="0">
      <selection activeCell="B7" sqref="B7"/>
    </sheetView>
  </sheetViews>
  <sheetFormatPr defaultRowHeight="15" x14ac:dyDescent="0.25"/>
  <sheetData>
    <row r="1" spans="1:14" x14ac:dyDescent="0.25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t="s">
        <v>18</v>
      </c>
      <c r="E3" t="s">
        <v>27</v>
      </c>
      <c r="F3" s="7" t="s">
        <v>20</v>
      </c>
      <c r="G3" s="8" t="s">
        <v>21</v>
      </c>
      <c r="H3" s="9" t="s">
        <v>22</v>
      </c>
    </row>
    <row r="4" spans="1:14" x14ac:dyDescent="0.25">
      <c r="A4" t="s">
        <v>18</v>
      </c>
      <c r="B4">
        <f>MGM!$E$61</f>
        <v>38.21</v>
      </c>
      <c r="E4">
        <v>0</v>
      </c>
      <c r="F4">
        <f t="shared" ref="F4:H4" si="0">$B4</f>
        <v>38.21</v>
      </c>
      <c r="G4">
        <f t="shared" si="0"/>
        <v>38.21</v>
      </c>
      <c r="H4">
        <f t="shared" si="0"/>
        <v>38.21</v>
      </c>
    </row>
    <row r="5" spans="1:14" x14ac:dyDescent="0.25">
      <c r="A5" t="s">
        <v>23</v>
      </c>
      <c r="B5">
        <f>MGM!S9</f>
        <v>4.2703426381382106E-3</v>
      </c>
      <c r="E5">
        <f>E4+1</f>
        <v>1</v>
      </c>
      <c r="F5">
        <f ca="1">F4+F4*$B$5+F4*$B$6*NORMINV(RAND(),0,1)</f>
        <v>38.102373525649156</v>
      </c>
      <c r="G5">
        <f t="shared" ref="G5:H20" ca="1" si="1">G4+G4*$B$5+G4*$B$6*NORMINV(RAND(),0,1)</f>
        <v>38.050671479522244</v>
      </c>
      <c r="H5">
        <f t="shared" ca="1" si="1"/>
        <v>38.876293460589018</v>
      </c>
    </row>
    <row r="6" spans="1:14" x14ac:dyDescent="0.25">
      <c r="A6" t="s">
        <v>24</v>
      </c>
      <c r="B6">
        <f>SQRT(MGM!S11)</f>
        <v>2.8285288242586366E-2</v>
      </c>
      <c r="E6">
        <f t="shared" ref="E6:E25" si="2">E5+1</f>
        <v>2</v>
      </c>
      <c r="F6">
        <f t="shared" ref="F6:H25" ca="1" si="3">F5+F5*$B$5+F5*$B$6*NORMINV(RAND(),0,1)</f>
        <v>38.581205388019519</v>
      </c>
      <c r="G6">
        <f t="shared" ca="1" si="1"/>
        <v>38.48623547980015</v>
      </c>
      <c r="H6">
        <f t="shared" ca="1" si="1"/>
        <v>38.060296863974422</v>
      </c>
    </row>
    <row r="7" spans="1:14" x14ac:dyDescent="0.25">
      <c r="A7" s="11" t="s">
        <v>25</v>
      </c>
      <c r="B7">
        <v>21</v>
      </c>
      <c r="E7">
        <f t="shared" si="2"/>
        <v>3</v>
      </c>
      <c r="F7">
        <f t="shared" ca="1" si="3"/>
        <v>39.101749180116876</v>
      </c>
      <c r="G7">
        <f t="shared" ca="1" si="1"/>
        <v>39.201812023579144</v>
      </c>
      <c r="H7">
        <f t="shared" ca="1" si="1"/>
        <v>39.569461351399269</v>
      </c>
    </row>
    <row r="8" spans="1:14" x14ac:dyDescent="0.25">
      <c r="A8" t="s">
        <v>28</v>
      </c>
      <c r="B8">
        <v>1</v>
      </c>
      <c r="E8">
        <f t="shared" si="2"/>
        <v>4</v>
      </c>
      <c r="F8">
        <f t="shared" ca="1" si="3"/>
        <v>38.335685749700566</v>
      </c>
      <c r="G8">
        <f t="shared" ca="1" si="1"/>
        <v>40.696241371853574</v>
      </c>
      <c r="H8">
        <f t="shared" ca="1" si="1"/>
        <v>40.097382524439404</v>
      </c>
    </row>
    <row r="9" spans="1:14" x14ac:dyDescent="0.25">
      <c r="E9">
        <f t="shared" si="2"/>
        <v>5</v>
      </c>
      <c r="F9">
        <f t="shared" ca="1" si="3"/>
        <v>38.786970728716724</v>
      </c>
      <c r="G9">
        <f t="shared" ca="1" si="1"/>
        <v>41.426816349460438</v>
      </c>
      <c r="H9">
        <f t="shared" ca="1" si="1"/>
        <v>39.194602769402607</v>
      </c>
    </row>
    <row r="10" spans="1:14" x14ac:dyDescent="0.25">
      <c r="E10">
        <f t="shared" si="2"/>
        <v>6</v>
      </c>
      <c r="F10">
        <f t="shared" ca="1" si="3"/>
        <v>39.008323565598197</v>
      </c>
      <c r="G10">
        <f t="shared" ca="1" si="1"/>
        <v>41.423214322326452</v>
      </c>
      <c r="H10">
        <f t="shared" ca="1" si="1"/>
        <v>39.38278329060271</v>
      </c>
    </row>
    <row r="11" spans="1:14" x14ac:dyDescent="0.25">
      <c r="E11">
        <f t="shared" si="2"/>
        <v>7</v>
      </c>
      <c r="F11">
        <f t="shared" ca="1" si="3"/>
        <v>39.242888065962347</v>
      </c>
      <c r="G11">
        <f t="shared" ca="1" si="1"/>
        <v>41.46831795747989</v>
      </c>
      <c r="H11">
        <f t="shared" ca="1" si="1"/>
        <v>39.367038610730219</v>
      </c>
    </row>
    <row r="12" spans="1:14" x14ac:dyDescent="0.25">
      <c r="E12">
        <f t="shared" si="2"/>
        <v>8</v>
      </c>
      <c r="F12">
        <f t="shared" ca="1" si="3"/>
        <v>38.480322980280413</v>
      </c>
      <c r="G12">
        <f t="shared" ca="1" si="1"/>
        <v>41.816353621496475</v>
      </c>
      <c r="H12">
        <f t="shared" ca="1" si="1"/>
        <v>39.952503699346558</v>
      </c>
    </row>
    <row r="13" spans="1:14" x14ac:dyDescent="0.25">
      <c r="E13">
        <f t="shared" si="2"/>
        <v>9</v>
      </c>
      <c r="F13">
        <f t="shared" ca="1" si="3"/>
        <v>37.530872676759863</v>
      </c>
      <c r="G13">
        <f t="shared" ca="1" si="1"/>
        <v>42.725214572915839</v>
      </c>
      <c r="H13">
        <f t="shared" ca="1" si="1"/>
        <v>39.455810081908808</v>
      </c>
    </row>
    <row r="14" spans="1:14" x14ac:dyDescent="0.25">
      <c r="E14">
        <f t="shared" si="2"/>
        <v>10</v>
      </c>
      <c r="F14">
        <f t="shared" ca="1" si="3"/>
        <v>38.013379907372219</v>
      </c>
      <c r="G14">
        <f t="shared" ca="1" si="1"/>
        <v>41.873613398622126</v>
      </c>
      <c r="H14">
        <f t="shared" ca="1" si="1"/>
        <v>40.130929895992473</v>
      </c>
    </row>
    <row r="15" spans="1:14" x14ac:dyDescent="0.25">
      <c r="E15">
        <f t="shared" si="2"/>
        <v>11</v>
      </c>
      <c r="F15">
        <f t="shared" ca="1" si="3"/>
        <v>40.150881116953606</v>
      </c>
      <c r="G15">
        <f t="shared" ca="1" si="1"/>
        <v>42.510405855931232</v>
      </c>
      <c r="H15">
        <f t="shared" ca="1" si="1"/>
        <v>38.82783943292479</v>
      </c>
    </row>
    <row r="16" spans="1:14" x14ac:dyDescent="0.25">
      <c r="E16">
        <f t="shared" si="2"/>
        <v>12</v>
      </c>
      <c r="F16">
        <f t="shared" ca="1" si="3"/>
        <v>38.937705403724266</v>
      </c>
      <c r="G16">
        <f t="shared" ca="1" si="1"/>
        <v>42.405835914033638</v>
      </c>
      <c r="H16">
        <f t="shared" ca="1" si="1"/>
        <v>37.193905459220204</v>
      </c>
    </row>
    <row r="17" spans="5:8" x14ac:dyDescent="0.25">
      <c r="E17">
        <f t="shared" si="2"/>
        <v>13</v>
      </c>
      <c r="F17">
        <f t="shared" ca="1" si="3"/>
        <v>39.535369928470573</v>
      </c>
      <c r="G17">
        <f t="shared" ca="1" si="1"/>
        <v>42.343902893309576</v>
      </c>
      <c r="H17">
        <f t="shared" ca="1" si="1"/>
        <v>36.906816156176518</v>
      </c>
    </row>
    <row r="18" spans="5:8" x14ac:dyDescent="0.25">
      <c r="E18">
        <f t="shared" si="2"/>
        <v>14</v>
      </c>
      <c r="F18">
        <f t="shared" ca="1" si="3"/>
        <v>41.534638822071621</v>
      </c>
      <c r="G18">
        <f t="shared" ca="1" si="1"/>
        <v>41.597801815490769</v>
      </c>
      <c r="H18">
        <f t="shared" ca="1" si="1"/>
        <v>36.469792324594273</v>
      </c>
    </row>
    <row r="19" spans="5:8" x14ac:dyDescent="0.25">
      <c r="E19">
        <f t="shared" si="2"/>
        <v>15</v>
      </c>
      <c r="F19">
        <f t="shared" ca="1" si="3"/>
        <v>40.511509412640912</v>
      </c>
      <c r="G19">
        <f t="shared" ca="1" si="1"/>
        <v>41.644404019005506</v>
      </c>
      <c r="H19">
        <f t="shared" ca="1" si="1"/>
        <v>36.148100775778637</v>
      </c>
    </row>
    <row r="20" spans="5:8" x14ac:dyDescent="0.25">
      <c r="E20">
        <f t="shared" si="2"/>
        <v>16</v>
      </c>
      <c r="F20">
        <f t="shared" ca="1" si="3"/>
        <v>40.686424875020371</v>
      </c>
      <c r="G20">
        <f t="shared" ca="1" si="1"/>
        <v>41.260336585004346</v>
      </c>
      <c r="H20">
        <f t="shared" ca="1" si="1"/>
        <v>35.421898706387381</v>
      </c>
    </row>
    <row r="21" spans="5:8" x14ac:dyDescent="0.25">
      <c r="E21">
        <f t="shared" si="2"/>
        <v>17</v>
      </c>
      <c r="F21">
        <f t="shared" ca="1" si="3"/>
        <v>43.191790525879938</v>
      </c>
      <c r="G21">
        <f t="shared" ca="1" si="3"/>
        <v>42.468635755352544</v>
      </c>
      <c r="H21">
        <f t="shared" ca="1" si="3"/>
        <v>36.491996384690268</v>
      </c>
    </row>
    <row r="22" spans="5:8" x14ac:dyDescent="0.25">
      <c r="E22">
        <f t="shared" si="2"/>
        <v>18</v>
      </c>
      <c r="F22">
        <f t="shared" ca="1" si="3"/>
        <v>42.95711768206624</v>
      </c>
      <c r="G22">
        <f t="shared" ca="1" si="3"/>
        <v>42.788717643961782</v>
      </c>
      <c r="H22">
        <f t="shared" ca="1" si="3"/>
        <v>37.492321467157865</v>
      </c>
    </row>
    <row r="23" spans="5:8" x14ac:dyDescent="0.25">
      <c r="E23">
        <f t="shared" si="2"/>
        <v>19</v>
      </c>
      <c r="F23">
        <f t="shared" ca="1" si="3"/>
        <v>43.959226503625331</v>
      </c>
      <c r="G23">
        <f t="shared" ca="1" si="3"/>
        <v>44.924145003002536</v>
      </c>
      <c r="H23">
        <f t="shared" ca="1" si="3"/>
        <v>36.72472475885553</v>
      </c>
    </row>
    <row r="24" spans="5:8" x14ac:dyDescent="0.25">
      <c r="E24">
        <f t="shared" si="2"/>
        <v>20</v>
      </c>
      <c r="F24">
        <f t="shared" ca="1" si="3"/>
        <v>43.707295301668722</v>
      </c>
      <c r="G24">
        <f t="shared" ca="1" si="3"/>
        <v>46.294877568455753</v>
      </c>
      <c r="H24">
        <f t="shared" ca="1" si="3"/>
        <v>34.665392992368808</v>
      </c>
    </row>
    <row r="25" spans="5:8" x14ac:dyDescent="0.25">
      <c r="E25">
        <f t="shared" si="2"/>
        <v>21</v>
      </c>
      <c r="F25">
        <f t="shared" ca="1" si="3"/>
        <v>44.851246324187834</v>
      </c>
      <c r="G25">
        <f t="shared" ca="1" si="3"/>
        <v>46.199179754168398</v>
      </c>
      <c r="H25">
        <f t="shared" ca="1" si="3"/>
        <v>34.366454203753037</v>
      </c>
    </row>
  </sheetData>
  <mergeCells count="1">
    <mergeCell ref="A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MGM</vt:lpstr>
      <vt:lpstr>Discrete Binomial Model</vt:lpstr>
      <vt:lpstr>Geometric Brownian 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2021-05-05T04:37:50Z</dcterms:created>
  <dcterms:modified xsi:type="dcterms:W3CDTF">2021-05-05T12:34:55Z</dcterms:modified>
</cp:coreProperties>
</file>