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wnloads\"/>
    </mc:Choice>
  </mc:AlternateContent>
  <xr:revisionPtr revIDLastSave="0" documentId="8_{A4D68EA3-1877-422F-902E-88CB09133CE8}" xr6:coauthVersionLast="46" xr6:coauthVersionMax="46" xr10:uidLastSave="{00000000-0000-0000-0000-000000000000}"/>
  <bookViews>
    <workbookView xWindow="-120" yWindow="-120" windowWidth="29040" windowHeight="15840" activeTab="2" xr2:uid="{CC31EEF2-495D-4B5A-88BC-5AFF2D427DE0}"/>
  </bookViews>
  <sheets>
    <sheet name="MSFT" sheetId="1" r:id="rId1"/>
    <sheet name="Discrete Binomial Model" sheetId="2" r:id="rId2"/>
    <sheet name="Geometric Brownian Model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5" i="3"/>
  <c r="B4" i="3"/>
  <c r="G4" i="3" s="1"/>
  <c r="E6" i="3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5" i="3"/>
  <c r="H4" i="3"/>
  <c r="B8" i="2"/>
  <c r="B7" i="2"/>
  <c r="B4" i="2"/>
  <c r="B3" i="2"/>
  <c r="I26" i="2"/>
  <c r="G26" i="2"/>
  <c r="E26" i="2"/>
  <c r="F26" i="2" s="1"/>
  <c r="I25" i="2"/>
  <c r="J25" i="2" s="1"/>
  <c r="G25" i="2"/>
  <c r="E25" i="2"/>
  <c r="I24" i="2"/>
  <c r="J24" i="2" s="1"/>
  <c r="G24" i="2"/>
  <c r="H24" i="2" s="1"/>
  <c r="E24" i="2"/>
  <c r="I23" i="2"/>
  <c r="G23" i="2"/>
  <c r="H23" i="2" s="1"/>
  <c r="E23" i="2"/>
  <c r="F23" i="2" s="1"/>
  <c r="I22" i="2"/>
  <c r="G22" i="2"/>
  <c r="E22" i="2"/>
  <c r="F22" i="2" s="1"/>
  <c r="I21" i="2"/>
  <c r="J21" i="2" s="1"/>
  <c r="G21" i="2"/>
  <c r="E21" i="2"/>
  <c r="I20" i="2"/>
  <c r="J20" i="2" s="1"/>
  <c r="G20" i="2"/>
  <c r="H20" i="2" s="1"/>
  <c r="E20" i="2"/>
  <c r="I19" i="2"/>
  <c r="G19" i="2"/>
  <c r="H19" i="2" s="1"/>
  <c r="E19" i="2"/>
  <c r="F19" i="2" s="1"/>
  <c r="I18" i="2"/>
  <c r="J18" i="2" s="1"/>
  <c r="G18" i="2"/>
  <c r="H18" i="2" s="1"/>
  <c r="E18" i="2"/>
  <c r="F18" i="2" s="1"/>
  <c r="I17" i="2"/>
  <c r="J17" i="2" s="1"/>
  <c r="G17" i="2"/>
  <c r="H17" i="2" s="1"/>
  <c r="E17" i="2"/>
  <c r="F17" i="2" s="1"/>
  <c r="I16" i="2"/>
  <c r="J16" i="2" s="1"/>
  <c r="G16" i="2"/>
  <c r="H16" i="2" s="1"/>
  <c r="E16" i="2"/>
  <c r="F16" i="2" s="1"/>
  <c r="I15" i="2"/>
  <c r="J15" i="2" s="1"/>
  <c r="G15" i="2"/>
  <c r="H15" i="2" s="1"/>
  <c r="E15" i="2"/>
  <c r="F15" i="2" s="1"/>
  <c r="I14" i="2"/>
  <c r="J14" i="2" s="1"/>
  <c r="G14" i="2"/>
  <c r="H14" i="2" s="1"/>
  <c r="E14" i="2"/>
  <c r="F14" i="2" s="1"/>
  <c r="I13" i="2"/>
  <c r="J13" i="2" s="1"/>
  <c r="G13" i="2"/>
  <c r="H13" i="2" s="1"/>
  <c r="E13" i="2"/>
  <c r="F13" i="2" s="1"/>
  <c r="I12" i="2"/>
  <c r="J12" i="2" s="1"/>
  <c r="G12" i="2"/>
  <c r="H12" i="2" s="1"/>
  <c r="E12" i="2"/>
  <c r="F12" i="2" s="1"/>
  <c r="I11" i="2"/>
  <c r="J11" i="2" s="1"/>
  <c r="G11" i="2"/>
  <c r="H11" i="2" s="1"/>
  <c r="E11" i="2"/>
  <c r="F11" i="2" s="1"/>
  <c r="I10" i="2"/>
  <c r="J10" i="2" s="1"/>
  <c r="G10" i="2"/>
  <c r="H10" i="2" s="1"/>
  <c r="E10" i="2"/>
  <c r="F10" i="2" s="1"/>
  <c r="I9" i="2"/>
  <c r="J9" i="2" s="1"/>
  <c r="G9" i="2"/>
  <c r="H9" i="2" s="1"/>
  <c r="E9" i="2"/>
  <c r="F9" i="2" s="1"/>
  <c r="L8" i="2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I8" i="2"/>
  <c r="J8" i="2" s="1"/>
  <c r="G8" i="2"/>
  <c r="H8" i="2" s="1"/>
  <c r="E8" i="2"/>
  <c r="F8" i="2" s="1"/>
  <c r="L7" i="2"/>
  <c r="I7" i="2"/>
  <c r="J7" i="2" s="1"/>
  <c r="G7" i="2"/>
  <c r="H7" i="2" s="1"/>
  <c r="E7" i="2"/>
  <c r="F7" i="2" s="1"/>
  <c r="L6" i="2"/>
  <c r="I6" i="2"/>
  <c r="J6" i="2" s="1"/>
  <c r="G6" i="2"/>
  <c r="H6" i="2" s="1"/>
  <c r="E6" i="2"/>
  <c r="F6" i="2" s="1"/>
  <c r="M5" i="2"/>
  <c r="B5" i="2"/>
  <c r="O5" i="2"/>
  <c r="M61" i="1"/>
  <c r="J61" i="1"/>
  <c r="I61" i="1"/>
  <c r="L61" i="1" s="1"/>
  <c r="M60" i="1"/>
  <c r="J60" i="1"/>
  <c r="I60" i="1"/>
  <c r="L60" i="1" s="1"/>
  <c r="M59" i="1"/>
  <c r="J59" i="1"/>
  <c r="I59" i="1"/>
  <c r="L59" i="1" s="1"/>
  <c r="M58" i="1"/>
  <c r="J58" i="1"/>
  <c r="I58" i="1"/>
  <c r="L58" i="1" s="1"/>
  <c r="M57" i="1"/>
  <c r="J57" i="1"/>
  <c r="I57" i="1"/>
  <c r="M56" i="1"/>
  <c r="K56" i="1"/>
  <c r="J56" i="1"/>
  <c r="I56" i="1"/>
  <c r="L56" i="1" s="1"/>
  <c r="M55" i="1"/>
  <c r="L55" i="1"/>
  <c r="J55" i="1"/>
  <c r="I55" i="1"/>
  <c r="K55" i="1" s="1"/>
  <c r="M54" i="1"/>
  <c r="J54" i="1"/>
  <c r="I54" i="1"/>
  <c r="M53" i="1"/>
  <c r="J53" i="1"/>
  <c r="I53" i="1"/>
  <c r="M52" i="1"/>
  <c r="J52" i="1"/>
  <c r="I52" i="1"/>
  <c r="K52" i="1" s="1"/>
  <c r="M51" i="1"/>
  <c r="K51" i="1"/>
  <c r="J51" i="1"/>
  <c r="I51" i="1"/>
  <c r="L51" i="1" s="1"/>
  <c r="M50" i="1"/>
  <c r="J50" i="1"/>
  <c r="I50" i="1"/>
  <c r="M49" i="1"/>
  <c r="J49" i="1"/>
  <c r="I49" i="1"/>
  <c r="L49" i="1" s="1"/>
  <c r="M48" i="1"/>
  <c r="J48" i="1"/>
  <c r="I48" i="1"/>
  <c r="L48" i="1" s="1"/>
  <c r="M47" i="1"/>
  <c r="K47" i="1"/>
  <c r="J47" i="1"/>
  <c r="I47" i="1"/>
  <c r="L47" i="1" s="1"/>
  <c r="M46" i="1"/>
  <c r="J46" i="1"/>
  <c r="I46" i="1"/>
  <c r="L46" i="1" s="1"/>
  <c r="M45" i="1"/>
  <c r="J45" i="1"/>
  <c r="I45" i="1"/>
  <c r="M44" i="1"/>
  <c r="J44" i="1"/>
  <c r="I44" i="1"/>
  <c r="L44" i="1" s="1"/>
  <c r="M43" i="1"/>
  <c r="J43" i="1"/>
  <c r="I43" i="1"/>
  <c r="M42" i="1"/>
  <c r="J42" i="1"/>
  <c r="I42" i="1"/>
  <c r="M41" i="1"/>
  <c r="J41" i="1"/>
  <c r="I41" i="1"/>
  <c r="M40" i="1"/>
  <c r="J40" i="1"/>
  <c r="I40" i="1"/>
  <c r="L40" i="1" s="1"/>
  <c r="M39" i="1"/>
  <c r="J39" i="1"/>
  <c r="I39" i="1"/>
  <c r="L39" i="1" s="1"/>
  <c r="M38" i="1"/>
  <c r="J38" i="1"/>
  <c r="I38" i="1"/>
  <c r="L38" i="1" s="1"/>
  <c r="M37" i="1"/>
  <c r="J37" i="1"/>
  <c r="I37" i="1"/>
  <c r="M36" i="1"/>
  <c r="K36" i="1"/>
  <c r="J36" i="1"/>
  <c r="I36" i="1"/>
  <c r="M35" i="1"/>
  <c r="J35" i="1"/>
  <c r="I35" i="1"/>
  <c r="L35" i="1" s="1"/>
  <c r="M34" i="1"/>
  <c r="J34" i="1"/>
  <c r="I34" i="1"/>
  <c r="M33" i="1"/>
  <c r="J33" i="1"/>
  <c r="I33" i="1"/>
  <c r="M32" i="1"/>
  <c r="J32" i="1"/>
  <c r="I32" i="1"/>
  <c r="L32" i="1" s="1"/>
  <c r="M31" i="1"/>
  <c r="J31" i="1"/>
  <c r="I31" i="1"/>
  <c r="K31" i="1" s="1"/>
  <c r="M30" i="1"/>
  <c r="J30" i="1"/>
  <c r="I30" i="1"/>
  <c r="L30" i="1" s="1"/>
  <c r="M29" i="1"/>
  <c r="J29" i="1"/>
  <c r="I29" i="1"/>
  <c r="L29" i="1" s="1"/>
  <c r="M28" i="1"/>
  <c r="J28" i="1"/>
  <c r="I28" i="1"/>
  <c r="M27" i="1"/>
  <c r="J27" i="1"/>
  <c r="I27" i="1"/>
  <c r="L27" i="1" s="1"/>
  <c r="M26" i="1"/>
  <c r="J26" i="1"/>
  <c r="I26" i="1"/>
  <c r="L26" i="1" s="1"/>
  <c r="M25" i="1"/>
  <c r="J25" i="1"/>
  <c r="I25" i="1"/>
  <c r="L25" i="1" s="1"/>
  <c r="M24" i="1"/>
  <c r="K24" i="1"/>
  <c r="J24" i="1"/>
  <c r="I24" i="1"/>
  <c r="M23" i="1"/>
  <c r="L23" i="1"/>
  <c r="J23" i="1"/>
  <c r="I23" i="1"/>
  <c r="M22" i="1"/>
  <c r="J22" i="1"/>
  <c r="I22" i="1"/>
  <c r="M21" i="1"/>
  <c r="J21" i="1"/>
  <c r="I21" i="1"/>
  <c r="L21" i="1" s="1"/>
  <c r="M20" i="1"/>
  <c r="J20" i="1"/>
  <c r="I20" i="1"/>
  <c r="K20" i="1" s="1"/>
  <c r="M19" i="1"/>
  <c r="K19" i="1"/>
  <c r="J19" i="1"/>
  <c r="I19" i="1"/>
  <c r="L19" i="1" s="1"/>
  <c r="M18" i="1"/>
  <c r="J18" i="1"/>
  <c r="I18" i="1"/>
  <c r="M17" i="1"/>
  <c r="J17" i="1"/>
  <c r="I17" i="1"/>
  <c r="L17" i="1" s="1"/>
  <c r="M16" i="1"/>
  <c r="J16" i="1"/>
  <c r="I16" i="1"/>
  <c r="L16" i="1" s="1"/>
  <c r="M15" i="1"/>
  <c r="L15" i="1"/>
  <c r="J15" i="1"/>
  <c r="K15" i="1" s="1"/>
  <c r="I15" i="1"/>
  <c r="M14" i="1"/>
  <c r="J14" i="1"/>
  <c r="I14" i="1"/>
  <c r="L14" i="1" s="1"/>
  <c r="M13" i="1"/>
  <c r="J13" i="1"/>
  <c r="I13" i="1"/>
  <c r="L13" i="1" s="1"/>
  <c r="M12" i="1"/>
  <c r="J12" i="1"/>
  <c r="I12" i="1"/>
  <c r="L12" i="1" s="1"/>
  <c r="M11" i="1"/>
  <c r="J11" i="1"/>
  <c r="I11" i="1"/>
  <c r="M10" i="1"/>
  <c r="J10" i="1"/>
  <c r="I10" i="1"/>
  <c r="M9" i="1"/>
  <c r="L9" i="1"/>
  <c r="J9" i="1"/>
  <c r="I9" i="1"/>
  <c r="M8" i="1"/>
  <c r="J8" i="1"/>
  <c r="I8" i="1"/>
  <c r="M7" i="1"/>
  <c r="K7" i="1"/>
  <c r="J7" i="1"/>
  <c r="I7" i="1"/>
  <c r="L7" i="1" s="1"/>
  <c r="M6" i="1"/>
  <c r="L6" i="1"/>
  <c r="J6" i="1"/>
  <c r="I6" i="1"/>
  <c r="M5" i="1"/>
  <c r="J5" i="1"/>
  <c r="K5" i="1" s="1"/>
  <c r="I5" i="1"/>
  <c r="L5" i="1" s="1"/>
  <c r="M4" i="1"/>
  <c r="K4" i="1"/>
  <c r="J4" i="1"/>
  <c r="I4" i="1"/>
  <c r="L4" i="1" s="1"/>
  <c r="M3" i="1"/>
  <c r="J3" i="1"/>
  <c r="K3" i="1" s="1"/>
  <c r="I3" i="1"/>
  <c r="L3" i="1" s="1"/>
  <c r="H5" i="3" l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J19" i="2"/>
  <c r="F21" i="2"/>
  <c r="H22" i="2"/>
  <c r="J23" i="2"/>
  <c r="F25" i="2"/>
  <c r="H26" i="2"/>
  <c r="F20" i="2"/>
  <c r="H21" i="2"/>
  <c r="J22" i="2"/>
  <c r="F24" i="2"/>
  <c r="H25" i="2"/>
  <c r="J26" i="2"/>
  <c r="O6" i="2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M6" i="2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N5" i="2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S9" i="1"/>
  <c r="L11" i="1"/>
  <c r="K23" i="1"/>
  <c r="L24" i="1"/>
  <c r="L34" i="1"/>
  <c r="K40" i="1"/>
  <c r="L43" i="1"/>
  <c r="L57" i="1"/>
  <c r="K6" i="1"/>
  <c r="K9" i="1"/>
  <c r="L10" i="1"/>
  <c r="L22" i="1"/>
  <c r="L28" i="1"/>
  <c r="L33" i="1"/>
  <c r="K35" i="1"/>
  <c r="L42" i="1"/>
  <c r="L54" i="1"/>
  <c r="L31" i="1"/>
  <c r="K39" i="1"/>
  <c r="L41" i="1"/>
  <c r="L45" i="1"/>
  <c r="L50" i="1"/>
  <c r="K16" i="1"/>
  <c r="K27" i="1"/>
  <c r="K32" i="1"/>
  <c r="K43" i="1"/>
  <c r="K48" i="1"/>
  <c r="K59" i="1"/>
  <c r="S11" i="1"/>
  <c r="S3" i="1" a="1"/>
  <c r="S3" i="1" s="1"/>
  <c r="L8" i="1"/>
  <c r="K10" i="1"/>
  <c r="K12" i="1"/>
  <c r="L18" i="1"/>
  <c r="S7" i="1" s="1"/>
  <c r="L20" i="1"/>
  <c r="K28" i="1"/>
  <c r="L36" i="1"/>
  <c r="L37" i="1"/>
  <c r="K44" i="1"/>
  <c r="L52" i="1"/>
  <c r="L53" i="1"/>
  <c r="K60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S1" i="1"/>
  <c r="K8" i="1"/>
  <c r="K11" i="1"/>
  <c r="K14" i="1"/>
  <c r="K18" i="1"/>
  <c r="K22" i="1"/>
  <c r="K26" i="1"/>
  <c r="K30" i="1"/>
  <c r="K34" i="1"/>
  <c r="K38" i="1"/>
  <c r="K42" i="1"/>
  <c r="K46" i="1"/>
  <c r="K50" i="1"/>
  <c r="K54" i="1"/>
  <c r="K58" i="1"/>
  <c r="M20" i="2" l="1"/>
  <c r="M21" i="2" s="1"/>
  <c r="M22" i="2" s="1"/>
  <c r="M23" i="2" s="1"/>
  <c r="M24" i="2" s="1"/>
  <c r="M25" i="2" s="1"/>
  <c r="M26" i="2" s="1"/>
  <c r="N21" i="2"/>
  <c r="N22" i="2" s="1"/>
  <c r="N23" i="2" s="1"/>
  <c r="N24" i="2" s="1"/>
  <c r="N25" i="2" s="1"/>
  <c r="N26" i="2" s="1"/>
  <c r="O23" i="2"/>
  <c r="O24" i="2" s="1"/>
  <c r="O25" i="2" s="1"/>
  <c r="O26" i="2" s="1"/>
  <c r="S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<sst xmlns="http://schemas.openxmlformats.org/spreadsheetml/2006/main" count="47" uniqueCount="42">
  <si>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Date</t>
  </si>
  <si>
    <t>Open</t>
  </si>
  <si>
    <t>High</t>
  </si>
  <si>
    <t>Low</t>
  </si>
  <si>
    <t>Close</t>
  </si>
  <si>
    <t>Adj Close</t>
  </si>
  <si>
    <t>Volume</t>
  </si>
  <si>
    <t>increase(1) or not(0)</t>
  </si>
  <si>
    <t>Abs Change</t>
  </si>
  <si>
    <t>Daily increase</t>
  </si>
  <si>
    <t>Daily decrease</t>
  </si>
  <si>
    <t>Log return</t>
  </si>
  <si>
    <t>Percentage of days stock moved up:</t>
  </si>
  <si>
    <t>Average Daily absolute change:</t>
  </si>
  <si>
    <t>Avg daily movement (increase):</t>
  </si>
  <si>
    <t>Avg daily movement (decrease):</t>
  </si>
  <si>
    <t>Average daily returns(log ratios):</t>
  </si>
  <si>
    <t>Variance of daily returns:</t>
  </si>
  <si>
    <t xml:space="preserve">Discrete Binomial Model:   </t>
  </si>
  <si>
    <t>Starting Price:</t>
  </si>
  <si>
    <t>1st run</t>
  </si>
  <si>
    <t xml:space="preserve">2nd run </t>
  </si>
  <si>
    <t>3rd run</t>
  </si>
  <si>
    <t>Chance of increase</t>
  </si>
  <si>
    <t>Random Gen1</t>
  </si>
  <si>
    <t>Change1</t>
  </si>
  <si>
    <t>Random Gen2</t>
  </si>
  <si>
    <t>Change2</t>
  </si>
  <si>
    <t>Random Gen3</t>
  </si>
  <si>
    <t>Change3</t>
  </si>
  <si>
    <t>days</t>
  </si>
  <si>
    <t>Stockprices</t>
  </si>
  <si>
    <t>Chance of decrease</t>
  </si>
  <si>
    <t>Average Increase</t>
  </si>
  <si>
    <t>Average Decrease</t>
  </si>
  <si>
    <t>Trading days of April:</t>
  </si>
  <si>
    <t xml:space="preserve">Geometric Brownian Motion:  </t>
  </si>
  <si>
    <t>Days</t>
  </si>
  <si>
    <t>2nd run</t>
  </si>
  <si>
    <t xml:space="preserve">mu = </t>
  </si>
  <si>
    <t xml:space="preserve">sigma = </t>
  </si>
  <si>
    <t>Step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</si>
</sst>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0" fontId="0" fillId="2" borderId="0" xfId="0" applyNumberFormat="1" applyFill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Discrete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'Discrete Binomial Model'!$M$5:$M$26</c:f>
              <c:numCache>
                <c:formatCode>General</c:formatCode>
                <c:ptCount val="22"/>
                <c:pt idx="0">
                  <c:v>231.85000600000001</c:v>
                </c:pt>
                <c:pt idx="1">
                  <c:v>234.86167286666668</c:v>
                </c:pt>
                <c:pt idx="2">
                  <c:v>237.87333973333335</c:v>
                </c:pt>
                <c:pt idx="3">
                  <c:v>240.88500660000003</c:v>
                </c:pt>
                <c:pt idx="4">
                  <c:v>238.25776515172416</c:v>
                </c:pt>
                <c:pt idx="5">
                  <c:v>235.63052370344829</c:v>
                </c:pt>
                <c:pt idx="6">
                  <c:v>233.00328225517242</c:v>
                </c:pt>
                <c:pt idx="7">
                  <c:v>236.01494912183909</c:v>
                </c:pt>
                <c:pt idx="8">
                  <c:v>239.02661598850577</c:v>
                </c:pt>
                <c:pt idx="9">
                  <c:v>236.3993745402299</c:v>
                </c:pt>
                <c:pt idx="10">
                  <c:v>239.41104140689657</c:v>
                </c:pt>
                <c:pt idx="11">
                  <c:v>236.7837999586207</c:v>
                </c:pt>
                <c:pt idx="12">
                  <c:v>234.15655851034484</c:v>
                </c:pt>
                <c:pt idx="13">
                  <c:v>231.52931706206897</c:v>
                </c:pt>
                <c:pt idx="14">
                  <c:v>228.9020756137931</c:v>
                </c:pt>
                <c:pt idx="15">
                  <c:v>231.91374248045977</c:v>
                </c:pt>
                <c:pt idx="16">
                  <c:v>234.92540934712645</c:v>
                </c:pt>
                <c:pt idx="17">
                  <c:v>232.29816789885058</c:v>
                </c:pt>
                <c:pt idx="18">
                  <c:v>229.67092645057471</c:v>
                </c:pt>
                <c:pt idx="19">
                  <c:v>232.68259331724138</c:v>
                </c:pt>
                <c:pt idx="20">
                  <c:v>235.69426018390806</c:v>
                </c:pt>
                <c:pt idx="21">
                  <c:v>233.06701873563219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2-4405-B8DC-E0B64782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'Discrete Binomial Model'!$N$5:$N$26</c:f>
              <c:numCache>
                <c:formatCode>General</c:formatCode>
                <c:ptCount val="22"/>
                <c:pt idx="0">
                  <c:v>231.85000600000001</c:v>
                </c:pt>
                <c:pt idx="1">
                  <c:v>229.22276455172414</c:v>
                </c:pt>
                <c:pt idx="2">
                  <c:v>232.23443141839081</c:v>
                </c:pt>
                <c:pt idx="3">
                  <c:v>229.60718997011494</c:v>
                </c:pt>
                <c:pt idx="4">
                  <c:v>226.97994852183908</c:v>
                </c:pt>
                <c:pt idx="5">
                  <c:v>229.99161538850575</c:v>
                </c:pt>
                <c:pt idx="6">
                  <c:v>233.00328225517242</c:v>
                </c:pt>
                <c:pt idx="7">
                  <c:v>230.37604080689655</c:v>
                </c:pt>
                <c:pt idx="8">
                  <c:v>227.74879935862069</c:v>
                </c:pt>
                <c:pt idx="9">
                  <c:v>225.12155791034482</c:v>
                </c:pt>
                <c:pt idx="10">
                  <c:v>222.49431646206895</c:v>
                </c:pt>
                <c:pt idx="11">
                  <c:v>225.50598332873562</c:v>
                </c:pt>
                <c:pt idx="12">
                  <c:v>222.87874188045976</c:v>
                </c:pt>
                <c:pt idx="13">
                  <c:v>220.25150043218389</c:v>
                </c:pt>
                <c:pt idx="14">
                  <c:v>223.26316729885056</c:v>
                </c:pt>
                <c:pt idx="15">
                  <c:v>220.63592585057469</c:v>
                </c:pt>
                <c:pt idx="16">
                  <c:v>223.64759271724137</c:v>
                </c:pt>
                <c:pt idx="17">
                  <c:v>221.0203512689655</c:v>
                </c:pt>
                <c:pt idx="18">
                  <c:v>224.03201813563217</c:v>
                </c:pt>
                <c:pt idx="19">
                  <c:v>227.04368500229884</c:v>
                </c:pt>
                <c:pt idx="20">
                  <c:v>230.05535186896552</c:v>
                </c:pt>
                <c:pt idx="21">
                  <c:v>227.42811042068965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42-4405-B8DC-E0B647827D6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'Discrete Binomial Model'!$O$5:$O$26</c:f>
              <c:numCache>
                <c:formatCode>General</c:formatCode>
                <c:ptCount val="22"/>
                <c:pt idx="0">
                  <c:v>231.85000600000001</c:v>
                </c:pt>
                <c:pt idx="1">
                  <c:v>234.86167286666668</c:v>
                </c:pt>
                <c:pt idx="2">
                  <c:v>232.23443141839081</c:v>
                </c:pt>
                <c:pt idx="3">
                  <c:v>235.24609828505749</c:v>
                </c:pt>
                <c:pt idx="4">
                  <c:v>232.61885683678162</c:v>
                </c:pt>
                <c:pt idx="5">
                  <c:v>235.63052370344829</c:v>
                </c:pt>
                <c:pt idx="6">
                  <c:v>233.00328225517242</c:v>
                </c:pt>
                <c:pt idx="7">
                  <c:v>236.01494912183909</c:v>
                </c:pt>
                <c:pt idx="8">
                  <c:v>233.38770767356323</c:v>
                </c:pt>
                <c:pt idx="9">
                  <c:v>236.3993745402299</c:v>
                </c:pt>
                <c:pt idx="10">
                  <c:v>233.77213309195403</c:v>
                </c:pt>
                <c:pt idx="11">
                  <c:v>236.7837999586207</c:v>
                </c:pt>
                <c:pt idx="12">
                  <c:v>239.79546682528738</c:v>
                </c:pt>
                <c:pt idx="13">
                  <c:v>237.16822537701151</c:v>
                </c:pt>
                <c:pt idx="14">
                  <c:v>240.17989224367818</c:v>
                </c:pt>
                <c:pt idx="15">
                  <c:v>237.55265079540231</c:v>
                </c:pt>
                <c:pt idx="16">
                  <c:v>234.92540934712645</c:v>
                </c:pt>
                <c:pt idx="17">
                  <c:v>232.29816789885058</c:v>
                </c:pt>
                <c:pt idx="18">
                  <c:v>235.30983476551725</c:v>
                </c:pt>
                <c:pt idx="19">
                  <c:v>232.68259331724138</c:v>
                </c:pt>
                <c:pt idx="20">
                  <c:v>235.69426018390806</c:v>
                </c:pt>
                <c:pt idx="21">
                  <c:v>233.06701873563219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42-4405-B8DC-E0B64782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870528"/>
        <c:axId val="353870944"/>
      </c:lineChart>
      <c:catAx>
        <c:axId val="35387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0944"/>
        <c:crosses val="autoZero"/>
        <c:auto val="1"/>
        <c:lblAlgn val="ctr"/>
        <c:lblOffset val="100"/>
        <c:noMultiLvlLbl val="0"/>
      </c:catAx>
      <c:valAx>
        <c:axId val="3538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Continuous</a:t>
            </a:r>
            <a:r>
              <a:rPr lang="en-US" baseline="0"/>
              <a:t>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'Geometric Brownian Model'!$F$4:$F$25</c:f>
              <c:numCache>
                <c:formatCode>General</c:formatCode>
                <c:ptCount val="22"/>
                <c:pt idx="0">
                  <c:v>231.85000600000001</c:v>
                </c:pt>
                <c:pt idx="1">
                  <c:v>236.20426971678148</c:v>
                </c:pt>
                <c:pt idx="2">
                  <c:v>234.54581831281206</c:v>
                </c:pt>
                <c:pt idx="3">
                  <c:v>235.01541330393647</c:v>
                </c:pt>
                <c:pt idx="4">
                  <c:v>233.60902521937936</c:v>
                </c:pt>
                <c:pt idx="5">
                  <c:v>236.03482558082112</c:v>
                </c:pt>
                <c:pt idx="6">
                  <c:v>241.58728499587494</c:v>
                </c:pt>
                <c:pt idx="7">
                  <c:v>241.99386727729561</c:v>
                </c:pt>
                <c:pt idx="8">
                  <c:v>248.24521613352655</c:v>
                </c:pt>
                <c:pt idx="9">
                  <c:v>251.21240426261986</c:v>
                </c:pt>
                <c:pt idx="10">
                  <c:v>246.05594190414209</c:v>
                </c:pt>
                <c:pt idx="11">
                  <c:v>245.58670596954639</c:v>
                </c:pt>
                <c:pt idx="12">
                  <c:v>248.33520781304432</c:v>
                </c:pt>
                <c:pt idx="13">
                  <c:v>253.64835906629096</c:v>
                </c:pt>
                <c:pt idx="14">
                  <c:v>255.97640934486736</c:v>
                </c:pt>
                <c:pt idx="15">
                  <c:v>251.53451429937164</c:v>
                </c:pt>
                <c:pt idx="16">
                  <c:v>256.17766397454943</c:v>
                </c:pt>
                <c:pt idx="17">
                  <c:v>262.99787741403139</c:v>
                </c:pt>
                <c:pt idx="18">
                  <c:v>267.68175858442402</c:v>
                </c:pt>
                <c:pt idx="19">
                  <c:v>267.17244827270764</c:v>
                </c:pt>
                <c:pt idx="20">
                  <c:v>269.8913455519297</c:v>
                </c:pt>
                <c:pt idx="21">
                  <c:v>266.46312430713482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9C-4C95-8DA2-FA66DCC0BD4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'Geometric Brownian Model'!$G$4:$G$25</c:f>
              <c:numCache>
                <c:formatCode>General</c:formatCode>
                <c:ptCount val="22"/>
                <c:pt idx="0">
                  <c:v>231.85000600000001</c:v>
                </c:pt>
                <c:pt idx="1">
                  <c:v>231.15618041162358</c:v>
                </c:pt>
                <c:pt idx="2">
                  <c:v>229.92338406415976</c:v>
                </c:pt>
                <c:pt idx="3">
                  <c:v>223.37046700504712</c:v>
                </c:pt>
                <c:pt idx="4">
                  <c:v>224.01698345218347</c:v>
                </c:pt>
                <c:pt idx="5">
                  <c:v>228.8749299812448</c:v>
                </c:pt>
                <c:pt idx="6">
                  <c:v>229.67343148855164</c:v>
                </c:pt>
                <c:pt idx="7">
                  <c:v>229.60634007389612</c:v>
                </c:pt>
                <c:pt idx="8">
                  <c:v>232.97399061197154</c:v>
                </c:pt>
                <c:pt idx="9">
                  <c:v>240.24936003420606</c:v>
                </c:pt>
                <c:pt idx="10">
                  <c:v>238.43397468535679</c:v>
                </c:pt>
                <c:pt idx="11">
                  <c:v>237.44503013803939</c:v>
                </c:pt>
                <c:pt idx="12">
                  <c:v>229.25769019982602</c:v>
                </c:pt>
                <c:pt idx="13">
                  <c:v>234.29709364511817</c:v>
                </c:pt>
                <c:pt idx="14">
                  <c:v>228.56185021696095</c:v>
                </c:pt>
                <c:pt idx="15">
                  <c:v>224.51747713080613</c:v>
                </c:pt>
                <c:pt idx="16">
                  <c:v>223.06356773025703</c:v>
                </c:pt>
                <c:pt idx="17">
                  <c:v>229.59830976733673</c:v>
                </c:pt>
                <c:pt idx="18">
                  <c:v>230.67081191276765</c:v>
                </c:pt>
                <c:pt idx="19">
                  <c:v>232.62609684315495</c:v>
                </c:pt>
                <c:pt idx="20">
                  <c:v>237.67864878139306</c:v>
                </c:pt>
                <c:pt idx="21">
                  <c:v>239.61832641089146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9C-4C95-8DA2-FA66DCC0BD4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'Geometric Brownian Model'!$H$4:$H$25</c:f>
              <c:numCache>
                <c:formatCode>General</c:formatCode>
                <c:ptCount val="22"/>
                <c:pt idx="0">
                  <c:v>231.85000600000001</c:v>
                </c:pt>
                <c:pt idx="1">
                  <c:v>232.30653370419179</c:v>
                </c:pt>
                <c:pt idx="2">
                  <c:v>233.32791792316314</c:v>
                </c:pt>
                <c:pt idx="3">
                  <c:v>229.0198045819393</c:v>
                </c:pt>
                <c:pt idx="4">
                  <c:v>225.20402398500374</c:v>
                </c:pt>
                <c:pt idx="5">
                  <c:v>224.6769856650466</c:v>
                </c:pt>
                <c:pt idx="6">
                  <c:v>224.18296317670118</c:v>
                </c:pt>
                <c:pt idx="7">
                  <c:v>224.187123280908</c:v>
                </c:pt>
                <c:pt idx="8">
                  <c:v>222.28811683940049</c:v>
                </c:pt>
                <c:pt idx="9">
                  <c:v>221.72750699719262</c:v>
                </c:pt>
                <c:pt idx="10">
                  <c:v>226.43295621730164</c:v>
                </c:pt>
                <c:pt idx="11">
                  <c:v>223.83662759327316</c:v>
                </c:pt>
                <c:pt idx="12">
                  <c:v>227.38317143158233</c:v>
                </c:pt>
                <c:pt idx="13">
                  <c:v>227.07650028101844</c:v>
                </c:pt>
                <c:pt idx="14">
                  <c:v>225.48896638442673</c:v>
                </c:pt>
                <c:pt idx="15">
                  <c:v>229.74243739373819</c:v>
                </c:pt>
                <c:pt idx="16">
                  <c:v>224.99070965004026</c:v>
                </c:pt>
                <c:pt idx="17">
                  <c:v>225.63368208276924</c:v>
                </c:pt>
                <c:pt idx="18">
                  <c:v>230.43759945234265</c:v>
                </c:pt>
                <c:pt idx="19">
                  <c:v>224.4448420068575</c:v>
                </c:pt>
                <c:pt idx="20">
                  <c:v>224.73880473094695</c:v>
                </c:pt>
                <c:pt idx="21">
                  <c:v>218.35979283375022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9C-4C95-8DA2-FA66DCC0B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543584"/>
        <c:axId val="346547744"/>
      </c:lineChart>
      <c:catAx>
        <c:axId val="34654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47744"/>
        <c:crosses val="autoZero"/>
        <c:auto val="1"/>
        <c:lblAlgn val="ctr"/>
        <c:lblOffset val="100"/>
        <c:noMultiLvlLbl val="0"/>
      </c:catAx>
      <c:valAx>
        <c:axId val="346547744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4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371475</xdr:colOff>
      <xdr:row>9</xdr:row>
      <xdr:rowOff>4762</xdr:rowOff>
    </xdr:from>
    <xdr:to>
      <xdr:col>23</xdr:col>
      <xdr:colOff>66675</xdr:colOff>
      <xdr:row>23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0A8B7-7885-4A7E-9C45-8003576E3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576262</xdr:colOff>
      <xdr:row>5</xdr:row>
      <xdr:rowOff>14287</xdr:rowOff>
    </xdr:from>
    <xdr:to>
      <xdr:col>19</xdr:col>
      <xdr:colOff>271462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B2B99F-D8AD-4FEF-BDB6-DC4585E02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d/F_proj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BY/BBY_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Discrete Binomial Model"/>
      <sheetName val="Geometric Brownian Motion"/>
    </sheetNames>
    <sheetDataSet>
      <sheetData sheetId="0"/>
      <sheetData sheetId="1">
        <row r="5">
          <cell r="M5">
            <v>12.46</v>
          </cell>
          <cell r="N5">
            <v>12.46</v>
          </cell>
          <cell r="O5">
            <v>12.46</v>
          </cell>
        </row>
        <row r="6">
          <cell r="M6">
            <v>12.267142857142858</v>
          </cell>
          <cell r="N6">
            <v>12.267142857142858</v>
          </cell>
          <cell r="O6">
            <v>12.761290322580646</v>
          </cell>
        </row>
        <row r="7">
          <cell r="M7">
            <v>12.074285714285715</v>
          </cell>
          <cell r="N7">
            <v>12.074285714285715</v>
          </cell>
          <cell r="O7">
            <v>13.06258064516129</v>
          </cell>
        </row>
        <row r="8">
          <cell r="M8">
            <v>12.375576036866359</v>
          </cell>
          <cell r="N8">
            <v>12.375576036866359</v>
          </cell>
          <cell r="O8">
            <v>12.869723502304147</v>
          </cell>
        </row>
        <row r="9">
          <cell r="M9">
            <v>12.676866359447004</v>
          </cell>
          <cell r="N9">
            <v>12.676866359447004</v>
          </cell>
          <cell r="O9">
            <v>12.676866359447004</v>
          </cell>
        </row>
        <row r="10">
          <cell r="M10">
            <v>12.484009216589861</v>
          </cell>
          <cell r="N10">
            <v>12.484009216589861</v>
          </cell>
          <cell r="O10">
            <v>12.484009216589861</v>
          </cell>
        </row>
        <row r="11">
          <cell r="M11">
            <v>12.785299539170506</v>
          </cell>
          <cell r="N11">
            <v>12.291152073732718</v>
          </cell>
          <cell r="O11">
            <v>12.785299539170506</v>
          </cell>
        </row>
        <row r="12">
          <cell r="M12">
            <v>13.08658986175115</v>
          </cell>
          <cell r="N12">
            <v>12.098294930875575</v>
          </cell>
          <cell r="O12">
            <v>13.08658986175115</v>
          </cell>
        </row>
        <row r="13">
          <cell r="M13">
            <v>12.893732718894007</v>
          </cell>
          <cell r="N13">
            <v>11.905437788018432</v>
          </cell>
          <cell r="O13">
            <v>12.893732718894007</v>
          </cell>
        </row>
        <row r="14">
          <cell r="M14">
            <v>13.195023041474652</v>
          </cell>
          <cell r="N14">
            <v>11.712580645161289</v>
          </cell>
          <cell r="O14">
            <v>12.700875576036864</v>
          </cell>
        </row>
        <row r="15">
          <cell r="M15">
            <v>13.496313364055297</v>
          </cell>
          <cell r="N15">
            <v>12.013870967741934</v>
          </cell>
          <cell r="O15">
            <v>12.508018433179721</v>
          </cell>
        </row>
        <row r="16">
          <cell r="M16">
            <v>13.797603686635942</v>
          </cell>
          <cell r="N16">
            <v>12.315161290322578</v>
          </cell>
          <cell r="O16">
            <v>12.809308755760366</v>
          </cell>
        </row>
        <row r="17">
          <cell r="M17">
            <v>14.098894009216586</v>
          </cell>
          <cell r="N17">
            <v>12.616451612903223</v>
          </cell>
          <cell r="O17">
            <v>12.616451612903223</v>
          </cell>
        </row>
        <row r="18">
          <cell r="M18">
            <v>13.906036866359443</v>
          </cell>
          <cell r="N18">
            <v>12.42359447004608</v>
          </cell>
          <cell r="O18">
            <v>12.42359447004608</v>
          </cell>
        </row>
        <row r="19">
          <cell r="M19">
            <v>13.7131797235023</v>
          </cell>
          <cell r="N19">
            <v>12.724884792626725</v>
          </cell>
          <cell r="O19">
            <v>12.724884792626725</v>
          </cell>
        </row>
        <row r="20">
          <cell r="M20">
            <v>13.520322580645157</v>
          </cell>
          <cell r="N20">
            <v>13.026175115207369</v>
          </cell>
          <cell r="O20">
            <v>12.532027649769582</v>
          </cell>
        </row>
        <row r="21">
          <cell r="M21">
            <v>13.821612903225802</v>
          </cell>
          <cell r="N21">
            <v>13.327465437788014</v>
          </cell>
          <cell r="O21">
            <v>12.833317972350226</v>
          </cell>
        </row>
        <row r="22">
          <cell r="M22">
            <v>13.628755760368659</v>
          </cell>
          <cell r="N22">
            <v>13.134608294930871</v>
          </cell>
          <cell r="O22">
            <v>13.134608294930871</v>
          </cell>
        </row>
        <row r="23">
          <cell r="M23">
            <v>13.930046082949303</v>
          </cell>
          <cell r="N23">
            <v>13.435898617511516</v>
          </cell>
          <cell r="O23">
            <v>13.435898617511516</v>
          </cell>
        </row>
        <row r="24">
          <cell r="M24">
            <v>14.231336405529948</v>
          </cell>
          <cell r="N24">
            <v>13.243041474654373</v>
          </cell>
          <cell r="O24">
            <v>13.73718894009216</v>
          </cell>
        </row>
        <row r="25">
          <cell r="M25">
            <v>14.038479262672805</v>
          </cell>
          <cell r="N25">
            <v>13.050184331797229</v>
          </cell>
          <cell r="O25">
            <v>14.038479262672805</v>
          </cell>
        </row>
        <row r="26">
          <cell r="M26">
            <v>13.845622119815662</v>
          </cell>
          <cell r="N26">
            <v>13.351474654377874</v>
          </cell>
          <cell r="O26">
            <v>14.33976958525345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Y"/>
      <sheetName val="Discrete Binomial Model"/>
      <sheetName val="Geometric Brownian Motion"/>
    </sheetNames>
    <sheetDataSet>
      <sheetData sheetId="0"/>
      <sheetData sheetId="1"/>
      <sheetData sheetId="2">
        <row r="4">
          <cell r="F4">
            <v>115.720001</v>
          </cell>
          <cell r="G4">
            <v>115.720001</v>
          </cell>
          <cell r="H4">
            <v>115.720001</v>
          </cell>
        </row>
        <row r="5">
          <cell r="F5">
            <v>115.48312142553536</v>
          </cell>
          <cell r="G5">
            <v>120.72907753173178</v>
          </cell>
          <cell r="H5">
            <v>116.1628740469548</v>
          </cell>
        </row>
        <row r="6">
          <cell r="F6">
            <v>115.81682879832805</v>
          </cell>
          <cell r="G6">
            <v>120.49156442373632</v>
          </cell>
          <cell r="H6">
            <v>118.82261901239102</v>
          </cell>
        </row>
        <row r="7">
          <cell r="F7">
            <v>114.79602919175545</v>
          </cell>
          <cell r="G7">
            <v>118.9669608024266</v>
          </cell>
          <cell r="H7">
            <v>117.20295618527057</v>
          </cell>
        </row>
        <row r="8">
          <cell r="F8">
            <v>115.36344836400127</v>
          </cell>
          <cell r="G8">
            <v>118.51610487862131</v>
          </cell>
          <cell r="H8">
            <v>112.93851638504428</v>
          </cell>
        </row>
        <row r="9">
          <cell r="F9">
            <v>115.82010577546494</v>
          </cell>
          <cell r="G9">
            <v>120.21777904471568</v>
          </cell>
          <cell r="H9">
            <v>113.86371893192533</v>
          </cell>
        </row>
        <row r="10">
          <cell r="F10">
            <v>113.89610584494154</v>
          </cell>
          <cell r="G10">
            <v>122.9485239485236</v>
          </cell>
          <cell r="H10">
            <v>114.56193834782761</v>
          </cell>
        </row>
        <row r="11">
          <cell r="F11">
            <v>114.46537358570347</v>
          </cell>
          <cell r="G11">
            <v>127.42282348145224</v>
          </cell>
          <cell r="H11">
            <v>114.7908385139657</v>
          </cell>
        </row>
        <row r="12">
          <cell r="F12">
            <v>115.90692416189749</v>
          </cell>
          <cell r="G12">
            <v>131.15742696646157</v>
          </cell>
          <cell r="H12">
            <v>116.23361639599612</v>
          </cell>
        </row>
        <row r="13">
          <cell r="F13">
            <v>115.18481968135886</v>
          </cell>
          <cell r="G13">
            <v>127.59769370041464</v>
          </cell>
          <cell r="H13">
            <v>118.77929594108367</v>
          </cell>
        </row>
        <row r="14">
          <cell r="F14">
            <v>113.18096206090347</v>
          </cell>
          <cell r="G14">
            <v>125.38408423188132</v>
          </cell>
          <cell r="H14">
            <v>116.40373562204263</v>
          </cell>
        </row>
        <row r="15">
          <cell r="F15">
            <v>111.07212318479269</v>
          </cell>
          <cell r="G15">
            <v>125.85445671886623</v>
          </cell>
          <cell r="H15">
            <v>113.46269395788808</v>
          </cell>
        </row>
        <row r="16">
          <cell r="F16">
            <v>111.46268432182107</v>
          </cell>
          <cell r="G16">
            <v>126.75250739011133</v>
          </cell>
          <cell r="H16">
            <v>112.0015075459289</v>
          </cell>
        </row>
        <row r="17">
          <cell r="F17">
            <v>109.99579134860832</v>
          </cell>
          <cell r="G17">
            <v>127.51728196858247</v>
          </cell>
          <cell r="H17">
            <v>116.87641862640785</v>
          </cell>
        </row>
        <row r="18">
          <cell r="F18">
            <v>108.68040231282576</v>
          </cell>
          <cell r="G18">
            <v>124.68938348558483</v>
          </cell>
          <cell r="H18">
            <v>118.80937110717997</v>
          </cell>
        </row>
        <row r="19">
          <cell r="F19">
            <v>111.11678884202705</v>
          </cell>
          <cell r="G19">
            <v>128.15561212751021</v>
          </cell>
          <cell r="H19">
            <v>118.13459303056828</v>
          </cell>
        </row>
        <row r="20">
          <cell r="F20">
            <v>115.92109508865322</v>
          </cell>
          <cell r="G20">
            <v>131.67575879562997</v>
          </cell>
          <cell r="H20">
            <v>120.58754982348873</v>
          </cell>
        </row>
        <row r="21">
          <cell r="F21">
            <v>115.30645727753128</v>
          </cell>
          <cell r="G21">
            <v>137.08876294369779</v>
          </cell>
          <cell r="H21">
            <v>119.54175289103937</v>
          </cell>
        </row>
        <row r="22">
          <cell r="F22">
            <v>113.47697087813282</v>
          </cell>
          <cell r="G22">
            <v>136.11254498542073</v>
          </cell>
          <cell r="H22">
            <v>119.66075698265668</v>
          </cell>
        </row>
        <row r="23">
          <cell r="F23">
            <v>113.84732731692286</v>
          </cell>
          <cell r="G23">
            <v>138.28899666564885</v>
          </cell>
          <cell r="H23">
            <v>121.48205091134061</v>
          </cell>
        </row>
        <row r="24">
          <cell r="F24">
            <v>114.47605949724749</v>
          </cell>
          <cell r="G24">
            <v>136.01271096061026</v>
          </cell>
          <cell r="H24">
            <v>118.35529644693437</v>
          </cell>
        </row>
        <row r="25">
          <cell r="F25">
            <v>111.70587301275476</v>
          </cell>
          <cell r="G25">
            <v>135.5780717415505</v>
          </cell>
          <cell r="H25">
            <v>120.90091300029623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F1F3-9C03-4D24-A21C-57085CD41800}">
  <dimension ref="A1:S61"/>
  <sheetViews>
    <sheetView topLeftCell="B1" workbookViewId="0">
      <selection sqref="A1:G61"/>
    </sheetView>
  </sheetViews>
  <sheetFormatPr defaultRowHeight="15" x14ac:dyDescent="0.25"/>
  <cols>
    <col min="1" max="1" width="9.7109375" bestFit="1" customWidth="1"/>
    <col min="9" max="9" width="19.28515625" bestFit="1" customWidth="1"/>
    <col min="10" max="10" width="11.28515625" bestFit="1" customWidth="1"/>
    <col min="11" max="11" width="13.42578125" bestFit="1" customWidth="1"/>
    <col min="12" max="12" width="14" bestFit="1" customWidth="1"/>
    <col min="13" max="13" width="10" bestFit="1" customWidth="1"/>
    <col min="19" max="19" width="9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1" t="s">
        <v>12</v>
      </c>
      <c r="P1" s="1"/>
      <c r="Q1" s="1"/>
      <c r="R1" s="1"/>
      <c r="S1" s="2">
        <f>SUM(I3:I61)/ROWS(I3:I61)</f>
        <v>0.50847457627118642</v>
      </c>
    </row>
    <row r="2" spans="1:19" x14ac:dyDescent="0.25">
      <c r="A2" s="3">
        <v>44200</v>
      </c>
      <c r="B2">
        <v>222.529999</v>
      </c>
      <c r="C2">
        <v>223</v>
      </c>
      <c r="D2">
        <v>214.80999800000001</v>
      </c>
      <c r="E2">
        <v>217.69000199999999</v>
      </c>
      <c r="F2">
        <v>217.189774</v>
      </c>
      <c r="G2">
        <v>37130100</v>
      </c>
      <c r="O2" s="1"/>
      <c r="P2" s="1"/>
      <c r="Q2" s="1"/>
      <c r="R2" s="1"/>
      <c r="S2" s="1"/>
    </row>
    <row r="3" spans="1:19" x14ac:dyDescent="0.25">
      <c r="A3" s="3">
        <v>44201</v>
      </c>
      <c r="B3">
        <v>217.259995</v>
      </c>
      <c r="C3">
        <v>218.520004</v>
      </c>
      <c r="D3">
        <v>215.699997</v>
      </c>
      <c r="E3">
        <v>217.89999399999999</v>
      </c>
      <c r="F3">
        <v>217.399292</v>
      </c>
      <c r="G3">
        <v>23823000</v>
      </c>
      <c r="I3">
        <f>IF(E3&gt;E2,1,0)</f>
        <v>1</v>
      </c>
      <c r="J3" s="4">
        <f>ABS(E3-E2)</f>
        <v>0.20999199999999973</v>
      </c>
      <c r="K3" s="4">
        <f>IF(I3=1,J3,"")</f>
        <v>0.20999199999999973</v>
      </c>
      <c r="L3" t="str">
        <f>IF(I3=0,J3,"")</f>
        <v/>
      </c>
      <c r="M3" s="5">
        <f>LN(E3/E2)</f>
        <v>9.6417281478567416E-4</v>
      </c>
      <c r="O3" s="1" t="s">
        <v>13</v>
      </c>
      <c r="P3" s="1"/>
      <c r="Q3" s="1"/>
      <c r="R3" s="1"/>
      <c r="S3" s="1" cm="1">
        <f t="array" ref="S3">SUM(ABS(J3:J61))/ROWS(J3:J61)</f>
        <v>2.8227120000000001</v>
      </c>
    </row>
    <row r="4" spans="1:19" x14ac:dyDescent="0.25">
      <c r="A4" s="3">
        <v>44202</v>
      </c>
      <c r="B4">
        <v>212.16999799999999</v>
      </c>
      <c r="C4">
        <v>216.490005</v>
      </c>
      <c r="D4">
        <v>211.94000199999999</v>
      </c>
      <c r="E4">
        <v>212.25</v>
      </c>
      <c r="F4">
        <v>211.76226800000001</v>
      </c>
      <c r="G4">
        <v>35930700</v>
      </c>
      <c r="I4">
        <f t="shared" ref="I4:I61" si="0">IF(E4&gt;E3,1,0)</f>
        <v>0</v>
      </c>
      <c r="J4" s="4">
        <f t="shared" ref="J4:J61" si="1">ABS(E4-E3)</f>
        <v>5.6499939999999924</v>
      </c>
      <c r="K4" s="4" t="str">
        <f t="shared" ref="K4:K61" si="2">IF(I4=1,J4,"")</f>
        <v/>
      </c>
      <c r="L4">
        <f t="shared" ref="L4:L61" si="3">IF(I4=0,J4,"")</f>
        <v>5.6499939999999924</v>
      </c>
      <c r="M4" s="5">
        <f t="shared" ref="M4:M61" si="4">LN(E4/E3)</f>
        <v>-2.6271389223550334E-2</v>
      </c>
      <c r="O4" s="1"/>
      <c r="P4" s="1"/>
      <c r="Q4" s="1"/>
      <c r="R4" s="1"/>
      <c r="S4" s="1"/>
    </row>
    <row r="5" spans="1:19" x14ac:dyDescent="0.25">
      <c r="A5" s="3">
        <v>44203</v>
      </c>
      <c r="B5">
        <v>214.03999300000001</v>
      </c>
      <c r="C5">
        <v>219.33999600000001</v>
      </c>
      <c r="D5">
        <v>213.71000699999999</v>
      </c>
      <c r="E5">
        <v>218.28999300000001</v>
      </c>
      <c r="F5">
        <v>217.78839099999999</v>
      </c>
      <c r="G5">
        <v>27694500</v>
      </c>
      <c r="I5">
        <f t="shared" si="0"/>
        <v>1</v>
      </c>
      <c r="J5" s="4">
        <f t="shared" si="1"/>
        <v>6.0399930000000097</v>
      </c>
      <c r="K5" s="4">
        <f t="shared" si="2"/>
        <v>6.0399930000000097</v>
      </c>
      <c r="L5" t="str">
        <f t="shared" si="3"/>
        <v/>
      </c>
      <c r="M5" s="5">
        <f t="shared" si="4"/>
        <v>2.8059596727380665E-2</v>
      </c>
      <c r="O5" s="1" t="s">
        <v>14</v>
      </c>
      <c r="P5" s="1"/>
      <c r="Q5" s="1"/>
      <c r="R5" s="1"/>
      <c r="S5" s="1">
        <f>SUM(K3:K61)/SUM(I3:I61)</f>
        <v>3.0116668666666668</v>
      </c>
    </row>
    <row r="6" spans="1:19" x14ac:dyDescent="0.25">
      <c r="A6" s="3">
        <v>44204</v>
      </c>
      <c r="B6">
        <v>218.679993</v>
      </c>
      <c r="C6">
        <v>220.58000200000001</v>
      </c>
      <c r="D6">
        <v>217.029999</v>
      </c>
      <c r="E6">
        <v>219.61999499999999</v>
      </c>
      <c r="F6">
        <v>219.115341</v>
      </c>
      <c r="G6">
        <v>22956200</v>
      </c>
      <c r="I6">
        <f t="shared" si="0"/>
        <v>1</v>
      </c>
      <c r="J6" s="4">
        <f t="shared" si="1"/>
        <v>1.330001999999979</v>
      </c>
      <c r="K6" s="4">
        <f t="shared" si="2"/>
        <v>1.330001999999979</v>
      </c>
      <c r="L6" s="4" t="str">
        <f t="shared" si="3"/>
        <v/>
      </c>
      <c r="M6" s="5">
        <f t="shared" si="4"/>
        <v>6.0743354841325597E-3</v>
      </c>
      <c r="O6" s="1"/>
      <c r="P6" s="1"/>
      <c r="Q6" s="1"/>
      <c r="R6" s="1"/>
      <c r="S6" s="1"/>
    </row>
    <row r="7" spans="1:19" x14ac:dyDescent="0.25">
      <c r="A7" s="3">
        <v>44207</v>
      </c>
      <c r="B7">
        <v>218.470001</v>
      </c>
      <c r="C7">
        <v>218.91000399999999</v>
      </c>
      <c r="D7">
        <v>216.729996</v>
      </c>
      <c r="E7">
        <v>217.490005</v>
      </c>
      <c r="F7">
        <v>216.99023399999999</v>
      </c>
      <c r="G7">
        <v>23031300</v>
      </c>
      <c r="I7">
        <f t="shared" si="0"/>
        <v>0</v>
      </c>
      <c r="J7" s="4">
        <f t="shared" si="1"/>
        <v>2.1299899999999923</v>
      </c>
      <c r="K7" s="4" t="str">
        <f t="shared" si="2"/>
        <v/>
      </c>
      <c r="L7" s="4">
        <f t="shared" si="3"/>
        <v>2.1299899999999923</v>
      </c>
      <c r="M7" s="5">
        <f t="shared" si="4"/>
        <v>-9.7458619531382087E-3</v>
      </c>
      <c r="O7" s="1" t="s">
        <v>15</v>
      </c>
      <c r="P7" s="1"/>
      <c r="Q7" s="1"/>
      <c r="R7" s="1"/>
      <c r="S7" s="1">
        <f>SUM(L3:L61)/(ROWS(I3:I61)-SUM(I3:I61))</f>
        <v>2.6272414482758619</v>
      </c>
    </row>
    <row r="8" spans="1:19" x14ac:dyDescent="0.25">
      <c r="A8" s="3">
        <v>44208</v>
      </c>
      <c r="B8">
        <v>216.5</v>
      </c>
      <c r="C8">
        <v>217.10000600000001</v>
      </c>
      <c r="D8">
        <v>213.320007</v>
      </c>
      <c r="E8">
        <v>214.929993</v>
      </c>
      <c r="F8">
        <v>214.43611100000001</v>
      </c>
      <c r="G8">
        <v>23249300</v>
      </c>
      <c r="I8">
        <f t="shared" si="0"/>
        <v>0</v>
      </c>
      <c r="J8" s="4">
        <f t="shared" si="1"/>
        <v>2.5600120000000004</v>
      </c>
      <c r="K8" s="4" t="str">
        <f t="shared" si="2"/>
        <v/>
      </c>
      <c r="L8" s="4">
        <f t="shared" si="3"/>
        <v>2.5600120000000004</v>
      </c>
      <c r="M8" s="5">
        <f t="shared" si="4"/>
        <v>-1.1840534299391253E-2</v>
      </c>
      <c r="O8" s="1"/>
      <c r="P8" s="1"/>
      <c r="Q8" s="1"/>
      <c r="R8" s="1"/>
      <c r="S8" s="1"/>
    </row>
    <row r="9" spans="1:19" x14ac:dyDescent="0.25">
      <c r="A9" s="3">
        <v>44209</v>
      </c>
      <c r="B9">
        <v>214.020004</v>
      </c>
      <c r="C9">
        <v>216.759995</v>
      </c>
      <c r="D9">
        <v>213.929993</v>
      </c>
      <c r="E9">
        <v>216.33999600000001</v>
      </c>
      <c r="F9">
        <v>215.84288000000001</v>
      </c>
      <c r="G9">
        <v>20087100</v>
      </c>
      <c r="I9">
        <f t="shared" si="0"/>
        <v>1</v>
      </c>
      <c r="J9" s="4">
        <f t="shared" si="1"/>
        <v>1.4100030000000174</v>
      </c>
      <c r="K9" s="4">
        <f t="shared" si="2"/>
        <v>1.4100030000000174</v>
      </c>
      <c r="L9" s="4" t="str">
        <f t="shared" si="3"/>
        <v/>
      </c>
      <c r="M9" s="5">
        <f t="shared" si="4"/>
        <v>6.5388645622880036E-3</v>
      </c>
      <c r="O9" s="1" t="s">
        <v>16</v>
      </c>
      <c r="P9" s="1"/>
      <c r="Q9" s="1"/>
      <c r="R9" s="1"/>
      <c r="S9" s="6">
        <f>SUM(M3:M61)/ROWS(M3:M61)</f>
        <v>1.0681117816279432E-3</v>
      </c>
    </row>
    <row r="10" spans="1:19" x14ac:dyDescent="0.25">
      <c r="A10" s="3">
        <v>44210</v>
      </c>
      <c r="B10">
        <v>215.91000399999999</v>
      </c>
      <c r="C10">
        <v>217.46000699999999</v>
      </c>
      <c r="D10">
        <v>212.740005</v>
      </c>
      <c r="E10">
        <v>213.020004</v>
      </c>
      <c r="F10">
        <v>212.530518</v>
      </c>
      <c r="G10">
        <v>29480800</v>
      </c>
      <c r="I10">
        <f t="shared" si="0"/>
        <v>0</v>
      </c>
      <c r="J10" s="4">
        <f t="shared" si="1"/>
        <v>3.3199920000000134</v>
      </c>
      <c r="K10" s="4" t="str">
        <f t="shared" si="2"/>
        <v/>
      </c>
      <c r="L10" s="4">
        <f t="shared" si="3"/>
        <v>3.3199920000000134</v>
      </c>
      <c r="M10" s="5">
        <f t="shared" si="4"/>
        <v>-1.5465148920129505E-2</v>
      </c>
      <c r="O10" s="1"/>
      <c r="P10" s="1"/>
      <c r="Q10" s="1"/>
      <c r="R10" s="1"/>
      <c r="S10" s="1"/>
    </row>
    <row r="11" spans="1:19" x14ac:dyDescent="0.25">
      <c r="A11" s="3">
        <v>44211</v>
      </c>
      <c r="B11">
        <v>213.520004</v>
      </c>
      <c r="C11">
        <v>214.509995</v>
      </c>
      <c r="D11">
        <v>212.029999</v>
      </c>
      <c r="E11">
        <v>212.64999399999999</v>
      </c>
      <c r="F11">
        <v>212.16134600000001</v>
      </c>
      <c r="G11">
        <v>31746500</v>
      </c>
      <c r="I11">
        <f t="shared" si="0"/>
        <v>0</v>
      </c>
      <c r="J11" s="4">
        <f t="shared" si="1"/>
        <v>0.37001000000000772</v>
      </c>
      <c r="K11" s="4" t="str">
        <f t="shared" si="2"/>
        <v/>
      </c>
      <c r="L11" s="4">
        <f t="shared" si="3"/>
        <v>0.37001000000000772</v>
      </c>
      <c r="M11" s="5">
        <f t="shared" si="4"/>
        <v>-1.7384833083342907E-3</v>
      </c>
      <c r="O11" s="1" t="s">
        <v>17</v>
      </c>
      <c r="P11" s="1"/>
      <c r="Q11" s="1"/>
      <c r="R11" s="1"/>
      <c r="S11" s="1">
        <f>_xlfn.VAR.S(M3:M61)</f>
        <v>2.474068140014449E-4</v>
      </c>
    </row>
    <row r="12" spans="1:19" x14ac:dyDescent="0.25">
      <c r="A12" s="3">
        <v>44215</v>
      </c>
      <c r="B12">
        <v>213.75</v>
      </c>
      <c r="C12">
        <v>216.979996</v>
      </c>
      <c r="D12">
        <v>212.63000500000001</v>
      </c>
      <c r="E12">
        <v>216.44000199999999</v>
      </c>
      <c r="F12">
        <v>215.94264200000001</v>
      </c>
      <c r="G12">
        <v>30480900</v>
      </c>
      <c r="I12">
        <f t="shared" si="0"/>
        <v>1</v>
      </c>
      <c r="J12" s="4">
        <f t="shared" si="1"/>
        <v>3.7900080000000003</v>
      </c>
      <c r="K12" s="4">
        <f t="shared" si="2"/>
        <v>3.7900080000000003</v>
      </c>
      <c r="L12" s="4" t="str">
        <f t="shared" si="3"/>
        <v/>
      </c>
      <c r="M12" s="5">
        <f t="shared" si="4"/>
        <v>1.7665788530705859E-2</v>
      </c>
    </row>
    <row r="13" spans="1:19" x14ac:dyDescent="0.25">
      <c r="A13" s="3">
        <v>44216</v>
      </c>
      <c r="B13">
        <v>217.699997</v>
      </c>
      <c r="C13">
        <v>225.78999300000001</v>
      </c>
      <c r="D13">
        <v>217.28999300000001</v>
      </c>
      <c r="E13">
        <v>224.33999600000001</v>
      </c>
      <c r="F13">
        <v>223.82449299999999</v>
      </c>
      <c r="G13">
        <v>37777300</v>
      </c>
      <c r="I13">
        <f t="shared" si="0"/>
        <v>1</v>
      </c>
      <c r="J13" s="4">
        <f t="shared" si="1"/>
        <v>7.8999940000000208</v>
      </c>
      <c r="K13" s="4">
        <f t="shared" si="2"/>
        <v>7.8999940000000208</v>
      </c>
      <c r="L13" s="4" t="str">
        <f t="shared" si="3"/>
        <v/>
      </c>
      <c r="M13" s="5">
        <f t="shared" si="4"/>
        <v>3.5849358372027254E-2</v>
      </c>
    </row>
    <row r="14" spans="1:19" x14ac:dyDescent="0.25">
      <c r="A14" s="3">
        <v>44217</v>
      </c>
      <c r="B14">
        <v>224.699997</v>
      </c>
      <c r="C14">
        <v>226.300003</v>
      </c>
      <c r="D14">
        <v>222.41999799999999</v>
      </c>
      <c r="E14">
        <v>224.970001</v>
      </c>
      <c r="F14">
        <v>224.45304899999999</v>
      </c>
      <c r="G14">
        <v>30709400</v>
      </c>
      <c r="I14">
        <f t="shared" si="0"/>
        <v>1</v>
      </c>
      <c r="J14" s="4">
        <f t="shared" si="1"/>
        <v>0.63000499999998283</v>
      </c>
      <c r="K14" s="4">
        <f t="shared" si="2"/>
        <v>0.63000499999998283</v>
      </c>
      <c r="L14" s="4" t="str">
        <f t="shared" si="3"/>
        <v/>
      </c>
      <c r="M14" s="5">
        <f t="shared" si="4"/>
        <v>2.8043240394469604E-3</v>
      </c>
    </row>
    <row r="15" spans="1:19" x14ac:dyDescent="0.25">
      <c r="A15" s="3">
        <v>44218</v>
      </c>
      <c r="B15">
        <v>227.08000200000001</v>
      </c>
      <c r="C15">
        <v>230.070007</v>
      </c>
      <c r="D15">
        <v>225.800003</v>
      </c>
      <c r="E15">
        <v>225.949997</v>
      </c>
      <c r="F15">
        <v>225.43078600000001</v>
      </c>
      <c r="G15">
        <v>30172700</v>
      </c>
      <c r="I15">
        <f t="shared" si="0"/>
        <v>1</v>
      </c>
      <c r="J15" s="4">
        <f t="shared" si="1"/>
        <v>0.97999599999999987</v>
      </c>
      <c r="K15" s="4">
        <f t="shared" si="2"/>
        <v>0.97999599999999987</v>
      </c>
      <c r="L15" s="4" t="str">
        <f t="shared" si="3"/>
        <v/>
      </c>
      <c r="M15" s="5">
        <f t="shared" si="4"/>
        <v>4.3466581535700375E-3</v>
      </c>
    </row>
    <row r="16" spans="1:19" x14ac:dyDescent="0.25">
      <c r="A16" s="3">
        <v>44221</v>
      </c>
      <c r="B16">
        <v>229.11999499999999</v>
      </c>
      <c r="C16">
        <v>229.779999</v>
      </c>
      <c r="D16">
        <v>224.220001</v>
      </c>
      <c r="E16">
        <v>229.529999</v>
      </c>
      <c r="F16">
        <v>229.00256300000001</v>
      </c>
      <c r="G16">
        <v>33152100</v>
      </c>
      <c r="I16">
        <f t="shared" si="0"/>
        <v>1</v>
      </c>
      <c r="J16" s="4">
        <f t="shared" si="1"/>
        <v>3.5800020000000075</v>
      </c>
      <c r="K16" s="4">
        <f t="shared" si="2"/>
        <v>3.5800020000000075</v>
      </c>
      <c r="L16" s="4" t="str">
        <f t="shared" si="3"/>
        <v/>
      </c>
      <c r="M16" s="5">
        <f t="shared" si="4"/>
        <v>1.5720012975126339E-2</v>
      </c>
    </row>
    <row r="17" spans="1:13" x14ac:dyDescent="0.25">
      <c r="A17" s="3">
        <v>44222</v>
      </c>
      <c r="B17">
        <v>231.86000100000001</v>
      </c>
      <c r="C17">
        <v>234.179993</v>
      </c>
      <c r="D17">
        <v>230.08000200000001</v>
      </c>
      <c r="E17">
        <v>232.33000200000001</v>
      </c>
      <c r="F17">
        <v>231.796143</v>
      </c>
      <c r="G17">
        <v>49169600</v>
      </c>
      <c r="I17">
        <f t="shared" si="0"/>
        <v>1</v>
      </c>
      <c r="J17" s="4">
        <f t="shared" si="1"/>
        <v>2.8000030000000038</v>
      </c>
      <c r="K17" s="4">
        <f t="shared" si="2"/>
        <v>2.8000030000000038</v>
      </c>
      <c r="L17" s="4" t="str">
        <f t="shared" si="3"/>
        <v/>
      </c>
      <c r="M17" s="5">
        <f t="shared" si="4"/>
        <v>1.2125047840500228E-2</v>
      </c>
    </row>
    <row r="18" spans="1:13" x14ac:dyDescent="0.25">
      <c r="A18" s="3">
        <v>44223</v>
      </c>
      <c r="B18">
        <v>238</v>
      </c>
      <c r="C18">
        <v>240.44000199999999</v>
      </c>
      <c r="D18">
        <v>230.13999899999999</v>
      </c>
      <c r="E18">
        <v>232.89999399999999</v>
      </c>
      <c r="F18">
        <v>232.364822</v>
      </c>
      <c r="G18">
        <v>69870600</v>
      </c>
      <c r="I18">
        <f t="shared" si="0"/>
        <v>1</v>
      </c>
      <c r="J18" s="4">
        <f t="shared" si="1"/>
        <v>0.56999199999998496</v>
      </c>
      <c r="K18" s="4">
        <f t="shared" si="2"/>
        <v>0.56999199999998496</v>
      </c>
      <c r="L18" s="4" t="str">
        <f t="shared" si="3"/>
        <v/>
      </c>
      <c r="M18" s="5">
        <f t="shared" si="4"/>
        <v>2.4503677325237428E-3</v>
      </c>
    </row>
    <row r="19" spans="1:13" x14ac:dyDescent="0.25">
      <c r="A19" s="3">
        <v>44224</v>
      </c>
      <c r="B19">
        <v>235.61000100000001</v>
      </c>
      <c r="C19">
        <v>242.63999899999999</v>
      </c>
      <c r="D19">
        <v>235.08999600000001</v>
      </c>
      <c r="E19">
        <v>238.929993</v>
      </c>
      <c r="F19">
        <v>238.380966</v>
      </c>
      <c r="G19">
        <v>49111200</v>
      </c>
      <c r="I19">
        <f t="shared" si="0"/>
        <v>1</v>
      </c>
      <c r="J19" s="4">
        <f t="shared" si="1"/>
        <v>6.0299990000000037</v>
      </c>
      <c r="K19" s="4">
        <f t="shared" si="2"/>
        <v>6.0299990000000037</v>
      </c>
      <c r="L19" s="4" t="str">
        <f t="shared" si="3"/>
        <v/>
      </c>
      <c r="M19" s="5">
        <f t="shared" si="4"/>
        <v>2.5561441576989734E-2</v>
      </c>
    </row>
    <row r="20" spans="1:13" x14ac:dyDescent="0.25">
      <c r="A20" s="3">
        <v>44225</v>
      </c>
      <c r="B20">
        <v>235.990005</v>
      </c>
      <c r="C20">
        <v>238.020004</v>
      </c>
      <c r="D20">
        <v>231.35000600000001</v>
      </c>
      <c r="E20">
        <v>231.96000699999999</v>
      </c>
      <c r="F20">
        <v>231.426987</v>
      </c>
      <c r="G20">
        <v>42503100</v>
      </c>
      <c r="I20">
        <f t="shared" si="0"/>
        <v>0</v>
      </c>
      <c r="J20" s="4">
        <f t="shared" si="1"/>
        <v>6.9699860000000058</v>
      </c>
      <c r="K20" s="4" t="str">
        <f t="shared" si="2"/>
        <v/>
      </c>
      <c r="L20" s="4">
        <f t="shared" si="3"/>
        <v>6.9699860000000058</v>
      </c>
      <c r="M20" s="5">
        <f t="shared" si="4"/>
        <v>-2.9605619519298975E-2</v>
      </c>
    </row>
    <row r="21" spans="1:13" x14ac:dyDescent="0.25">
      <c r="A21" s="3">
        <v>44228</v>
      </c>
      <c r="B21">
        <v>235.05999800000001</v>
      </c>
      <c r="C21">
        <v>242.5</v>
      </c>
      <c r="D21">
        <v>232.429993</v>
      </c>
      <c r="E21">
        <v>239.64999399999999</v>
      </c>
      <c r="F21">
        <v>239.09930399999999</v>
      </c>
      <c r="G21">
        <v>33314200</v>
      </c>
      <c r="I21">
        <f t="shared" si="0"/>
        <v>1</v>
      </c>
      <c r="J21" s="4">
        <f t="shared" si="1"/>
        <v>7.6899870000000021</v>
      </c>
      <c r="K21" s="4">
        <f t="shared" si="2"/>
        <v>7.6899870000000021</v>
      </c>
      <c r="L21" s="4" t="str">
        <f t="shared" si="3"/>
        <v/>
      </c>
      <c r="M21" s="5">
        <f t="shared" si="4"/>
        <v>3.2614527383272224E-2</v>
      </c>
    </row>
    <row r="22" spans="1:13" x14ac:dyDescent="0.25">
      <c r="A22" s="3">
        <v>44229</v>
      </c>
      <c r="B22">
        <v>241.300003</v>
      </c>
      <c r="C22">
        <v>242.30999800000001</v>
      </c>
      <c r="D22">
        <v>238.69000199999999</v>
      </c>
      <c r="E22">
        <v>239.509995</v>
      </c>
      <c r="F22">
        <v>238.95962499999999</v>
      </c>
      <c r="G22">
        <v>25916300</v>
      </c>
      <c r="I22">
        <f t="shared" si="0"/>
        <v>0</v>
      </c>
      <c r="J22" s="4">
        <f t="shared" si="1"/>
        <v>0.13999899999998888</v>
      </c>
      <c r="K22" s="4" t="str">
        <f t="shared" si="2"/>
        <v/>
      </c>
      <c r="L22" s="4">
        <f t="shared" si="3"/>
        <v>0.13999899999998888</v>
      </c>
      <c r="M22" s="5">
        <f t="shared" si="4"/>
        <v>-5.8435181232859706E-4</v>
      </c>
    </row>
    <row r="23" spans="1:13" x14ac:dyDescent="0.25">
      <c r="A23" s="3">
        <v>44230</v>
      </c>
      <c r="B23">
        <v>239.570007</v>
      </c>
      <c r="C23">
        <v>245.08999600000001</v>
      </c>
      <c r="D23">
        <v>239.259995</v>
      </c>
      <c r="E23">
        <v>243</v>
      </c>
      <c r="F23">
        <v>242.44162</v>
      </c>
      <c r="G23">
        <v>27158100</v>
      </c>
      <c r="I23">
        <f t="shared" si="0"/>
        <v>1</v>
      </c>
      <c r="J23" s="4">
        <f t="shared" si="1"/>
        <v>3.4900049999999965</v>
      </c>
      <c r="K23" s="4">
        <f t="shared" si="2"/>
        <v>3.4900049999999965</v>
      </c>
      <c r="L23" s="4" t="str">
        <f t="shared" si="3"/>
        <v/>
      </c>
      <c r="M23" s="5">
        <f t="shared" si="4"/>
        <v>1.4466294583748597E-2</v>
      </c>
    </row>
    <row r="24" spans="1:13" x14ac:dyDescent="0.25">
      <c r="A24" s="3">
        <v>44231</v>
      </c>
      <c r="B24">
        <v>242.66000399999999</v>
      </c>
      <c r="C24">
        <v>243.240005</v>
      </c>
      <c r="D24">
        <v>240.36999499999999</v>
      </c>
      <c r="E24">
        <v>242.009995</v>
      </c>
      <c r="F24">
        <v>241.45388800000001</v>
      </c>
      <c r="G24">
        <v>25296100</v>
      </c>
      <c r="I24">
        <f t="shared" si="0"/>
        <v>0</v>
      </c>
      <c r="J24" s="4">
        <f t="shared" si="1"/>
        <v>0.99000499999999647</v>
      </c>
      <c r="K24" s="4" t="str">
        <f t="shared" si="2"/>
        <v/>
      </c>
      <c r="L24" s="4">
        <f t="shared" si="3"/>
        <v>0.99000499999999647</v>
      </c>
      <c r="M24" s="5">
        <f t="shared" si="4"/>
        <v>-4.0824163838592128E-3</v>
      </c>
    </row>
    <row r="25" spans="1:13" x14ac:dyDescent="0.25">
      <c r="A25" s="3">
        <v>44232</v>
      </c>
      <c r="B25">
        <v>242.229996</v>
      </c>
      <c r="C25">
        <v>243.279999</v>
      </c>
      <c r="D25">
        <v>240.41999799999999</v>
      </c>
      <c r="E25">
        <v>242.199997</v>
      </c>
      <c r="F25">
        <v>241.64344800000001</v>
      </c>
      <c r="G25">
        <v>18054800</v>
      </c>
      <c r="I25">
        <f t="shared" si="0"/>
        <v>1</v>
      </c>
      <c r="J25" s="4">
        <f t="shared" si="1"/>
        <v>0.19000199999999268</v>
      </c>
      <c r="K25" s="4">
        <f t="shared" si="2"/>
        <v>0.19000199999999268</v>
      </c>
      <c r="L25" s="4" t="str">
        <f t="shared" si="3"/>
        <v/>
      </c>
      <c r="M25" s="5">
        <f t="shared" si="4"/>
        <v>7.8479177584508909E-4</v>
      </c>
    </row>
    <row r="26" spans="1:13" x14ac:dyDescent="0.25">
      <c r="A26" s="3">
        <v>44235</v>
      </c>
      <c r="B26">
        <v>243.14999399999999</v>
      </c>
      <c r="C26">
        <v>243.679993</v>
      </c>
      <c r="D26">
        <v>240.80999800000001</v>
      </c>
      <c r="E26">
        <v>242.470001</v>
      </c>
      <c r="F26">
        <v>241.91284200000001</v>
      </c>
      <c r="G26">
        <v>22211900</v>
      </c>
      <c r="I26">
        <f t="shared" si="0"/>
        <v>1</v>
      </c>
      <c r="J26" s="4">
        <f t="shared" si="1"/>
        <v>0.27000400000000013</v>
      </c>
      <c r="K26" s="4">
        <f t="shared" si="2"/>
        <v>0.27000400000000013</v>
      </c>
      <c r="L26" s="4" t="str">
        <f t="shared" si="3"/>
        <v/>
      </c>
      <c r="M26" s="5">
        <f t="shared" si="4"/>
        <v>1.1141767761399008E-3</v>
      </c>
    </row>
    <row r="27" spans="1:13" x14ac:dyDescent="0.25">
      <c r="A27" s="3">
        <v>44236</v>
      </c>
      <c r="B27">
        <v>241.86999499999999</v>
      </c>
      <c r="C27">
        <v>244.759995</v>
      </c>
      <c r="D27">
        <v>241.38000500000001</v>
      </c>
      <c r="E27">
        <v>243.770004</v>
      </c>
      <c r="F27">
        <v>243.20985400000001</v>
      </c>
      <c r="G27">
        <v>23565000</v>
      </c>
      <c r="I27">
        <f t="shared" si="0"/>
        <v>1</v>
      </c>
      <c r="J27" s="4">
        <f t="shared" si="1"/>
        <v>1.3000030000000038</v>
      </c>
      <c r="K27" s="4">
        <f t="shared" si="2"/>
        <v>1.3000030000000038</v>
      </c>
      <c r="L27" s="4" t="str">
        <f t="shared" si="3"/>
        <v/>
      </c>
      <c r="M27" s="5">
        <f t="shared" si="4"/>
        <v>5.3471786942211295E-3</v>
      </c>
    </row>
    <row r="28" spans="1:13" x14ac:dyDescent="0.25">
      <c r="A28" s="3">
        <v>44237</v>
      </c>
      <c r="B28">
        <v>245</v>
      </c>
      <c r="C28">
        <v>245.91999799999999</v>
      </c>
      <c r="D28">
        <v>240.88999899999999</v>
      </c>
      <c r="E28">
        <v>242.820007</v>
      </c>
      <c r="F28">
        <v>242.26203899999999</v>
      </c>
      <c r="G28">
        <v>22186700</v>
      </c>
      <c r="I28">
        <f t="shared" si="0"/>
        <v>0</v>
      </c>
      <c r="J28" s="4">
        <f t="shared" si="1"/>
        <v>0.94999699999999621</v>
      </c>
      <c r="K28" s="4" t="str">
        <f t="shared" si="2"/>
        <v/>
      </c>
      <c r="L28" s="4">
        <f t="shared" si="3"/>
        <v>0.94999699999999621</v>
      </c>
      <c r="M28" s="5">
        <f t="shared" si="4"/>
        <v>-3.9047172591281992E-3</v>
      </c>
    </row>
    <row r="29" spans="1:13" x14ac:dyDescent="0.25">
      <c r="A29" s="3">
        <v>44238</v>
      </c>
      <c r="B29">
        <v>244.779999</v>
      </c>
      <c r="C29">
        <v>245.14999399999999</v>
      </c>
      <c r="D29">
        <v>242.14999399999999</v>
      </c>
      <c r="E29">
        <v>244.490005</v>
      </c>
      <c r="F29">
        <v>243.928192</v>
      </c>
      <c r="G29">
        <v>15751100</v>
      </c>
      <c r="I29">
        <f t="shared" si="0"/>
        <v>1</v>
      </c>
      <c r="J29" s="4">
        <f t="shared" si="1"/>
        <v>1.6699979999999925</v>
      </c>
      <c r="K29" s="4">
        <f t="shared" si="2"/>
        <v>1.6699979999999925</v>
      </c>
      <c r="L29" s="4" t="str">
        <f t="shared" si="3"/>
        <v/>
      </c>
      <c r="M29" s="5">
        <f t="shared" si="4"/>
        <v>6.8539717899729962E-3</v>
      </c>
    </row>
    <row r="30" spans="1:13" x14ac:dyDescent="0.25">
      <c r="A30" s="3">
        <v>44239</v>
      </c>
      <c r="B30">
        <v>243.929993</v>
      </c>
      <c r="C30">
        <v>245.300003</v>
      </c>
      <c r="D30">
        <v>242.729996</v>
      </c>
      <c r="E30">
        <v>244.990005</v>
      </c>
      <c r="F30">
        <v>244.42704800000001</v>
      </c>
      <c r="G30">
        <v>16561100</v>
      </c>
      <c r="I30">
        <f t="shared" si="0"/>
        <v>1</v>
      </c>
      <c r="J30" s="4">
        <f t="shared" si="1"/>
        <v>0.5</v>
      </c>
      <c r="K30" s="4">
        <f t="shared" si="2"/>
        <v>0.5</v>
      </c>
      <c r="L30" s="4" t="str">
        <f t="shared" si="3"/>
        <v/>
      </c>
      <c r="M30" s="5">
        <f t="shared" si="4"/>
        <v>2.0429850604432786E-3</v>
      </c>
    </row>
    <row r="31" spans="1:13" x14ac:dyDescent="0.25">
      <c r="A31" s="3">
        <v>44243</v>
      </c>
      <c r="B31">
        <v>245.029999</v>
      </c>
      <c r="C31">
        <v>246.13000500000001</v>
      </c>
      <c r="D31">
        <v>242.91999799999999</v>
      </c>
      <c r="E31">
        <v>243.699997</v>
      </c>
      <c r="F31">
        <v>243.13999899999999</v>
      </c>
      <c r="G31">
        <v>26728500</v>
      </c>
      <c r="I31">
        <f t="shared" si="0"/>
        <v>0</v>
      </c>
      <c r="J31" s="4">
        <f t="shared" si="1"/>
        <v>1.2900080000000003</v>
      </c>
      <c r="K31" s="4" t="str">
        <f t="shared" si="2"/>
        <v/>
      </c>
      <c r="L31" s="4">
        <f t="shared" si="3"/>
        <v>1.2900080000000003</v>
      </c>
      <c r="M31" s="5">
        <f t="shared" si="4"/>
        <v>-5.2794654732405671E-3</v>
      </c>
    </row>
    <row r="32" spans="1:13" x14ac:dyDescent="0.25">
      <c r="A32" s="3">
        <v>44244</v>
      </c>
      <c r="B32">
        <v>241.320007</v>
      </c>
      <c r="C32">
        <v>244.30999800000001</v>
      </c>
      <c r="D32">
        <v>240.94000199999999</v>
      </c>
      <c r="E32">
        <v>244.199997</v>
      </c>
      <c r="F32">
        <v>244.199997</v>
      </c>
      <c r="G32">
        <v>21653500</v>
      </c>
      <c r="I32">
        <f t="shared" si="0"/>
        <v>1</v>
      </c>
      <c r="J32" s="4">
        <f t="shared" si="1"/>
        <v>0.5</v>
      </c>
      <c r="K32" s="4">
        <f t="shared" si="2"/>
        <v>0.5</v>
      </c>
      <c r="L32" s="4" t="str">
        <f t="shared" si="3"/>
        <v/>
      </c>
      <c r="M32" s="5">
        <f t="shared" si="4"/>
        <v>2.0496010706489843E-3</v>
      </c>
    </row>
    <row r="33" spans="1:13" x14ac:dyDescent="0.25">
      <c r="A33" s="3">
        <v>44245</v>
      </c>
      <c r="B33">
        <v>241.800003</v>
      </c>
      <c r="C33">
        <v>243.929993</v>
      </c>
      <c r="D33">
        <v>240.86000100000001</v>
      </c>
      <c r="E33">
        <v>243.78999300000001</v>
      </c>
      <c r="F33">
        <v>243.78999300000001</v>
      </c>
      <c r="G33">
        <v>16925600</v>
      </c>
      <c r="I33">
        <f t="shared" si="0"/>
        <v>0</v>
      </c>
      <c r="J33" s="4">
        <f t="shared" si="1"/>
        <v>0.41000399999998649</v>
      </c>
      <c r="K33" s="4" t="str">
        <f t="shared" si="2"/>
        <v/>
      </c>
      <c r="L33" s="4">
        <f t="shared" si="3"/>
        <v>0.41000399999998649</v>
      </c>
      <c r="M33" s="5">
        <f t="shared" si="4"/>
        <v>-1.6803791261228254E-3</v>
      </c>
    </row>
    <row r="34" spans="1:13" x14ac:dyDescent="0.25">
      <c r="A34" s="3">
        <v>44246</v>
      </c>
      <c r="B34">
        <v>243.75</v>
      </c>
      <c r="C34">
        <v>243.86000100000001</v>
      </c>
      <c r="D34">
        <v>240.179993</v>
      </c>
      <c r="E34">
        <v>240.970001</v>
      </c>
      <c r="F34">
        <v>240.970001</v>
      </c>
      <c r="G34">
        <v>25262600</v>
      </c>
      <c r="I34">
        <f t="shared" si="0"/>
        <v>0</v>
      </c>
      <c r="J34" s="4">
        <f t="shared" si="1"/>
        <v>2.8199920000000134</v>
      </c>
      <c r="K34" s="4" t="str">
        <f t="shared" si="2"/>
        <v/>
      </c>
      <c r="L34" s="4">
        <f t="shared" si="3"/>
        <v>2.8199920000000134</v>
      </c>
      <c r="M34" s="5">
        <f t="shared" si="4"/>
        <v>-1.1634721701164275E-2</v>
      </c>
    </row>
    <row r="35" spans="1:13" x14ac:dyDescent="0.25">
      <c r="A35" s="3">
        <v>44249</v>
      </c>
      <c r="B35">
        <v>237.41999799999999</v>
      </c>
      <c r="C35">
        <v>237.929993</v>
      </c>
      <c r="D35">
        <v>232.39999399999999</v>
      </c>
      <c r="E35">
        <v>234.509995</v>
      </c>
      <c r="F35">
        <v>234.509995</v>
      </c>
      <c r="G35">
        <v>36446900</v>
      </c>
      <c r="I35">
        <f t="shared" si="0"/>
        <v>0</v>
      </c>
      <c r="J35" s="4">
        <f t="shared" si="1"/>
        <v>6.4600059999999928</v>
      </c>
      <c r="K35" s="4" t="str">
        <f t="shared" si="2"/>
        <v/>
      </c>
      <c r="L35" s="4">
        <f t="shared" si="3"/>
        <v>6.4600059999999928</v>
      </c>
      <c r="M35" s="5">
        <f t="shared" si="4"/>
        <v>-2.7174238985008668E-2</v>
      </c>
    </row>
    <row r="36" spans="1:13" x14ac:dyDescent="0.25">
      <c r="A36" s="3">
        <v>44250</v>
      </c>
      <c r="B36">
        <v>230.33000200000001</v>
      </c>
      <c r="C36">
        <v>234.83000200000001</v>
      </c>
      <c r="D36">
        <v>228.729996</v>
      </c>
      <c r="E36">
        <v>233.270004</v>
      </c>
      <c r="F36">
        <v>233.270004</v>
      </c>
      <c r="G36">
        <v>30228700</v>
      </c>
      <c r="I36">
        <f t="shared" si="0"/>
        <v>0</v>
      </c>
      <c r="J36" s="4">
        <f t="shared" si="1"/>
        <v>1.2399910000000034</v>
      </c>
      <c r="K36" s="4" t="str">
        <f t="shared" si="2"/>
        <v/>
      </c>
      <c r="L36" s="4">
        <f t="shared" si="3"/>
        <v>1.2399910000000034</v>
      </c>
      <c r="M36" s="5">
        <f t="shared" si="4"/>
        <v>-5.3016114713201768E-3</v>
      </c>
    </row>
    <row r="37" spans="1:13" x14ac:dyDescent="0.25">
      <c r="A37" s="3">
        <v>44251</v>
      </c>
      <c r="B37">
        <v>230.009995</v>
      </c>
      <c r="C37">
        <v>235.199997</v>
      </c>
      <c r="D37">
        <v>229</v>
      </c>
      <c r="E37">
        <v>234.550003</v>
      </c>
      <c r="F37">
        <v>234.550003</v>
      </c>
      <c r="G37">
        <v>26339700</v>
      </c>
      <c r="I37">
        <f t="shared" si="0"/>
        <v>1</v>
      </c>
      <c r="J37" s="4">
        <f t="shared" si="1"/>
        <v>1.2799990000000037</v>
      </c>
      <c r="K37" s="4">
        <f t="shared" si="2"/>
        <v>1.2799990000000037</v>
      </c>
      <c r="L37" s="4" t="str">
        <f t="shared" si="3"/>
        <v/>
      </c>
      <c r="M37" s="5">
        <f t="shared" si="4"/>
        <v>5.4721994569408572E-3</v>
      </c>
    </row>
    <row r="38" spans="1:13" x14ac:dyDescent="0.25">
      <c r="A38" s="3">
        <v>44252</v>
      </c>
      <c r="B38">
        <v>232.08000200000001</v>
      </c>
      <c r="C38">
        <v>234.58999600000001</v>
      </c>
      <c r="D38">
        <v>227.88000500000001</v>
      </c>
      <c r="E38">
        <v>228.990005</v>
      </c>
      <c r="F38">
        <v>228.990005</v>
      </c>
      <c r="G38">
        <v>39542200</v>
      </c>
      <c r="I38">
        <f t="shared" si="0"/>
        <v>0</v>
      </c>
      <c r="J38" s="4">
        <f t="shared" si="1"/>
        <v>5.5599980000000073</v>
      </c>
      <c r="K38" s="4" t="str">
        <f t="shared" si="2"/>
        <v/>
      </c>
      <c r="L38" s="4">
        <f t="shared" si="3"/>
        <v>5.5599980000000073</v>
      </c>
      <c r="M38" s="5">
        <f t="shared" si="4"/>
        <v>-2.3990441251413707E-2</v>
      </c>
    </row>
    <row r="39" spans="1:13" x14ac:dyDescent="0.25">
      <c r="A39" s="3">
        <v>44253</v>
      </c>
      <c r="B39">
        <v>231.529999</v>
      </c>
      <c r="C39">
        <v>235.36999499999999</v>
      </c>
      <c r="D39">
        <v>229.53999300000001</v>
      </c>
      <c r="E39">
        <v>232.38000500000001</v>
      </c>
      <c r="F39">
        <v>232.38000500000001</v>
      </c>
      <c r="G39">
        <v>37819200</v>
      </c>
      <c r="I39">
        <f t="shared" si="0"/>
        <v>1</v>
      </c>
      <c r="J39" s="4">
        <f t="shared" si="1"/>
        <v>3.3900000000000148</v>
      </c>
      <c r="K39" s="4">
        <f t="shared" si="2"/>
        <v>3.3900000000000148</v>
      </c>
      <c r="L39" s="4" t="str">
        <f t="shared" si="3"/>
        <v/>
      </c>
      <c r="M39" s="5">
        <f t="shared" si="4"/>
        <v>1.4695627957694166E-2</v>
      </c>
    </row>
    <row r="40" spans="1:13" x14ac:dyDescent="0.25">
      <c r="A40" s="3">
        <v>44256</v>
      </c>
      <c r="B40">
        <v>235.89999399999999</v>
      </c>
      <c r="C40">
        <v>237.470001</v>
      </c>
      <c r="D40">
        <v>233.14999399999999</v>
      </c>
      <c r="E40">
        <v>236.94000199999999</v>
      </c>
      <c r="F40">
        <v>236.94000199999999</v>
      </c>
      <c r="G40">
        <v>25324000</v>
      </c>
      <c r="I40">
        <f t="shared" si="0"/>
        <v>1</v>
      </c>
      <c r="J40" s="4">
        <f t="shared" si="1"/>
        <v>4.5599969999999814</v>
      </c>
      <c r="K40" s="4">
        <f t="shared" si="2"/>
        <v>4.5599969999999814</v>
      </c>
      <c r="L40" s="4" t="str">
        <f t="shared" si="3"/>
        <v/>
      </c>
      <c r="M40" s="5">
        <f t="shared" si="4"/>
        <v>1.9432968696371289E-2</v>
      </c>
    </row>
    <row r="41" spans="1:13" x14ac:dyDescent="0.25">
      <c r="A41" s="3">
        <v>44257</v>
      </c>
      <c r="B41">
        <v>237.009995</v>
      </c>
      <c r="C41">
        <v>237.300003</v>
      </c>
      <c r="D41">
        <v>233.449997</v>
      </c>
      <c r="E41">
        <v>233.86999499999999</v>
      </c>
      <c r="F41">
        <v>233.86999499999999</v>
      </c>
      <c r="G41">
        <v>22812500</v>
      </c>
      <c r="I41">
        <f t="shared" si="0"/>
        <v>0</v>
      </c>
      <c r="J41" s="4">
        <f t="shared" si="1"/>
        <v>3.0700070000000039</v>
      </c>
      <c r="K41" s="4" t="str">
        <f t="shared" si="2"/>
        <v/>
      </c>
      <c r="L41" s="4">
        <f t="shared" si="3"/>
        <v>3.0700070000000039</v>
      </c>
      <c r="M41" s="5">
        <f t="shared" si="4"/>
        <v>-1.3041568922989121E-2</v>
      </c>
    </row>
    <row r="42" spans="1:13" x14ac:dyDescent="0.25">
      <c r="A42" s="3">
        <v>44258</v>
      </c>
      <c r="B42">
        <v>232.16000399999999</v>
      </c>
      <c r="C42">
        <v>233.58000200000001</v>
      </c>
      <c r="D42">
        <v>227.259995</v>
      </c>
      <c r="E42">
        <v>227.55999800000001</v>
      </c>
      <c r="F42">
        <v>227.55999800000001</v>
      </c>
      <c r="G42">
        <v>34029500</v>
      </c>
      <c r="I42">
        <f t="shared" si="0"/>
        <v>0</v>
      </c>
      <c r="J42" s="4">
        <f t="shared" si="1"/>
        <v>6.3099969999999814</v>
      </c>
      <c r="K42" s="4" t="str">
        <f t="shared" si="2"/>
        <v/>
      </c>
      <c r="L42" s="4">
        <f t="shared" si="3"/>
        <v>6.3099969999999814</v>
      </c>
      <c r="M42" s="5">
        <f t="shared" si="4"/>
        <v>-2.735145295102355E-2</v>
      </c>
    </row>
    <row r="43" spans="1:13" x14ac:dyDescent="0.25">
      <c r="A43" s="3">
        <v>44259</v>
      </c>
      <c r="B43">
        <v>226.740005</v>
      </c>
      <c r="C43">
        <v>232.490005</v>
      </c>
      <c r="D43">
        <v>224.259995</v>
      </c>
      <c r="E43">
        <v>226.729996</v>
      </c>
      <c r="F43">
        <v>226.729996</v>
      </c>
      <c r="G43">
        <v>44727800</v>
      </c>
      <c r="I43">
        <f t="shared" si="0"/>
        <v>0</v>
      </c>
      <c r="J43" s="4">
        <f t="shared" si="1"/>
        <v>0.83000200000000746</v>
      </c>
      <c r="K43" s="4" t="str">
        <f t="shared" si="2"/>
        <v/>
      </c>
      <c r="L43" s="4">
        <f t="shared" si="3"/>
        <v>0.83000200000000746</v>
      </c>
      <c r="M43" s="5">
        <f t="shared" si="4"/>
        <v>-3.6540664971341633E-3</v>
      </c>
    </row>
    <row r="44" spans="1:13" x14ac:dyDescent="0.25">
      <c r="A44" s="3">
        <v>44260</v>
      </c>
      <c r="B44">
        <v>229.520004</v>
      </c>
      <c r="C44">
        <v>233.270004</v>
      </c>
      <c r="D44">
        <v>226.46000699999999</v>
      </c>
      <c r="E44">
        <v>231.60000600000001</v>
      </c>
      <c r="F44">
        <v>231.60000600000001</v>
      </c>
      <c r="G44">
        <v>41872800</v>
      </c>
      <c r="I44">
        <f t="shared" si="0"/>
        <v>1</v>
      </c>
      <c r="J44" s="4">
        <f t="shared" si="1"/>
        <v>4.8700100000000077</v>
      </c>
      <c r="K44" s="4">
        <f t="shared" si="2"/>
        <v>4.8700100000000077</v>
      </c>
      <c r="L44" s="4" t="str">
        <f t="shared" si="3"/>
        <v/>
      </c>
      <c r="M44" s="5">
        <f t="shared" si="4"/>
        <v>2.1251907009153893E-2</v>
      </c>
    </row>
    <row r="45" spans="1:13" x14ac:dyDescent="0.25">
      <c r="A45" s="3">
        <v>44263</v>
      </c>
      <c r="B45">
        <v>231.36999499999999</v>
      </c>
      <c r="C45">
        <v>233.36999499999999</v>
      </c>
      <c r="D45">
        <v>227.13000500000001</v>
      </c>
      <c r="E45">
        <v>227.38999899999999</v>
      </c>
      <c r="F45">
        <v>227.38999899999999</v>
      </c>
      <c r="G45">
        <v>35267400</v>
      </c>
      <c r="I45">
        <f t="shared" si="0"/>
        <v>0</v>
      </c>
      <c r="J45" s="4">
        <f t="shared" si="1"/>
        <v>4.2100070000000187</v>
      </c>
      <c r="K45" s="4" t="str">
        <f t="shared" si="2"/>
        <v/>
      </c>
      <c r="L45" s="4">
        <f t="shared" si="3"/>
        <v>4.2100070000000187</v>
      </c>
      <c r="M45" s="5">
        <f t="shared" si="4"/>
        <v>-1.8345171027606542E-2</v>
      </c>
    </row>
    <row r="46" spans="1:13" x14ac:dyDescent="0.25">
      <c r="A46" s="3">
        <v>44264</v>
      </c>
      <c r="B46">
        <v>232.88000500000001</v>
      </c>
      <c r="C46">
        <v>235.38000500000001</v>
      </c>
      <c r="D46">
        <v>231.66999799999999</v>
      </c>
      <c r="E46">
        <v>233.779999</v>
      </c>
      <c r="F46">
        <v>233.779999</v>
      </c>
      <c r="G46">
        <v>33080500</v>
      </c>
      <c r="I46">
        <f t="shared" si="0"/>
        <v>1</v>
      </c>
      <c r="J46" s="4">
        <f t="shared" si="1"/>
        <v>6.3900000000000148</v>
      </c>
      <c r="K46" s="4">
        <f t="shared" si="2"/>
        <v>6.3900000000000148</v>
      </c>
      <c r="L46" s="4" t="str">
        <f t="shared" si="3"/>
        <v/>
      </c>
      <c r="M46" s="5">
        <f t="shared" si="4"/>
        <v>2.7713897324129242E-2</v>
      </c>
    </row>
    <row r="47" spans="1:13" x14ac:dyDescent="0.25">
      <c r="A47" s="3">
        <v>44265</v>
      </c>
      <c r="B47">
        <v>237</v>
      </c>
      <c r="C47">
        <v>237</v>
      </c>
      <c r="D47">
        <v>232.03999300000001</v>
      </c>
      <c r="E47">
        <v>232.41999799999999</v>
      </c>
      <c r="F47">
        <v>232.41999799999999</v>
      </c>
      <c r="G47">
        <v>29746800</v>
      </c>
      <c r="I47">
        <f t="shared" si="0"/>
        <v>0</v>
      </c>
      <c r="J47" s="4">
        <f t="shared" si="1"/>
        <v>1.3600010000000111</v>
      </c>
      <c r="K47" s="4" t="str">
        <f t="shared" si="2"/>
        <v/>
      </c>
      <c r="L47" s="4">
        <f t="shared" si="3"/>
        <v>1.3600010000000111</v>
      </c>
      <c r="M47" s="5">
        <f t="shared" si="4"/>
        <v>-5.8344267124822678E-3</v>
      </c>
    </row>
    <row r="48" spans="1:13" x14ac:dyDescent="0.25">
      <c r="A48" s="3">
        <v>44266</v>
      </c>
      <c r="B48">
        <v>234.96000699999999</v>
      </c>
      <c r="C48">
        <v>239.16999799999999</v>
      </c>
      <c r="D48">
        <v>234.30999800000001</v>
      </c>
      <c r="E48">
        <v>237.13000500000001</v>
      </c>
      <c r="F48">
        <v>237.13000500000001</v>
      </c>
      <c r="G48">
        <v>29907600</v>
      </c>
      <c r="I48">
        <f t="shared" si="0"/>
        <v>1</v>
      </c>
      <c r="J48" s="4">
        <f t="shared" si="1"/>
        <v>4.7100070000000187</v>
      </c>
      <c r="K48" s="4">
        <f t="shared" si="2"/>
        <v>4.7100070000000187</v>
      </c>
      <c r="L48" s="4" t="str">
        <f t="shared" si="3"/>
        <v/>
      </c>
      <c r="M48" s="5">
        <f t="shared" si="4"/>
        <v>2.0062463853882429E-2</v>
      </c>
    </row>
    <row r="49" spans="1:13" x14ac:dyDescent="0.25">
      <c r="A49" s="3">
        <v>44267</v>
      </c>
      <c r="B49">
        <v>234.009995</v>
      </c>
      <c r="C49">
        <v>235.820007</v>
      </c>
      <c r="D49">
        <v>233.229996</v>
      </c>
      <c r="E49">
        <v>235.75</v>
      </c>
      <c r="F49">
        <v>235.75</v>
      </c>
      <c r="G49">
        <v>22653700</v>
      </c>
      <c r="I49">
        <f t="shared" si="0"/>
        <v>0</v>
      </c>
      <c r="J49" s="4">
        <f t="shared" si="1"/>
        <v>1.3800050000000113</v>
      </c>
      <c r="K49" s="4" t="str">
        <f t="shared" si="2"/>
        <v/>
      </c>
      <c r="L49" s="4">
        <f t="shared" si="3"/>
        <v>1.3800050000000113</v>
      </c>
      <c r="M49" s="5">
        <f t="shared" si="4"/>
        <v>-5.8366135299317383E-3</v>
      </c>
    </row>
    <row r="50" spans="1:13" x14ac:dyDescent="0.25">
      <c r="A50" s="3">
        <v>44270</v>
      </c>
      <c r="B50">
        <v>234.96000699999999</v>
      </c>
      <c r="C50">
        <v>235.19000199999999</v>
      </c>
      <c r="D50">
        <v>231.80999800000001</v>
      </c>
      <c r="E50">
        <v>234.80999800000001</v>
      </c>
      <c r="F50">
        <v>234.80999800000001</v>
      </c>
      <c r="G50">
        <v>26034900</v>
      </c>
      <c r="I50">
        <f t="shared" si="0"/>
        <v>0</v>
      </c>
      <c r="J50" s="4">
        <f t="shared" si="1"/>
        <v>0.94000199999999268</v>
      </c>
      <c r="K50" s="4" t="str">
        <f t="shared" si="2"/>
        <v/>
      </c>
      <c r="L50" s="4">
        <f t="shared" si="3"/>
        <v>0.94000199999999268</v>
      </c>
      <c r="M50" s="5">
        <f t="shared" si="4"/>
        <v>-3.995253546235201E-3</v>
      </c>
    </row>
    <row r="51" spans="1:13" x14ac:dyDescent="0.25">
      <c r="A51" s="3">
        <v>44271</v>
      </c>
      <c r="B51">
        <v>236.279999</v>
      </c>
      <c r="C51">
        <v>240.05999800000001</v>
      </c>
      <c r="D51">
        <v>235.94000199999999</v>
      </c>
      <c r="E51">
        <v>237.71000699999999</v>
      </c>
      <c r="F51">
        <v>237.71000699999999</v>
      </c>
      <c r="G51">
        <v>28092200</v>
      </c>
      <c r="I51">
        <f t="shared" si="0"/>
        <v>1</v>
      </c>
      <c r="J51" s="4">
        <f t="shared" si="1"/>
        <v>2.900008999999983</v>
      </c>
      <c r="K51" s="4">
        <f t="shared" si="2"/>
        <v>2.900008999999983</v>
      </c>
      <c r="L51" s="4" t="str">
        <f t="shared" si="3"/>
        <v/>
      </c>
      <c r="M51" s="5">
        <f t="shared" si="4"/>
        <v>1.2274804797479269E-2</v>
      </c>
    </row>
    <row r="52" spans="1:13" x14ac:dyDescent="0.25">
      <c r="A52" s="3">
        <v>44272</v>
      </c>
      <c r="B52">
        <v>236.14999399999999</v>
      </c>
      <c r="C52">
        <v>238.550003</v>
      </c>
      <c r="D52">
        <v>233.229996</v>
      </c>
      <c r="E52">
        <v>237.03999300000001</v>
      </c>
      <c r="F52">
        <v>237.03999300000001</v>
      </c>
      <c r="G52">
        <v>29562100</v>
      </c>
      <c r="I52">
        <f t="shared" si="0"/>
        <v>0</v>
      </c>
      <c r="J52" s="4">
        <f t="shared" si="1"/>
        <v>0.67001399999998057</v>
      </c>
      <c r="K52" s="4" t="str">
        <f t="shared" si="2"/>
        <v/>
      </c>
      <c r="L52" s="4">
        <f t="shared" si="3"/>
        <v>0.67001399999998057</v>
      </c>
      <c r="M52" s="5">
        <f t="shared" si="4"/>
        <v>-2.8225990303824395E-3</v>
      </c>
    </row>
    <row r="53" spans="1:13" x14ac:dyDescent="0.25">
      <c r="A53" s="3">
        <v>44273</v>
      </c>
      <c r="B53">
        <v>232.55999800000001</v>
      </c>
      <c r="C53">
        <v>234.19000199999999</v>
      </c>
      <c r="D53">
        <v>230.33000200000001</v>
      </c>
      <c r="E53">
        <v>230.720001</v>
      </c>
      <c r="F53">
        <v>230.720001</v>
      </c>
      <c r="G53">
        <v>34833000</v>
      </c>
      <c r="I53">
        <f t="shared" si="0"/>
        <v>0</v>
      </c>
      <c r="J53" s="4">
        <f t="shared" si="1"/>
        <v>6.3199920000000134</v>
      </c>
      <c r="K53" s="4" t="str">
        <f t="shared" si="2"/>
        <v/>
      </c>
      <c r="L53" s="4">
        <f t="shared" si="3"/>
        <v>6.3199920000000134</v>
      </c>
      <c r="M53" s="5">
        <f t="shared" si="4"/>
        <v>-2.7024015303586304E-2</v>
      </c>
    </row>
    <row r="54" spans="1:13" x14ac:dyDescent="0.25">
      <c r="A54" s="3">
        <v>44274</v>
      </c>
      <c r="B54">
        <v>231.020004</v>
      </c>
      <c r="C54">
        <v>232.470001</v>
      </c>
      <c r="D54">
        <v>229.35000600000001</v>
      </c>
      <c r="E54">
        <v>230.35000600000001</v>
      </c>
      <c r="F54">
        <v>230.35000600000001</v>
      </c>
      <c r="G54">
        <v>46430700</v>
      </c>
      <c r="I54">
        <f t="shared" si="0"/>
        <v>0</v>
      </c>
      <c r="J54" s="4">
        <f t="shared" si="1"/>
        <v>0.36999499999998875</v>
      </c>
      <c r="K54" s="4" t="str">
        <f t="shared" si="2"/>
        <v/>
      </c>
      <c r="L54" s="4">
        <f t="shared" si="3"/>
        <v>0.36999499999998875</v>
      </c>
      <c r="M54" s="5">
        <f t="shared" si="4"/>
        <v>-1.6049410015972221E-3</v>
      </c>
    </row>
    <row r="55" spans="1:13" x14ac:dyDescent="0.25">
      <c r="A55" s="3">
        <v>44277</v>
      </c>
      <c r="B55">
        <v>230.270004</v>
      </c>
      <c r="C55">
        <v>236.89999399999999</v>
      </c>
      <c r="D55">
        <v>230.13999899999999</v>
      </c>
      <c r="E55">
        <v>235.990005</v>
      </c>
      <c r="F55">
        <v>235.990005</v>
      </c>
      <c r="G55">
        <v>30127000</v>
      </c>
      <c r="I55">
        <f t="shared" si="0"/>
        <v>1</v>
      </c>
      <c r="J55" s="4">
        <f t="shared" si="1"/>
        <v>5.6399989999999889</v>
      </c>
      <c r="K55" s="4">
        <f t="shared" si="2"/>
        <v>5.6399989999999889</v>
      </c>
      <c r="L55" s="4" t="str">
        <f t="shared" si="3"/>
        <v/>
      </c>
      <c r="M55" s="5">
        <f t="shared" si="4"/>
        <v>2.4189535004591537E-2</v>
      </c>
    </row>
    <row r="56" spans="1:13" x14ac:dyDescent="0.25">
      <c r="A56" s="3">
        <v>44278</v>
      </c>
      <c r="B56">
        <v>237.490005</v>
      </c>
      <c r="C56">
        <v>241.050003</v>
      </c>
      <c r="D56">
        <v>237.070007</v>
      </c>
      <c r="E56">
        <v>237.58000200000001</v>
      </c>
      <c r="F56">
        <v>237.58000200000001</v>
      </c>
      <c r="G56">
        <v>31638400</v>
      </c>
      <c r="I56">
        <f t="shared" si="0"/>
        <v>1</v>
      </c>
      <c r="J56" s="4">
        <f t="shared" si="1"/>
        <v>1.589997000000011</v>
      </c>
      <c r="K56" s="4">
        <f t="shared" si="2"/>
        <v>1.589997000000011</v>
      </c>
      <c r="L56" s="4" t="str">
        <f t="shared" si="3"/>
        <v/>
      </c>
      <c r="M56" s="5">
        <f t="shared" si="4"/>
        <v>6.7149648457741169E-3</v>
      </c>
    </row>
    <row r="57" spans="1:13" x14ac:dyDescent="0.25">
      <c r="A57" s="3">
        <v>44279</v>
      </c>
      <c r="B57">
        <v>237.85000600000001</v>
      </c>
      <c r="C57">
        <v>238</v>
      </c>
      <c r="D57">
        <v>235.320007</v>
      </c>
      <c r="E57">
        <v>235.46000699999999</v>
      </c>
      <c r="F57">
        <v>235.46000699999999</v>
      </c>
      <c r="G57">
        <v>25620100</v>
      </c>
      <c r="I57">
        <f t="shared" si="0"/>
        <v>0</v>
      </c>
      <c r="J57" s="4">
        <f t="shared" si="1"/>
        <v>2.1199950000000172</v>
      </c>
      <c r="K57" s="4" t="str">
        <f t="shared" si="2"/>
        <v/>
      </c>
      <c r="L57" s="4">
        <f t="shared" si="3"/>
        <v>2.1199950000000172</v>
      </c>
      <c r="M57" s="5">
        <f t="shared" si="4"/>
        <v>-8.9633399005192849E-3</v>
      </c>
    </row>
    <row r="58" spans="1:13" x14ac:dyDescent="0.25">
      <c r="A58" s="3">
        <v>44280</v>
      </c>
      <c r="B58">
        <v>235.300003</v>
      </c>
      <c r="C58">
        <v>236.94000199999999</v>
      </c>
      <c r="D58">
        <v>231.570007</v>
      </c>
      <c r="E58">
        <v>232.33999600000001</v>
      </c>
      <c r="F58">
        <v>232.33999600000001</v>
      </c>
      <c r="G58">
        <v>34061900</v>
      </c>
      <c r="I58">
        <f t="shared" si="0"/>
        <v>0</v>
      </c>
      <c r="J58" s="4">
        <f t="shared" si="1"/>
        <v>3.1200109999999768</v>
      </c>
      <c r="K58" s="4" t="str">
        <f t="shared" si="2"/>
        <v/>
      </c>
      <c r="L58" s="4">
        <f t="shared" si="3"/>
        <v>3.1200109999999768</v>
      </c>
      <c r="M58" s="5">
        <f t="shared" si="4"/>
        <v>-1.333927850991141E-2</v>
      </c>
    </row>
    <row r="59" spans="1:13" x14ac:dyDescent="0.25">
      <c r="A59" s="3">
        <v>44281</v>
      </c>
      <c r="B59">
        <v>231.550003</v>
      </c>
      <c r="C59">
        <v>236.71000699999999</v>
      </c>
      <c r="D59">
        <v>231.550003</v>
      </c>
      <c r="E59">
        <v>236.479996</v>
      </c>
      <c r="F59">
        <v>236.479996</v>
      </c>
      <c r="G59">
        <v>25479900</v>
      </c>
      <c r="I59">
        <f t="shared" si="0"/>
        <v>1</v>
      </c>
      <c r="J59" s="4">
        <f t="shared" si="1"/>
        <v>4.1399999999999864</v>
      </c>
      <c r="K59" s="4">
        <f t="shared" si="2"/>
        <v>4.1399999999999864</v>
      </c>
      <c r="L59" s="4" t="str">
        <f t="shared" si="3"/>
        <v/>
      </c>
      <c r="M59" s="5">
        <f t="shared" si="4"/>
        <v>1.7661821975907328E-2</v>
      </c>
    </row>
    <row r="60" spans="1:13" x14ac:dyDescent="0.25">
      <c r="A60" s="3">
        <v>44284</v>
      </c>
      <c r="B60">
        <v>236.58999600000001</v>
      </c>
      <c r="C60">
        <v>236.800003</v>
      </c>
      <c r="D60">
        <v>231.88000500000001</v>
      </c>
      <c r="E60">
        <v>235.240005</v>
      </c>
      <c r="F60">
        <v>235.240005</v>
      </c>
      <c r="G60">
        <v>25227500</v>
      </c>
      <c r="I60">
        <f t="shared" si="0"/>
        <v>0</v>
      </c>
      <c r="J60" s="4">
        <f t="shared" si="1"/>
        <v>1.2399910000000034</v>
      </c>
      <c r="K60" s="4" t="str">
        <f t="shared" si="2"/>
        <v/>
      </c>
      <c r="L60" s="4">
        <f t="shared" si="3"/>
        <v>1.2399910000000034</v>
      </c>
      <c r="M60" s="5">
        <f t="shared" si="4"/>
        <v>-5.2573299984434952E-3</v>
      </c>
    </row>
    <row r="61" spans="1:13" x14ac:dyDescent="0.25">
      <c r="A61" s="3">
        <v>44285</v>
      </c>
      <c r="B61">
        <v>233.529999</v>
      </c>
      <c r="C61">
        <v>233.85000600000001</v>
      </c>
      <c r="D61">
        <v>231.10000600000001</v>
      </c>
      <c r="E61">
        <v>231.85000600000001</v>
      </c>
      <c r="F61">
        <v>231.85000600000001</v>
      </c>
      <c r="G61">
        <v>24792000</v>
      </c>
      <c r="I61">
        <f t="shared" si="0"/>
        <v>0</v>
      </c>
      <c r="J61" s="4">
        <f t="shared" si="1"/>
        <v>3.3899989999999889</v>
      </c>
      <c r="K61" s="4" t="str">
        <f t="shared" si="2"/>
        <v/>
      </c>
      <c r="L61">
        <f t="shared" si="3"/>
        <v>3.3899989999999889</v>
      </c>
      <c r="M61" s="5">
        <f t="shared" si="4"/>
        <v>-1.4515654130373139E-2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4F76-9DE3-4EC3-AFF6-B15CE682A250}">
  <dimension ref="A1:O26"/>
  <sheetViews>
    <sheetView topLeftCell="A4" workbookViewId="0">
      <selection activeCell="M5" sqref="M5:O26"/>
    </sheetView>
  </sheetViews>
  <sheetFormatPr defaultRowHeight="15" x14ac:dyDescent="0.25"/>
  <cols>
    <col min="1" max="1" width="19.85546875" bestFit="1" customWidth="1"/>
    <col min="5" max="5" width="13.42578125" bestFit="1" customWidth="1"/>
    <col min="6" max="6" width="12.7109375" bestFit="1" customWidth="1"/>
    <col min="7" max="7" width="13.42578125" bestFit="1" customWidth="1"/>
  </cols>
  <sheetData>
    <row r="1" spans="1:15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5" x14ac:dyDescent="0.25">
      <c r="A3" t="s">
        <v>19</v>
      </c>
      <c r="B3">
        <f>MSFT!$E$61</f>
        <v>231.85000600000001</v>
      </c>
      <c r="M3" s="8" t="s">
        <v>20</v>
      </c>
      <c r="N3" s="9" t="s">
        <v>21</v>
      </c>
      <c r="O3" s="10" t="s">
        <v>22</v>
      </c>
    </row>
    <row r="4" spans="1:15" x14ac:dyDescent="0.25">
      <c r="A4" t="s">
        <v>23</v>
      </c>
      <c r="B4" s="11">
        <f>MSFT!S1</f>
        <v>0.50847457627118642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L4" t="s">
        <v>30</v>
      </c>
      <c r="M4" t="s">
        <v>31</v>
      </c>
    </row>
    <row r="5" spans="1:15" x14ac:dyDescent="0.25">
      <c r="A5" t="s">
        <v>32</v>
      </c>
      <c r="B5" s="11">
        <f>1-B4</f>
        <v>0.49152542372881358</v>
      </c>
      <c r="L5" s="12">
        <v>0</v>
      </c>
      <c r="M5">
        <f>$B3</f>
        <v>231.85000600000001</v>
      </c>
      <c r="N5">
        <f t="shared" ref="N5:O5" si="0">$B3</f>
        <v>231.85000600000001</v>
      </c>
      <c r="O5">
        <f t="shared" si="0"/>
        <v>231.85000600000001</v>
      </c>
    </row>
    <row r="6" spans="1:15" x14ac:dyDescent="0.25">
      <c r="E6" s="5">
        <f t="shared" ref="E6:G26" ca="1" si="1">RAND()</f>
        <v>0.12293765363075937</v>
      </c>
      <c r="F6">
        <f t="shared" ref="F6:F26" ca="1" si="2">IF(E6&lt;$B$4,$B$7,$B$8)</f>
        <v>3.0116668666666668</v>
      </c>
      <c r="G6" s="5">
        <f ca="1">RAND()</f>
        <v>0.93406242010007812</v>
      </c>
      <c r="H6">
        <f ca="1">IF(G6&lt;$B$4,$B$7,$B$8)</f>
        <v>-2.6272414482758619</v>
      </c>
      <c r="I6">
        <f ca="1">RAND()</f>
        <v>0.11807139884304596</v>
      </c>
      <c r="J6">
        <f ca="1">IF(I6&lt;$B$4,$B$7,$B$8)</f>
        <v>3.0116668666666668</v>
      </c>
      <c r="L6" s="12">
        <f>L5+1</f>
        <v>1</v>
      </c>
      <c r="M6">
        <f t="shared" ref="M6:M26" ca="1" si="3">M5+F6</f>
        <v>234.86167286666668</v>
      </c>
      <c r="N6">
        <f ca="1">H6+N5</f>
        <v>229.22276455172414</v>
      </c>
      <c r="O6">
        <f ca="1">J6+O5</f>
        <v>234.86167286666668</v>
      </c>
    </row>
    <row r="7" spans="1:15" x14ac:dyDescent="0.25">
      <c r="A7" t="s">
        <v>33</v>
      </c>
      <c r="B7">
        <f>MSFT!S5</f>
        <v>3.0116668666666668</v>
      </c>
      <c r="E7" s="5">
        <f t="shared" ca="1" si="1"/>
        <v>6.6723511031037352E-2</v>
      </c>
      <c r="F7">
        <f t="shared" ca="1" si="2"/>
        <v>3.0116668666666668</v>
      </c>
      <c r="G7" s="5">
        <f t="shared" ca="1" si="1"/>
        <v>6.6143496595939544E-3</v>
      </c>
      <c r="H7">
        <f t="shared" ref="H7:H26" ca="1" si="4">IF(G7&lt;$B$4,$B$7,$B$8)</f>
        <v>3.0116668666666668</v>
      </c>
      <c r="I7">
        <f t="shared" ref="I7:I26" ca="1" si="5">RAND()</f>
        <v>0.78831735655666291</v>
      </c>
      <c r="J7">
        <f t="shared" ref="J7:J26" ca="1" si="6">IF(I7&lt;$B$4,$B$7,$B$8)</f>
        <v>-2.6272414482758619</v>
      </c>
      <c r="L7" s="12">
        <f t="shared" ref="L7:L25" si="7">L6+1</f>
        <v>2</v>
      </c>
      <c r="M7">
        <f t="shared" ca="1" si="3"/>
        <v>237.87333973333335</v>
      </c>
      <c r="N7">
        <f t="shared" ref="N7:N26" ca="1" si="8">H7+N6</f>
        <v>232.23443141839081</v>
      </c>
      <c r="O7">
        <f t="shared" ref="O7:O26" ca="1" si="9">J7+O6</f>
        <v>232.23443141839081</v>
      </c>
    </row>
    <row r="8" spans="1:15" x14ac:dyDescent="0.25">
      <c r="A8" t="s">
        <v>34</v>
      </c>
      <c r="B8">
        <f>-MSFT!S7</f>
        <v>-2.6272414482758619</v>
      </c>
      <c r="E8" s="5">
        <f t="shared" ca="1" si="1"/>
        <v>0.3684813348552225</v>
      </c>
      <c r="F8">
        <f t="shared" ca="1" si="2"/>
        <v>3.0116668666666668</v>
      </c>
      <c r="G8" s="5">
        <f t="shared" ca="1" si="1"/>
        <v>0.88856693672102482</v>
      </c>
      <c r="H8">
        <f t="shared" ca="1" si="4"/>
        <v>-2.6272414482758619</v>
      </c>
      <c r="I8">
        <f t="shared" ca="1" si="5"/>
        <v>6.8734325804511331E-2</v>
      </c>
      <c r="J8">
        <f t="shared" ca="1" si="6"/>
        <v>3.0116668666666668</v>
      </c>
      <c r="L8" s="12">
        <f t="shared" si="7"/>
        <v>3</v>
      </c>
      <c r="M8">
        <f t="shared" ca="1" si="3"/>
        <v>240.88500660000003</v>
      </c>
      <c r="N8">
        <f t="shared" ca="1" si="8"/>
        <v>229.60718997011494</v>
      </c>
      <c r="O8">
        <f t="shared" ca="1" si="9"/>
        <v>235.24609828505749</v>
      </c>
    </row>
    <row r="9" spans="1:15" x14ac:dyDescent="0.25">
      <c r="A9" s="13" t="s">
        <v>35</v>
      </c>
      <c r="B9">
        <v>21</v>
      </c>
      <c r="E9" s="5">
        <f t="shared" ca="1" si="1"/>
        <v>0.92369523225022965</v>
      </c>
      <c r="F9">
        <f t="shared" ca="1" si="2"/>
        <v>-2.6272414482758619</v>
      </c>
      <c r="G9" s="5">
        <f t="shared" ca="1" si="1"/>
        <v>0.98980141617451101</v>
      </c>
      <c r="H9">
        <f t="shared" ca="1" si="4"/>
        <v>-2.6272414482758619</v>
      </c>
      <c r="I9">
        <f t="shared" ca="1" si="5"/>
        <v>0.53145169758151234</v>
      </c>
      <c r="J9">
        <f t="shared" ca="1" si="6"/>
        <v>-2.6272414482758619</v>
      </c>
      <c r="L9" s="12">
        <f t="shared" si="7"/>
        <v>4</v>
      </c>
      <c r="M9">
        <f t="shared" ca="1" si="3"/>
        <v>238.25776515172416</v>
      </c>
      <c r="N9">
        <f t="shared" ca="1" si="8"/>
        <v>226.97994852183908</v>
      </c>
      <c r="O9">
        <f t="shared" ca="1" si="9"/>
        <v>232.61885683678162</v>
      </c>
    </row>
    <row r="10" spans="1:15" x14ac:dyDescent="0.25">
      <c r="E10" s="5">
        <f t="shared" ca="1" si="1"/>
        <v>0.56810626105604589</v>
      </c>
      <c r="F10">
        <f t="shared" ca="1" si="2"/>
        <v>-2.6272414482758619</v>
      </c>
      <c r="G10" s="5">
        <f t="shared" ca="1" si="1"/>
        <v>0.35880115997267548</v>
      </c>
      <c r="H10">
        <f t="shared" ca="1" si="4"/>
        <v>3.0116668666666668</v>
      </c>
      <c r="I10">
        <f t="shared" ca="1" si="5"/>
        <v>0.25735780739110103</v>
      </c>
      <c r="J10">
        <f t="shared" ca="1" si="6"/>
        <v>3.0116668666666668</v>
      </c>
      <c r="L10" s="12">
        <f t="shared" si="7"/>
        <v>5</v>
      </c>
      <c r="M10">
        <f t="shared" ca="1" si="3"/>
        <v>235.63052370344829</v>
      </c>
      <c r="N10">
        <f t="shared" ca="1" si="8"/>
        <v>229.99161538850575</v>
      </c>
      <c r="O10">
        <f t="shared" ca="1" si="9"/>
        <v>235.63052370344829</v>
      </c>
    </row>
    <row r="11" spans="1:15" x14ac:dyDescent="0.25">
      <c r="E11" s="5">
        <f t="shared" ca="1" si="1"/>
        <v>0.93917531226742101</v>
      </c>
      <c r="F11">
        <f t="shared" ca="1" si="2"/>
        <v>-2.6272414482758619</v>
      </c>
      <c r="G11" s="5">
        <f t="shared" ca="1" si="1"/>
        <v>0.47237150040354603</v>
      </c>
      <c r="H11">
        <f t="shared" ca="1" si="4"/>
        <v>3.0116668666666668</v>
      </c>
      <c r="I11">
        <f t="shared" ca="1" si="5"/>
        <v>0.96168384444599364</v>
      </c>
      <c r="J11">
        <f t="shared" ca="1" si="6"/>
        <v>-2.6272414482758619</v>
      </c>
      <c r="L11" s="12">
        <f t="shared" si="7"/>
        <v>6</v>
      </c>
      <c r="M11">
        <f t="shared" ca="1" si="3"/>
        <v>233.00328225517242</v>
      </c>
      <c r="N11">
        <f t="shared" ca="1" si="8"/>
        <v>233.00328225517242</v>
      </c>
      <c r="O11">
        <f t="shared" ca="1" si="9"/>
        <v>233.00328225517242</v>
      </c>
    </row>
    <row r="12" spans="1:15" x14ac:dyDescent="0.25">
      <c r="E12" s="5">
        <f t="shared" ca="1" si="1"/>
        <v>0.25560014379919216</v>
      </c>
      <c r="F12">
        <f t="shared" ca="1" si="2"/>
        <v>3.0116668666666668</v>
      </c>
      <c r="G12" s="5">
        <f t="shared" ca="1" si="1"/>
        <v>0.98737170132120633</v>
      </c>
      <c r="H12">
        <f t="shared" ca="1" si="4"/>
        <v>-2.6272414482758619</v>
      </c>
      <c r="I12">
        <f t="shared" ca="1" si="5"/>
        <v>0.46437878622515194</v>
      </c>
      <c r="J12">
        <f t="shared" ca="1" si="6"/>
        <v>3.0116668666666668</v>
      </c>
      <c r="L12" s="12">
        <f t="shared" si="7"/>
        <v>7</v>
      </c>
      <c r="M12">
        <f t="shared" ca="1" si="3"/>
        <v>236.01494912183909</v>
      </c>
      <c r="N12">
        <f t="shared" ca="1" si="8"/>
        <v>230.37604080689655</v>
      </c>
      <c r="O12">
        <f t="shared" ca="1" si="9"/>
        <v>236.01494912183909</v>
      </c>
    </row>
    <row r="13" spans="1:15" x14ac:dyDescent="0.25">
      <c r="E13" s="5">
        <f t="shared" ca="1" si="1"/>
        <v>4.3236352157315361E-2</v>
      </c>
      <c r="F13">
        <f t="shared" ca="1" si="2"/>
        <v>3.0116668666666668</v>
      </c>
      <c r="G13" s="5">
        <f t="shared" ca="1" si="1"/>
        <v>0.78977933282927404</v>
      </c>
      <c r="H13">
        <f t="shared" ca="1" si="4"/>
        <v>-2.6272414482758619</v>
      </c>
      <c r="I13">
        <f t="shared" ca="1" si="5"/>
        <v>0.84217523797710336</v>
      </c>
      <c r="J13">
        <f t="shared" ca="1" si="6"/>
        <v>-2.6272414482758619</v>
      </c>
      <c r="L13" s="12">
        <f t="shared" si="7"/>
        <v>8</v>
      </c>
      <c r="M13">
        <f t="shared" ca="1" si="3"/>
        <v>239.02661598850577</v>
      </c>
      <c r="N13">
        <f t="shared" ca="1" si="8"/>
        <v>227.74879935862069</v>
      </c>
      <c r="O13">
        <f t="shared" ca="1" si="9"/>
        <v>233.38770767356323</v>
      </c>
    </row>
    <row r="14" spans="1:15" x14ac:dyDescent="0.25">
      <c r="E14" s="5">
        <f t="shared" ca="1" si="1"/>
        <v>0.56846486566375631</v>
      </c>
      <c r="F14">
        <f t="shared" ca="1" si="2"/>
        <v>-2.6272414482758619</v>
      </c>
      <c r="G14" s="5">
        <f t="shared" ca="1" si="1"/>
        <v>0.77327718361399755</v>
      </c>
      <c r="H14">
        <f t="shared" ca="1" si="4"/>
        <v>-2.6272414482758619</v>
      </c>
      <c r="I14">
        <f t="shared" ca="1" si="5"/>
        <v>0.18394527994415322</v>
      </c>
      <c r="J14">
        <f t="shared" ca="1" si="6"/>
        <v>3.0116668666666668</v>
      </c>
      <c r="L14" s="12">
        <f t="shared" si="7"/>
        <v>9</v>
      </c>
      <c r="M14">
        <f t="shared" ca="1" si="3"/>
        <v>236.3993745402299</v>
      </c>
      <c r="N14">
        <f t="shared" ca="1" si="8"/>
        <v>225.12155791034482</v>
      </c>
      <c r="O14">
        <f t="shared" ca="1" si="9"/>
        <v>236.3993745402299</v>
      </c>
    </row>
    <row r="15" spans="1:15" x14ac:dyDescent="0.25">
      <c r="E15" s="5">
        <f t="shared" ca="1" si="1"/>
        <v>9.9249272231675123E-2</v>
      </c>
      <c r="F15">
        <f t="shared" ca="1" si="2"/>
        <v>3.0116668666666668</v>
      </c>
      <c r="G15" s="5">
        <f t="shared" ca="1" si="1"/>
        <v>0.55369731207336337</v>
      </c>
      <c r="H15">
        <f t="shared" ca="1" si="4"/>
        <v>-2.6272414482758619</v>
      </c>
      <c r="I15">
        <f t="shared" ca="1" si="5"/>
        <v>0.65973516118609032</v>
      </c>
      <c r="J15">
        <f t="shared" ca="1" si="6"/>
        <v>-2.6272414482758619</v>
      </c>
      <c r="L15" s="12">
        <f t="shared" si="7"/>
        <v>10</v>
      </c>
      <c r="M15">
        <f t="shared" ca="1" si="3"/>
        <v>239.41104140689657</v>
      </c>
      <c r="N15">
        <f t="shared" ca="1" si="8"/>
        <v>222.49431646206895</v>
      </c>
      <c r="O15">
        <f t="shared" ca="1" si="9"/>
        <v>233.77213309195403</v>
      </c>
    </row>
    <row r="16" spans="1:15" x14ac:dyDescent="0.25">
      <c r="E16" s="5">
        <f t="shared" ca="1" si="1"/>
        <v>0.82786858560978538</v>
      </c>
      <c r="F16">
        <f t="shared" ca="1" si="2"/>
        <v>-2.6272414482758619</v>
      </c>
      <c r="G16" s="5">
        <f t="shared" ca="1" si="1"/>
        <v>0.11326419277026878</v>
      </c>
      <c r="H16">
        <f t="shared" ca="1" si="4"/>
        <v>3.0116668666666668</v>
      </c>
      <c r="I16">
        <f t="shared" ca="1" si="5"/>
        <v>0.18909795598843537</v>
      </c>
      <c r="J16">
        <f t="shared" ca="1" si="6"/>
        <v>3.0116668666666668</v>
      </c>
      <c r="L16" s="12">
        <f t="shared" si="7"/>
        <v>11</v>
      </c>
      <c r="M16">
        <f t="shared" ca="1" si="3"/>
        <v>236.7837999586207</v>
      </c>
      <c r="N16">
        <f t="shared" ca="1" si="8"/>
        <v>225.50598332873562</v>
      </c>
      <c r="O16">
        <f t="shared" ca="1" si="9"/>
        <v>236.7837999586207</v>
      </c>
    </row>
    <row r="17" spans="5:15" x14ac:dyDescent="0.25">
      <c r="E17" s="5">
        <f t="shared" ca="1" si="1"/>
        <v>0.58659457519501701</v>
      </c>
      <c r="F17">
        <f t="shared" ca="1" si="2"/>
        <v>-2.6272414482758619</v>
      </c>
      <c r="G17" s="5">
        <f t="shared" ca="1" si="1"/>
        <v>0.58880560881885968</v>
      </c>
      <c r="H17">
        <f t="shared" ca="1" si="4"/>
        <v>-2.6272414482758619</v>
      </c>
      <c r="I17">
        <f t="shared" ca="1" si="5"/>
        <v>0.14036566943168249</v>
      </c>
      <c r="J17">
        <f t="shared" ca="1" si="6"/>
        <v>3.0116668666666668</v>
      </c>
      <c r="L17" s="12">
        <f t="shared" si="7"/>
        <v>12</v>
      </c>
      <c r="M17">
        <f t="shared" ca="1" si="3"/>
        <v>234.15655851034484</v>
      </c>
      <c r="N17">
        <f t="shared" ca="1" si="8"/>
        <v>222.87874188045976</v>
      </c>
      <c r="O17">
        <f t="shared" ca="1" si="9"/>
        <v>239.79546682528738</v>
      </c>
    </row>
    <row r="18" spans="5:15" x14ac:dyDescent="0.25">
      <c r="E18" s="5">
        <f t="shared" ca="1" si="1"/>
        <v>0.65328784510649396</v>
      </c>
      <c r="F18">
        <f t="shared" ca="1" si="2"/>
        <v>-2.6272414482758619</v>
      </c>
      <c r="G18" s="5">
        <f t="shared" ca="1" si="1"/>
        <v>0.97909886982375149</v>
      </c>
      <c r="H18">
        <f t="shared" ca="1" si="4"/>
        <v>-2.6272414482758619</v>
      </c>
      <c r="I18">
        <f t="shared" ca="1" si="5"/>
        <v>0.85202263332650596</v>
      </c>
      <c r="J18">
        <f t="shared" ca="1" si="6"/>
        <v>-2.6272414482758619</v>
      </c>
      <c r="L18" s="12">
        <f t="shared" si="7"/>
        <v>13</v>
      </c>
      <c r="M18">
        <f t="shared" ca="1" si="3"/>
        <v>231.52931706206897</v>
      </c>
      <c r="N18">
        <f t="shared" ca="1" si="8"/>
        <v>220.25150043218389</v>
      </c>
      <c r="O18">
        <f t="shared" ca="1" si="9"/>
        <v>237.16822537701151</v>
      </c>
    </row>
    <row r="19" spans="5:15" x14ac:dyDescent="0.25">
      <c r="E19" s="5">
        <f t="shared" ca="1" si="1"/>
        <v>0.80313507556785979</v>
      </c>
      <c r="F19">
        <f t="shared" ca="1" si="2"/>
        <v>-2.6272414482758619</v>
      </c>
      <c r="G19" s="5">
        <f t="shared" ca="1" si="1"/>
        <v>6.1066433974587442E-2</v>
      </c>
      <c r="H19">
        <f t="shared" ca="1" si="4"/>
        <v>3.0116668666666668</v>
      </c>
      <c r="I19">
        <f t="shared" ca="1" si="5"/>
        <v>0.4676865490327462</v>
      </c>
      <c r="J19">
        <f t="shared" ca="1" si="6"/>
        <v>3.0116668666666668</v>
      </c>
      <c r="L19" s="12">
        <f t="shared" si="7"/>
        <v>14</v>
      </c>
      <c r="M19">
        <f t="shared" ca="1" si="3"/>
        <v>228.9020756137931</v>
      </c>
      <c r="N19">
        <f t="shared" ca="1" si="8"/>
        <v>223.26316729885056</v>
      </c>
      <c r="O19">
        <f t="shared" ca="1" si="9"/>
        <v>240.17989224367818</v>
      </c>
    </row>
    <row r="20" spans="5:15" x14ac:dyDescent="0.25">
      <c r="E20" s="5">
        <f t="shared" ca="1" si="1"/>
        <v>0.46929206354307906</v>
      </c>
      <c r="F20">
        <f t="shared" ca="1" si="2"/>
        <v>3.0116668666666668</v>
      </c>
      <c r="G20" s="5">
        <f t="shared" ca="1" si="1"/>
        <v>0.62372117851497566</v>
      </c>
      <c r="H20">
        <f t="shared" ca="1" si="4"/>
        <v>-2.6272414482758619</v>
      </c>
      <c r="I20">
        <f t="shared" ca="1" si="5"/>
        <v>0.99038796427346254</v>
      </c>
      <c r="J20">
        <f t="shared" ca="1" si="6"/>
        <v>-2.6272414482758619</v>
      </c>
      <c r="L20" s="12">
        <f t="shared" si="7"/>
        <v>15</v>
      </c>
      <c r="M20">
        <f t="shared" ca="1" si="3"/>
        <v>231.91374248045977</v>
      </c>
      <c r="N20">
        <f t="shared" ca="1" si="8"/>
        <v>220.63592585057469</v>
      </c>
      <c r="O20">
        <f t="shared" ca="1" si="9"/>
        <v>237.55265079540231</v>
      </c>
    </row>
    <row r="21" spans="5:15" x14ac:dyDescent="0.25">
      <c r="E21" s="5">
        <f t="shared" ca="1" si="1"/>
        <v>8.5143018618614175E-2</v>
      </c>
      <c r="F21">
        <f t="shared" ca="1" si="2"/>
        <v>3.0116668666666668</v>
      </c>
      <c r="G21" s="5">
        <f t="shared" ca="1" si="1"/>
        <v>0.36946005237724699</v>
      </c>
      <c r="H21">
        <f t="shared" ca="1" si="4"/>
        <v>3.0116668666666668</v>
      </c>
      <c r="I21">
        <f t="shared" ca="1" si="5"/>
        <v>0.68576688010443332</v>
      </c>
      <c r="J21">
        <f t="shared" ca="1" si="6"/>
        <v>-2.6272414482758619</v>
      </c>
      <c r="L21" s="12">
        <f t="shared" si="7"/>
        <v>16</v>
      </c>
      <c r="M21">
        <f t="shared" ca="1" si="3"/>
        <v>234.92540934712645</v>
      </c>
      <c r="N21">
        <f t="shared" ca="1" si="8"/>
        <v>223.64759271724137</v>
      </c>
      <c r="O21">
        <f t="shared" ca="1" si="9"/>
        <v>234.92540934712645</v>
      </c>
    </row>
    <row r="22" spans="5:15" x14ac:dyDescent="0.25">
      <c r="E22" s="5">
        <f t="shared" ca="1" si="1"/>
        <v>0.69436906279208443</v>
      </c>
      <c r="F22">
        <f t="shared" ca="1" si="2"/>
        <v>-2.6272414482758619</v>
      </c>
      <c r="G22" s="5">
        <f t="shared" ca="1" si="1"/>
        <v>0.5143543413028272</v>
      </c>
      <c r="H22">
        <f t="shared" ca="1" si="4"/>
        <v>-2.6272414482758619</v>
      </c>
      <c r="I22">
        <f t="shared" ca="1" si="5"/>
        <v>0.73707916550884578</v>
      </c>
      <c r="J22">
        <f t="shared" ca="1" si="6"/>
        <v>-2.6272414482758619</v>
      </c>
      <c r="L22" s="12">
        <f t="shared" si="7"/>
        <v>17</v>
      </c>
      <c r="M22">
        <f t="shared" ca="1" si="3"/>
        <v>232.29816789885058</v>
      </c>
      <c r="N22">
        <f t="shared" ca="1" si="8"/>
        <v>221.0203512689655</v>
      </c>
      <c r="O22">
        <f t="shared" ca="1" si="9"/>
        <v>232.29816789885058</v>
      </c>
    </row>
    <row r="23" spans="5:15" x14ac:dyDescent="0.25">
      <c r="E23" s="5">
        <f t="shared" ca="1" si="1"/>
        <v>0.81812166824305099</v>
      </c>
      <c r="F23">
        <f t="shared" ca="1" si="2"/>
        <v>-2.6272414482758619</v>
      </c>
      <c r="G23" s="5">
        <f t="shared" ca="1" si="1"/>
        <v>0.15101509363434584</v>
      </c>
      <c r="H23">
        <f t="shared" ca="1" si="4"/>
        <v>3.0116668666666668</v>
      </c>
      <c r="I23">
        <f t="shared" ca="1" si="5"/>
        <v>9.3853963101549254E-2</v>
      </c>
      <c r="J23">
        <f t="shared" ca="1" si="6"/>
        <v>3.0116668666666668</v>
      </c>
      <c r="L23" s="12">
        <f t="shared" si="7"/>
        <v>18</v>
      </c>
      <c r="M23">
        <f t="shared" ca="1" si="3"/>
        <v>229.67092645057471</v>
      </c>
      <c r="N23">
        <f t="shared" ca="1" si="8"/>
        <v>224.03201813563217</v>
      </c>
      <c r="O23">
        <f t="shared" ca="1" si="9"/>
        <v>235.30983476551725</v>
      </c>
    </row>
    <row r="24" spans="5:15" x14ac:dyDescent="0.25">
      <c r="E24" s="5">
        <f t="shared" ca="1" si="1"/>
        <v>0.47655734334067923</v>
      </c>
      <c r="F24">
        <f t="shared" ca="1" si="2"/>
        <v>3.0116668666666668</v>
      </c>
      <c r="G24" s="5">
        <f t="shared" ca="1" si="1"/>
        <v>0.47881452434597405</v>
      </c>
      <c r="H24">
        <f t="shared" ca="1" si="4"/>
        <v>3.0116668666666668</v>
      </c>
      <c r="I24">
        <f t="shared" ca="1" si="5"/>
        <v>0.71042845723604764</v>
      </c>
      <c r="J24">
        <f t="shared" ca="1" si="6"/>
        <v>-2.6272414482758619</v>
      </c>
      <c r="L24" s="12">
        <f t="shared" si="7"/>
        <v>19</v>
      </c>
      <c r="M24">
        <f t="shared" ca="1" si="3"/>
        <v>232.68259331724138</v>
      </c>
      <c r="N24">
        <f t="shared" ca="1" si="8"/>
        <v>227.04368500229884</v>
      </c>
      <c r="O24">
        <f t="shared" ca="1" si="9"/>
        <v>232.68259331724138</v>
      </c>
    </row>
    <row r="25" spans="5:15" x14ac:dyDescent="0.25">
      <c r="E25" s="5">
        <f t="shared" ca="1" si="1"/>
        <v>0.18072215085327792</v>
      </c>
      <c r="F25">
        <f t="shared" ca="1" si="2"/>
        <v>3.0116668666666668</v>
      </c>
      <c r="G25" s="5">
        <f t="shared" ca="1" si="1"/>
        <v>8.0133410960582574E-2</v>
      </c>
      <c r="H25">
        <f t="shared" ca="1" si="4"/>
        <v>3.0116668666666668</v>
      </c>
      <c r="I25">
        <f t="shared" ca="1" si="5"/>
        <v>0.38361397822981591</v>
      </c>
      <c r="J25">
        <f t="shared" ca="1" si="6"/>
        <v>3.0116668666666668</v>
      </c>
      <c r="L25" s="12">
        <f t="shared" si="7"/>
        <v>20</v>
      </c>
      <c r="M25">
        <f t="shared" ca="1" si="3"/>
        <v>235.69426018390806</v>
      </c>
      <c r="N25">
        <f t="shared" ca="1" si="8"/>
        <v>230.05535186896552</v>
      </c>
      <c r="O25">
        <f t="shared" ca="1" si="9"/>
        <v>235.69426018390806</v>
      </c>
    </row>
    <row r="26" spans="5:15" x14ac:dyDescent="0.25">
      <c r="E26" s="5">
        <f t="shared" ca="1" si="1"/>
        <v>0.63082724299266046</v>
      </c>
      <c r="F26">
        <f t="shared" ca="1" si="2"/>
        <v>-2.6272414482758619</v>
      </c>
      <c r="G26" s="5">
        <f t="shared" ca="1" si="1"/>
        <v>0.77165366706355576</v>
      </c>
      <c r="H26">
        <f t="shared" ca="1" si="4"/>
        <v>-2.6272414482758619</v>
      </c>
      <c r="I26">
        <f t="shared" ca="1" si="5"/>
        <v>0.62746955489906975</v>
      </c>
      <c r="J26">
        <f t="shared" ca="1" si="6"/>
        <v>-2.6272414482758619</v>
      </c>
      <c r="L26" s="12">
        <f>L25+1</f>
        <v>21</v>
      </c>
      <c r="M26">
        <f t="shared" ca="1" si="3"/>
        <v>233.06701873563219</v>
      </c>
      <c r="N26">
        <f t="shared" ca="1" si="8"/>
        <v>227.42811042068965</v>
      </c>
      <c r="O26">
        <f t="shared" ca="1" si="9"/>
        <v>233.06701873563219</v>
      </c>
    </row>
  </sheetData>
  <mergeCells count="1">
    <mergeCell ref="A1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875B-93BF-452A-A16E-974155A2147B}">
  <dimension ref="A1:N25"/>
  <sheetViews>
    <sheetView tabSelected="1" workbookViewId="0">
      <selection activeCell="H10" sqref="H10"/>
    </sheetView>
  </sheetViews>
  <sheetFormatPr defaultRowHeight="15" x14ac:dyDescent="0.25"/>
  <cols>
    <col min="1" max="1" width="19.85546875" bestFit="1" customWidth="1"/>
    <col min="2" max="2" width="12" bestFit="1" customWidth="1"/>
  </cols>
  <sheetData>
    <row r="1" spans="1:14" x14ac:dyDescent="0.2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t="s">
        <v>19</v>
      </c>
      <c r="E3" t="s">
        <v>37</v>
      </c>
      <c r="F3" s="14" t="s">
        <v>20</v>
      </c>
      <c r="G3" s="15" t="s">
        <v>38</v>
      </c>
      <c r="H3" s="16" t="s">
        <v>22</v>
      </c>
    </row>
    <row r="4" spans="1:14" x14ac:dyDescent="0.25">
      <c r="A4" t="s">
        <v>19</v>
      </c>
      <c r="B4">
        <f>MSFT!$E$61</f>
        <v>231.85000600000001</v>
      </c>
      <c r="E4">
        <v>0</v>
      </c>
      <c r="F4">
        <f>$B$4</f>
        <v>231.85000600000001</v>
      </c>
      <c r="G4">
        <f>$B$4</f>
        <v>231.85000600000001</v>
      </c>
      <c r="H4">
        <f>$B$4</f>
        <v>231.85000600000001</v>
      </c>
    </row>
    <row r="5" spans="1:14" x14ac:dyDescent="0.25">
      <c r="A5" t="s">
        <v>39</v>
      </c>
      <c r="B5">
        <f>MSFT!S9</f>
        <v>1.0681117816279432E-3</v>
      </c>
      <c r="E5">
        <f>E4+1</f>
        <v>1</v>
      </c>
      <c r="F5">
        <f t="shared" ref="F5:H20" ca="1" si="0">F4+F4*$B$5+F4*$B$6*NORMINV(RAND(),0,1)</f>
        <v>236.20426971678148</v>
      </c>
      <c r="G5">
        <f t="shared" ca="1" si="0"/>
        <v>231.15618041162358</v>
      </c>
      <c r="H5">
        <f t="shared" ca="1" si="0"/>
        <v>232.30653370419179</v>
      </c>
    </row>
    <row r="6" spans="1:14" x14ac:dyDescent="0.25">
      <c r="A6" t="s">
        <v>40</v>
      </c>
      <c r="B6">
        <f>SQRT(MSFT!S11)</f>
        <v>1.5729170798279384E-2</v>
      </c>
      <c r="E6">
        <f t="shared" ref="E6:E25" si="1">E5+1</f>
        <v>2</v>
      </c>
      <c r="F6">
        <f t="shared" ca="1" si="0"/>
        <v>234.54581831281206</v>
      </c>
      <c r="G6">
        <f t="shared" ca="1" si="0"/>
        <v>229.92338406415976</v>
      </c>
      <c r="H6">
        <f t="shared" ca="1" si="0"/>
        <v>233.32791792316314</v>
      </c>
    </row>
    <row r="7" spans="1:14" x14ac:dyDescent="0.25">
      <c r="A7" s="13" t="s">
        <v>35</v>
      </c>
      <c r="B7">
        <v>21</v>
      </c>
      <c r="E7">
        <f t="shared" si="1"/>
        <v>3</v>
      </c>
      <c r="F7">
        <f t="shared" ca="1" si="0"/>
        <v>235.01541330393647</v>
      </c>
      <c r="G7">
        <f t="shared" ca="1" si="0"/>
        <v>223.37046700504712</v>
      </c>
      <c r="H7">
        <f t="shared" ca="1" si="0"/>
        <v>229.0198045819393</v>
      </c>
    </row>
    <row r="8" spans="1:14" x14ac:dyDescent="0.25">
      <c r="A8" t="s">
        <v>41</v>
      </c>
      <c r="B8">
        <v>1</v>
      </c>
      <c r="E8">
        <f t="shared" si="1"/>
        <v>4</v>
      </c>
      <c r="F8">
        <f t="shared" ca="1" si="0"/>
        <v>233.60902521937936</v>
      </c>
      <c r="G8">
        <f t="shared" ca="1" si="0"/>
        <v>224.01698345218347</v>
      </c>
      <c r="H8">
        <f t="shared" ca="1" si="0"/>
        <v>225.20402398500374</v>
      </c>
    </row>
    <row r="9" spans="1:14" x14ac:dyDescent="0.25">
      <c r="E9">
        <f t="shared" si="1"/>
        <v>5</v>
      </c>
      <c r="F9">
        <f t="shared" ca="1" si="0"/>
        <v>236.03482558082112</v>
      </c>
      <c r="G9">
        <f t="shared" ca="1" si="0"/>
        <v>228.8749299812448</v>
      </c>
      <c r="H9">
        <f t="shared" ca="1" si="0"/>
        <v>224.6769856650466</v>
      </c>
    </row>
    <row r="10" spans="1:14" x14ac:dyDescent="0.25">
      <c r="E10">
        <f t="shared" si="1"/>
        <v>6</v>
      </c>
      <c r="F10">
        <f t="shared" ca="1" si="0"/>
        <v>241.58728499587494</v>
      </c>
      <c r="G10">
        <f t="shared" ca="1" si="0"/>
        <v>229.67343148855164</v>
      </c>
      <c r="H10">
        <f t="shared" ca="1" si="0"/>
        <v>224.18296317670118</v>
      </c>
    </row>
    <row r="11" spans="1:14" x14ac:dyDescent="0.25">
      <c r="E11">
        <f t="shared" si="1"/>
        <v>7</v>
      </c>
      <c r="F11">
        <f t="shared" ca="1" si="0"/>
        <v>241.99386727729561</v>
      </c>
      <c r="G11">
        <f t="shared" ca="1" si="0"/>
        <v>229.60634007389612</v>
      </c>
      <c r="H11">
        <f t="shared" ca="1" si="0"/>
        <v>224.187123280908</v>
      </c>
    </row>
    <row r="12" spans="1:14" x14ac:dyDescent="0.25">
      <c r="E12">
        <f t="shared" si="1"/>
        <v>8</v>
      </c>
      <c r="F12">
        <f t="shared" ca="1" si="0"/>
        <v>248.24521613352655</v>
      </c>
      <c r="G12">
        <f t="shared" ca="1" si="0"/>
        <v>232.97399061197154</v>
      </c>
      <c r="H12">
        <f t="shared" ca="1" si="0"/>
        <v>222.28811683940049</v>
      </c>
    </row>
    <row r="13" spans="1:14" x14ac:dyDescent="0.25">
      <c r="E13">
        <f t="shared" si="1"/>
        <v>9</v>
      </c>
      <c r="F13">
        <f t="shared" ca="1" si="0"/>
        <v>251.21240426261986</v>
      </c>
      <c r="G13">
        <f t="shared" ca="1" si="0"/>
        <v>240.24936003420606</v>
      </c>
      <c r="H13">
        <f t="shared" ca="1" si="0"/>
        <v>221.72750699719262</v>
      </c>
    </row>
    <row r="14" spans="1:14" x14ac:dyDescent="0.25">
      <c r="E14">
        <f t="shared" si="1"/>
        <v>10</v>
      </c>
      <c r="F14">
        <f t="shared" ca="1" si="0"/>
        <v>246.05594190414209</v>
      </c>
      <c r="G14">
        <f t="shared" ca="1" si="0"/>
        <v>238.43397468535679</v>
      </c>
      <c r="H14">
        <f t="shared" ca="1" si="0"/>
        <v>226.43295621730164</v>
      </c>
    </row>
    <row r="15" spans="1:14" x14ac:dyDescent="0.25">
      <c r="E15">
        <f t="shared" si="1"/>
        <v>11</v>
      </c>
      <c r="F15">
        <f t="shared" ca="1" si="0"/>
        <v>245.58670596954639</v>
      </c>
      <c r="G15">
        <f t="shared" ca="1" si="0"/>
        <v>237.44503013803939</v>
      </c>
      <c r="H15">
        <f t="shared" ca="1" si="0"/>
        <v>223.83662759327316</v>
      </c>
    </row>
    <row r="16" spans="1:14" x14ac:dyDescent="0.25">
      <c r="E16">
        <f t="shared" si="1"/>
        <v>12</v>
      </c>
      <c r="F16">
        <f t="shared" ca="1" si="0"/>
        <v>248.33520781304432</v>
      </c>
      <c r="G16">
        <f t="shared" ca="1" si="0"/>
        <v>229.25769019982602</v>
      </c>
      <c r="H16">
        <f t="shared" ca="1" si="0"/>
        <v>227.38317143158233</v>
      </c>
    </row>
    <row r="17" spans="5:8" x14ac:dyDescent="0.25">
      <c r="E17">
        <f t="shared" si="1"/>
        <v>13</v>
      </c>
      <c r="F17">
        <f t="shared" ca="1" si="0"/>
        <v>253.64835906629096</v>
      </c>
      <c r="G17">
        <f t="shared" ca="1" si="0"/>
        <v>234.29709364511817</v>
      </c>
      <c r="H17">
        <f t="shared" ca="1" si="0"/>
        <v>227.07650028101844</v>
      </c>
    </row>
    <row r="18" spans="5:8" x14ac:dyDescent="0.25">
      <c r="E18">
        <f t="shared" si="1"/>
        <v>14</v>
      </c>
      <c r="F18">
        <f t="shared" ca="1" si="0"/>
        <v>255.97640934486736</v>
      </c>
      <c r="G18">
        <f t="shared" ca="1" si="0"/>
        <v>228.56185021696095</v>
      </c>
      <c r="H18">
        <f t="shared" ca="1" si="0"/>
        <v>225.48896638442673</v>
      </c>
    </row>
    <row r="19" spans="5:8" x14ac:dyDescent="0.25">
      <c r="E19">
        <f t="shared" si="1"/>
        <v>15</v>
      </c>
      <c r="F19">
        <f t="shared" ca="1" si="0"/>
        <v>251.53451429937164</v>
      </c>
      <c r="G19">
        <f t="shared" ca="1" si="0"/>
        <v>224.51747713080613</v>
      </c>
      <c r="H19">
        <f t="shared" ca="1" si="0"/>
        <v>229.74243739373819</v>
      </c>
    </row>
    <row r="20" spans="5:8" x14ac:dyDescent="0.25">
      <c r="E20">
        <f t="shared" si="1"/>
        <v>16</v>
      </c>
      <c r="F20">
        <f t="shared" ca="1" si="0"/>
        <v>256.17766397454943</v>
      </c>
      <c r="G20">
        <f t="shared" ca="1" si="0"/>
        <v>223.06356773025703</v>
      </c>
      <c r="H20">
        <f t="shared" ca="1" si="0"/>
        <v>224.99070965004026</v>
      </c>
    </row>
    <row r="21" spans="5:8" x14ac:dyDescent="0.25">
      <c r="E21">
        <f t="shared" si="1"/>
        <v>17</v>
      </c>
      <c r="F21">
        <f t="shared" ref="F21:H25" ca="1" si="2">F20+F20*$B$5+F20*$B$6*NORMINV(RAND(),0,1)</f>
        <v>262.99787741403139</v>
      </c>
      <c r="G21">
        <f t="shared" ca="1" si="2"/>
        <v>229.59830976733673</v>
      </c>
      <c r="H21">
        <f t="shared" ca="1" si="2"/>
        <v>225.63368208276924</v>
      </c>
    </row>
    <row r="22" spans="5:8" x14ac:dyDescent="0.25">
      <c r="E22">
        <f t="shared" si="1"/>
        <v>18</v>
      </c>
      <c r="F22">
        <f t="shared" ca="1" si="2"/>
        <v>267.68175858442402</v>
      </c>
      <c r="G22">
        <f t="shared" ca="1" si="2"/>
        <v>230.67081191276765</v>
      </c>
      <c r="H22">
        <f t="shared" ca="1" si="2"/>
        <v>230.43759945234265</v>
      </c>
    </row>
    <row r="23" spans="5:8" x14ac:dyDescent="0.25">
      <c r="E23">
        <f t="shared" si="1"/>
        <v>19</v>
      </c>
      <c r="F23">
        <f t="shared" ca="1" si="2"/>
        <v>267.17244827270764</v>
      </c>
      <c r="G23">
        <f t="shared" ca="1" si="2"/>
        <v>232.62609684315495</v>
      </c>
      <c r="H23">
        <f t="shared" ca="1" si="2"/>
        <v>224.4448420068575</v>
      </c>
    </row>
    <row r="24" spans="5:8" x14ac:dyDescent="0.25">
      <c r="E24">
        <f t="shared" si="1"/>
        <v>20</v>
      </c>
      <c r="F24">
        <f t="shared" ca="1" si="2"/>
        <v>269.8913455519297</v>
      </c>
      <c r="G24">
        <f t="shared" ca="1" si="2"/>
        <v>237.67864878139306</v>
      </c>
      <c r="H24">
        <f t="shared" ca="1" si="2"/>
        <v>224.73880473094695</v>
      </c>
    </row>
    <row r="25" spans="5:8" x14ac:dyDescent="0.25">
      <c r="E25">
        <f t="shared" si="1"/>
        <v>21</v>
      </c>
      <c r="F25">
        <f t="shared" ca="1" si="2"/>
        <v>266.46312430713482</v>
      </c>
      <c r="G25">
        <f t="shared" ca="1" si="2"/>
        <v>239.61832641089146</v>
      </c>
      <c r="H25">
        <f t="shared" ca="1" si="2"/>
        <v>218.35979283375022</v>
      </c>
    </row>
  </sheetData>
  <mergeCells count="1">
    <mergeCell ref="A1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MSFT</vt:lpstr>
      <vt:lpstr>Discrete Binomial Model</vt:lpstr>
      <vt:lpstr>Geometric Brownian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2021-05-05T13:00:34Z</dcterms:created>
  <dcterms:modified xsi:type="dcterms:W3CDTF">2021-05-05T13:14:44Z</dcterms:modified>
</cp:coreProperties>
</file>