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D:\Fotografie\"/>
    </mc:Choice>
  </mc:AlternateContent>
  <xr:revisionPtr revIDLastSave="0" documentId="8_{5CE2EF4C-5C45-40D8-9AE3-1A560C841CCC}" xr6:coauthVersionLast="47" xr6:coauthVersionMax="47" xr10:uidLastSave="{00000000-0000-0000-0000-000000000000}"/>
  <bookViews>
    <workbookView xWindow="-108" yWindow="-108" windowWidth="30936" windowHeight="16896" activeTab="1" xr2:uid="{618A9628-BC8D-4400-A48A-628B3FF53D6E}"/>
  </bookViews>
  <sheets>
    <sheet name="calc 6x7 100mm" sheetId="1" r:id="rId1"/>
    <sheet name="calc 4x5&quot; " sheetId="2" r:id="rId2"/>
  </sheets>
  <definedNames>
    <definedName name="solver_adj" localSheetId="1" hidden="1">'calc 4x5" '!$E$24</definedName>
    <definedName name="solver_adj" localSheetId="0" hidden="1">'calc 6x7 100mm'!$E$31</definedName>
    <definedName name="solver_cvg" localSheetId="1" hidden="1">0.0001</definedName>
    <definedName name="solver_cvg" localSheetId="0" hidden="1">0.0001</definedName>
    <definedName name="solver_drv" localSheetId="1" hidden="1">1</definedName>
    <definedName name="solver_drv" localSheetId="0" hidden="1">1</definedName>
    <definedName name="solver_eng" localSheetId="1" hidden="1">1</definedName>
    <definedName name="solver_eng" localSheetId="0" hidden="1">1</definedName>
    <definedName name="solver_est" localSheetId="1" hidden="1">1</definedName>
    <definedName name="solver_est" localSheetId="0" hidden="1">1</definedName>
    <definedName name="solver_itr" localSheetId="1" hidden="1">2147483647</definedName>
    <definedName name="solver_itr" localSheetId="0" hidden="1">2147483647</definedName>
    <definedName name="solver_mip" localSheetId="1" hidden="1">2147483647</definedName>
    <definedName name="solver_mip" localSheetId="0" hidden="1">2147483647</definedName>
    <definedName name="solver_mni" localSheetId="1" hidden="1">30</definedName>
    <definedName name="solver_mni" localSheetId="0" hidden="1">30</definedName>
    <definedName name="solver_mrt" localSheetId="1" hidden="1">0.075</definedName>
    <definedName name="solver_mrt" localSheetId="0" hidden="1">0.075</definedName>
    <definedName name="solver_msl" localSheetId="1" hidden="1">2</definedName>
    <definedName name="solver_msl" localSheetId="0" hidden="1">2</definedName>
    <definedName name="solver_neg" localSheetId="1" hidden="1">1</definedName>
    <definedName name="solver_neg" localSheetId="0" hidden="1">1</definedName>
    <definedName name="solver_nod" localSheetId="1" hidden="1">2147483647</definedName>
    <definedName name="solver_nod" localSheetId="0" hidden="1">2147483647</definedName>
    <definedName name="solver_num" localSheetId="1" hidden="1">0</definedName>
    <definedName name="solver_num" localSheetId="0" hidden="1">0</definedName>
    <definedName name="solver_nwt" localSheetId="1" hidden="1">1</definedName>
    <definedName name="solver_nwt" localSheetId="0" hidden="1">1</definedName>
    <definedName name="solver_opt" localSheetId="1" hidden="1">'calc 4x5" '!$E$31</definedName>
    <definedName name="solver_opt" localSheetId="0" hidden="1">'calc 6x7 100mm'!$E$38</definedName>
    <definedName name="solver_pre" localSheetId="1" hidden="1">0.000001</definedName>
    <definedName name="solver_pre" localSheetId="0" hidden="1">0.000001</definedName>
    <definedName name="solver_rbv" localSheetId="1" hidden="1">1</definedName>
    <definedName name="solver_rbv" localSheetId="0" hidden="1">1</definedName>
    <definedName name="solver_rlx" localSheetId="1" hidden="1">2</definedName>
    <definedName name="solver_rlx" localSheetId="0" hidden="1">2</definedName>
    <definedName name="solver_rsd" localSheetId="1" hidden="1">0</definedName>
    <definedName name="solver_rsd" localSheetId="0" hidden="1">0</definedName>
    <definedName name="solver_scl" localSheetId="1" hidden="1">1</definedName>
    <definedName name="solver_scl" localSheetId="0" hidden="1">1</definedName>
    <definedName name="solver_sho" localSheetId="1" hidden="1">2</definedName>
    <definedName name="solver_sho" localSheetId="0" hidden="1">2</definedName>
    <definedName name="solver_ssz" localSheetId="1" hidden="1">100</definedName>
    <definedName name="solver_ssz" localSheetId="0" hidden="1">100</definedName>
    <definedName name="solver_tim" localSheetId="1" hidden="1">2147483647</definedName>
    <definedName name="solver_tim" localSheetId="0" hidden="1">2147483647</definedName>
    <definedName name="solver_tol" localSheetId="1" hidden="1">0.01</definedName>
    <definedName name="solver_tol" localSheetId="0" hidden="1">0.01</definedName>
    <definedName name="solver_typ" localSheetId="1" hidden="1">3</definedName>
    <definedName name="solver_typ" localSheetId="0" hidden="1">3</definedName>
    <definedName name="solver_val" localSheetId="1" hidden="1">280</definedName>
    <definedName name="solver_val" localSheetId="0" hidden="1">280</definedName>
    <definedName name="solver_ver" localSheetId="1" hidden="1">3</definedName>
    <definedName name="solver_ver" localSheetId="0" hidden="1">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6" i="2" l="1"/>
  <c r="D55" i="2"/>
  <c r="E55" i="2" s="1"/>
  <c r="D54" i="2"/>
  <c r="E54" i="2" s="1"/>
  <c r="E25" i="2"/>
  <c r="E14" i="2" s="1"/>
  <c r="E11" i="2"/>
  <c r="E63" i="1"/>
  <c r="D62" i="1"/>
  <c r="E62" i="1" s="1"/>
  <c r="D61" i="1"/>
  <c r="E61" i="1" s="1"/>
  <c r="E42" i="1"/>
  <c r="E53" i="1" s="1"/>
  <c r="E32" i="1"/>
  <c r="E35" i="1" s="1"/>
  <c r="E18" i="1"/>
  <c r="E35" i="2" l="1"/>
  <c r="E46" i="2" s="1"/>
  <c r="E28" i="2"/>
  <c r="E31" i="2" s="1"/>
  <c r="G28" i="2"/>
  <c r="G35" i="1"/>
  <c r="E38" i="1"/>
  <c r="E21" i="1"/>
  <c r="E43" i="1"/>
  <c r="E36" i="2" l="1"/>
  <c r="E42" i="2" s="1"/>
  <c r="E44" i="1"/>
  <c r="E45" i="1"/>
  <c r="E49" i="1"/>
  <c r="E37" i="2" l="1"/>
  <c r="E38" i="2"/>
</calcChain>
</file>

<file path=xl/sharedStrings.xml><?xml version="1.0" encoding="utf-8"?>
<sst xmlns="http://schemas.openxmlformats.org/spreadsheetml/2006/main" count="169" uniqueCount="79">
  <si>
    <t>Lens Information</t>
  </si>
  <si>
    <t>Schneider Componon-S 5.6/100 Macro Lens</t>
  </si>
  <si>
    <t>Enlarger lens iris mount BLV-L</t>
  </si>
  <si>
    <r>
      <t>Part number:</t>
    </r>
    <r>
      <rPr>
        <sz val="9"/>
        <color theme="1"/>
        <rFont val="Proxima-nova"/>
      </rPr>
      <t xml:space="preserve"> 14022 </t>
    </r>
  </si>
  <si>
    <r>
      <t>Iris:</t>
    </r>
    <r>
      <rPr>
        <sz val="9"/>
        <color theme="1"/>
        <rFont val="Proxima-nova"/>
      </rPr>
      <t> 5-blade</t>
    </r>
  </si>
  <si>
    <r>
      <t>Focal length</t>
    </r>
    <r>
      <rPr>
        <sz val="9"/>
        <color theme="1"/>
        <rFont val="Proxima-nova"/>
      </rPr>
      <t>: 102.3mm</t>
    </r>
  </si>
  <si>
    <r>
      <t>Image circle</t>
    </r>
    <r>
      <rPr>
        <sz val="9"/>
        <color theme="1"/>
        <rFont val="Proxima-nova"/>
      </rPr>
      <t>: 108mm</t>
    </r>
  </si>
  <si>
    <r>
      <t>Filter threads:</t>
    </r>
    <r>
      <rPr>
        <sz val="9"/>
        <color theme="1"/>
        <rFont val="Proxima-nova"/>
      </rPr>
      <t xml:space="preserve"> M43 x 0.75 </t>
    </r>
  </si>
  <si>
    <r>
      <t>Mounting threads:</t>
    </r>
    <r>
      <rPr>
        <sz val="9"/>
        <color theme="1"/>
        <rFont val="Proxima-nova"/>
      </rPr>
      <t xml:space="preserve"> Leica-Mount, M39 x 26tpi</t>
    </r>
  </si>
  <si>
    <t>Calculation Parameters</t>
  </si>
  <si>
    <t>symbol</t>
  </si>
  <si>
    <t>value</t>
  </si>
  <si>
    <t>unit</t>
  </si>
  <si>
    <t>remark</t>
  </si>
  <si>
    <t>Focal length</t>
  </si>
  <si>
    <t>mm</t>
  </si>
  <si>
    <t>Schneider Kreuznach Componon-S 100/5.6 = 102,3mm</t>
  </si>
  <si>
    <t>Image circle</t>
  </si>
  <si>
    <t>at infinity</t>
  </si>
  <si>
    <t>Negative width</t>
  </si>
  <si>
    <t>6x7</t>
  </si>
  <si>
    <t>Negative height</t>
  </si>
  <si>
    <t>Negative diagonal</t>
  </si>
  <si>
    <t>required image circle</t>
  </si>
  <si>
    <t>Short side of of the print</t>
  </si>
  <si>
    <t>Focal length of the converging lens</t>
  </si>
  <si>
    <t>Film plane to converging lens</t>
  </si>
  <si>
    <t>important for construction of the negative carrier</t>
  </si>
  <si>
    <t>Lens Formula</t>
  </si>
  <si>
    <t>1/f = 1/u + 1/v</t>
  </si>
  <si>
    <t>f=focal length</t>
  </si>
  <si>
    <t>u=object distance</t>
  </si>
  <si>
    <t>v=image distance</t>
  </si>
  <si>
    <t>Find Image distance</t>
  </si>
  <si>
    <t>Object distance</t>
  </si>
  <si>
    <t>u</t>
  </si>
  <si>
    <t>For Schneider Kreuznach Componon-S 100/5.6 = 613,8mm. For 135mm lens = 810mm</t>
  </si>
  <si>
    <t>Image distance</t>
  </si>
  <si>
    <t>v</t>
  </si>
  <si>
    <t>This is the distance from the exit pupil to the negative</t>
  </si>
  <si>
    <t>Magnification Formula</t>
  </si>
  <si>
    <t>M=v/u</t>
  </si>
  <si>
    <t>M</t>
  </si>
  <si>
    <t>Object height</t>
  </si>
  <si>
    <t>Change E31 (green) with solver to match E38 to desired print dimension (yellow)</t>
  </si>
  <si>
    <t>Dimensions of the converging lens</t>
  </si>
  <si>
    <t>The converging lens's focal distance needs to be larger than the image distance, so that it sit above the negative and still focus light on the exit pupil of the enlarger lens.</t>
  </si>
  <si>
    <t>(bottom lens of the condensor system)</t>
  </si>
  <si>
    <t>converging lens radius</t>
  </si>
  <si>
    <t>converging lens diameter</t>
  </si>
  <si>
    <t>minimum effective diameter of converging fresnel lens needed at given negative size, enlarging lens focal length, and magnification.</t>
  </si>
  <si>
    <t>converging lens width</t>
  </si>
  <si>
    <t>minimum dimensions of converging fresnel lens needed at given negative size, enlarging lens focal length, and magnification.</t>
  </si>
  <si>
    <t>converging lens height</t>
  </si>
  <si>
    <t>Dimensions of the collimating lens</t>
  </si>
  <si>
    <t>(top lens of the condensor system)</t>
  </si>
  <si>
    <t>collimating lens diameter</t>
  </si>
  <si>
    <t>equal to the converging lens diameter, to ensure that the converging lens is fully illuminated</t>
  </si>
  <si>
    <t>Focal length collimating lens</t>
  </si>
  <si>
    <t>radius angle led-to-lens</t>
  </si>
  <si>
    <t>deg</t>
  </si>
  <si>
    <t>focal length</t>
  </si>
  <si>
    <t>The focal lenght at which the edges of the collimating lens are illuminated at the given angle (E52)</t>
  </si>
  <si>
    <t>Find angle that has acceptable light fall-off</t>
  </si>
  <si>
    <t>Figure this out with the data sheet of the LED. Narrower angles result in more even illuminations at the cost of lower light intensity bacause less output of the LED enters the light path.</t>
  </si>
  <si>
    <t>total rectangles</t>
  </si>
  <si>
    <t>Area</t>
  </si>
  <si>
    <t>% output</t>
  </si>
  <si>
    <t>stops difference edge-centre</t>
  </si>
  <si>
    <t>-30 : +30</t>
  </si>
  <si>
    <t>-40 : +40</t>
  </si>
  <si>
    <t>1/3 stop</t>
  </si>
  <si>
    <t>-50 : +50</t>
  </si>
  <si>
    <t>2/3 stop</t>
  </si>
  <si>
    <t>Half-angle that yields acceptable light fall-off at the edges. Consider the specifications of the LED found in the data sheet.</t>
  </si>
  <si>
    <t xml:space="preserve">Componon-S </t>
  </si>
  <si>
    <t>150/5.6</t>
  </si>
  <si>
    <t xml:space="preserve">For Schneider Kreuznach Componon-S 150/5.6 </t>
  </si>
  <si>
    <t>minimum focal length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</si>
</sst>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0.000"/>
  </numFmts>
  <fonts count="10">
    <font>
      <sz val="11"/>
      <color theme="1"/>
      <name val="Calibri"/>
      <family val="2"/>
      <charset val="1"/>
      <scheme val="minor"/>
    </font>
    <font>
      <sz val="11"/>
      <color theme="1"/>
      <name val="Calibri"/>
      <family val="2"/>
      <scheme val="minor"/>
    </font>
    <font>
      <b/>
      <sz val="11"/>
      <color theme="1"/>
      <name val="Calibri"/>
      <family val="2"/>
      <scheme val="minor"/>
    </font>
    <font>
      <sz val="11"/>
      <color theme="1"/>
      <name val="Calibri"/>
      <family val="2"/>
      <charset val="1"/>
      <scheme val="minor"/>
    </font>
    <font>
      <b/>
      <sz val="9"/>
      <color rgb="FF242628"/>
      <name val="Proxima-nova"/>
    </font>
    <font>
      <sz val="9"/>
      <color theme="1"/>
      <name val="Proxima-nova"/>
    </font>
    <font>
      <b/>
      <sz val="11"/>
      <color rgb="FF242628"/>
      <name val="Calibri"/>
      <family val="2"/>
      <scheme val="minor"/>
    </font>
    <font>
      <sz val="11"/>
      <color rgb="FF242628"/>
      <name val="Calibri"/>
      <family val="2"/>
      <scheme val="minor"/>
    </font>
    <font>
      <i/>
      <sz val="11"/>
      <color rgb="FF242628"/>
      <name val="Calibri"/>
      <family val="2"/>
      <scheme val="minor"/>
    </font>
    <font>
      <i/>
      <sz val="11"/>
      <color theme="1"/>
      <name val="Calibri"/>
      <family val="2"/>
      <scheme val="minor"/>
    </font>
  </fonts>
  <fills count="7">
    <fill>
      <patternFill patternType="none"/>
    </fill>
    <fill>
      <patternFill patternType="gray125"/>
    </fill>
    <fill>
      <patternFill patternType="solid">
        <fgColor theme="3" tint="0.79998168889431442"/>
        <bgColor indexed="64"/>
      </patternFill>
    </fill>
    <fill>
      <patternFill patternType="solid">
        <fgColor theme="7"/>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FFFFCC"/>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s>
  <cellStyleXfs count="3">
    <xf numFmtId="0" fontId="0" fillId="0" borderId="0"/>
    <xf numFmtId="43" fontId="3" fillId="0" borderId="0" applyFont="0" applyFill="0" applyBorder="0" applyAlignment="0" applyProtection="0"/>
    <xf numFmtId="0" fontId="3" fillId="6" borderId="2" applyNumberFormat="0" applyFont="0" applyAlignment="0" applyProtection="0"/>
  </cellStyleXfs>
  <cellXfs count="27">
    <xf numFmtId="0" fontId="0" fillId="0" borderId="0" xfId="0"/>
    <xf numFmtId="0" fontId="2" fillId="0" borderId="0" xfId="0" applyFont="1"/>
    <xf numFmtId="0" fontId="4" fillId="0" borderId="0" xfId="0" applyFont="1"/>
    <xf numFmtId="0" fontId="5" fillId="0" borderId="0" xfId="0" applyFont="1"/>
    <xf numFmtId="0" fontId="6" fillId="2" borderId="0" xfId="0" applyFont="1" applyFill="1"/>
    <xf numFmtId="0" fontId="2" fillId="2" borderId="0" xfId="0" applyFont="1" applyFill="1"/>
    <xf numFmtId="0" fontId="0" fillId="2" borderId="0" xfId="0" applyFill="1"/>
    <xf numFmtId="0" fontId="7" fillId="2" borderId="0" xfId="0" applyFont="1" applyFill="1"/>
    <xf numFmtId="0" fontId="0" fillId="3" borderId="1" xfId="0" applyFill="1" applyBorder="1"/>
    <xf numFmtId="0" fontId="1" fillId="2" borderId="0" xfId="0" applyFont="1" applyFill="1"/>
    <xf numFmtId="0" fontId="8" fillId="2" borderId="0" xfId="0" applyFont="1" applyFill="1"/>
    <xf numFmtId="0" fontId="9" fillId="2" borderId="0" xfId="0" applyFont="1" applyFill="1"/>
    <xf numFmtId="43" fontId="9" fillId="2" borderId="0" xfId="1" applyFont="1" applyFill="1"/>
    <xf numFmtId="2" fontId="0" fillId="3" borderId="1" xfId="0" applyNumberFormat="1" applyFill="1" applyBorder="1"/>
    <xf numFmtId="0" fontId="0" fillId="4" borderId="1" xfId="0" applyFill="1" applyBorder="1"/>
    <xf numFmtId="2" fontId="0" fillId="0" borderId="0" xfId="0" applyNumberFormat="1"/>
    <xf numFmtId="164" fontId="0" fillId="0" borderId="0" xfId="0" applyNumberFormat="1"/>
    <xf numFmtId="2" fontId="0" fillId="5" borderId="1" xfId="0" applyNumberFormat="1" applyFill="1" applyBorder="1"/>
    <xf numFmtId="43" fontId="0" fillId="0" borderId="0" xfId="0" applyNumberFormat="1"/>
    <xf numFmtId="0" fontId="1" fillId="0" borderId="0" xfId="0" applyFont="1"/>
    <xf numFmtId="43" fontId="1" fillId="0" borderId="0" xfId="0" applyNumberFormat="1" applyFont="1"/>
    <xf numFmtId="43" fontId="2" fillId="0" borderId="0" xfId="0" applyNumberFormat="1" applyFont="1"/>
    <xf numFmtId="0" fontId="0" fillId="0" borderId="0" xfId="0" quotePrefix="1"/>
    <xf numFmtId="9" fontId="0" fillId="0" borderId="0" xfId="0" applyNumberFormat="1"/>
    <xf numFmtId="16" fontId="0" fillId="0" borderId="0" xfId="0" applyNumberFormat="1"/>
    <xf numFmtId="0" fontId="0" fillId="6" borderId="2" xfId="2" applyFont="1"/>
    <xf numFmtId="43" fontId="2" fillId="6" borderId="2" xfId="2" applyNumberFormat="1" applyFont="1"/>
  </cellXfs>
  <cellStyles count="3">
    <cellStyle name="Comma" xfId="1" builtinId="3"/>
    <cellStyle name="Normal" xfId="0" builtinId="0"/>
    <cellStyle name="Note" xfId="2"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19</xdr:col>
      <xdr:colOff>282432</xdr:colOff>
      <xdr:row>7</xdr:row>
      <xdr:rowOff>76200</xdr:rowOff>
    </xdr:from>
    <xdr:to>
      <xdr:col>25</xdr:col>
      <xdr:colOff>441959</xdr:colOff>
      <xdr:row>28</xdr:row>
      <xdr:rowOff>86134</xdr:rowOff>
    </xdr:to>
    <xdr:pic>
      <xdr:nvPicPr>
        <xdr:cNvPr id="2" name="Picture 1">
          <a:extLst>
            <a:ext uri="{FF2B5EF4-FFF2-40B4-BE49-F238E27FC236}">
              <a16:creationId xmlns:a16="http://schemas.microsoft.com/office/drawing/2014/main" id="{88551D2C-A512-4686-B66E-BB5005506DB9}"/>
            </a:ext>
          </a:extLst>
        </xdr:cNvPr>
        <xdr:cNvPicPr>
          <a:picLocks noChangeAspect="1"/>
        </xdr:cNvPicPr>
      </xdr:nvPicPr>
      <xdr:blipFill>
        <a:blip xmlns:r="http://schemas.openxmlformats.org/officeDocument/2006/relationships" r:embed="rId1"/>
        <a:stretch>
          <a:fillRect/>
        </a:stretch>
      </xdr:blipFill>
      <xdr:spPr>
        <a:xfrm>
          <a:off x="13564092" y="1356360"/>
          <a:ext cx="3817127" cy="2753134"/>
        </a:xfrm>
        <a:prstGeom prst="rect">
          <a:avLst/>
        </a:prstGeom>
      </xdr:spPr>
    </xdr:pic>
    <xdr:clientData/>
  </xdr:twoCellAnchor>
  <xdr:twoCellAnchor editAs="oneCell">
    <xdr:from>
      <xdr:col>5</xdr:col>
      <xdr:colOff>533400</xdr:colOff>
      <xdr:row>1</xdr:row>
      <xdr:rowOff>70244</xdr:rowOff>
    </xdr:from>
    <xdr:to>
      <xdr:col>14</xdr:col>
      <xdr:colOff>0</xdr:colOff>
      <xdr:row>12</xdr:row>
      <xdr:rowOff>0</xdr:rowOff>
    </xdr:to>
    <xdr:pic>
      <xdr:nvPicPr>
        <xdr:cNvPr id="3" name="Picture 2">
          <a:extLst>
            <a:ext uri="{FF2B5EF4-FFF2-40B4-BE49-F238E27FC236}">
              <a16:creationId xmlns:a16="http://schemas.microsoft.com/office/drawing/2014/main" id="{DC59B7F9-3081-4958-94E0-77ECFF8882D5}"/>
            </a:ext>
          </a:extLst>
        </xdr:cNvPr>
        <xdr:cNvPicPr>
          <a:picLocks noChangeAspect="1"/>
        </xdr:cNvPicPr>
      </xdr:nvPicPr>
      <xdr:blipFill>
        <a:blip xmlns:r="http://schemas.openxmlformats.org/officeDocument/2006/relationships" r:embed="rId2"/>
        <a:stretch>
          <a:fillRect/>
        </a:stretch>
      </xdr:blipFill>
      <xdr:spPr>
        <a:xfrm>
          <a:off x="5280660" y="253124"/>
          <a:ext cx="4953000" cy="1941436"/>
        </a:xfrm>
        <a:prstGeom prst="rect">
          <a:avLst/>
        </a:prstGeom>
      </xdr:spPr>
    </xdr:pic>
    <xdr:clientData/>
  </xdr:twoCellAnchor>
  <xdr:twoCellAnchor editAs="oneCell">
    <xdr:from>
      <xdr:col>15</xdr:col>
      <xdr:colOff>0</xdr:colOff>
      <xdr:row>1</xdr:row>
      <xdr:rowOff>0</xdr:rowOff>
    </xdr:from>
    <xdr:to>
      <xdr:col>18</xdr:col>
      <xdr:colOff>457398</xdr:colOff>
      <xdr:row>15</xdr:row>
      <xdr:rowOff>30705</xdr:rowOff>
    </xdr:to>
    <xdr:pic>
      <xdr:nvPicPr>
        <xdr:cNvPr id="4" name="Picture 3">
          <a:extLst>
            <a:ext uri="{FF2B5EF4-FFF2-40B4-BE49-F238E27FC236}">
              <a16:creationId xmlns:a16="http://schemas.microsoft.com/office/drawing/2014/main" id="{09879C4E-D0C9-4736-8573-616E2B6884F7}"/>
            </a:ext>
          </a:extLst>
        </xdr:cNvPr>
        <xdr:cNvPicPr>
          <a:picLocks noChangeAspect="1"/>
        </xdr:cNvPicPr>
      </xdr:nvPicPr>
      <xdr:blipFill>
        <a:blip xmlns:r="http://schemas.openxmlformats.org/officeDocument/2006/relationships" r:embed="rId3"/>
        <a:stretch>
          <a:fillRect/>
        </a:stretch>
      </xdr:blipFill>
      <xdr:spPr>
        <a:xfrm>
          <a:off x="10843260" y="182880"/>
          <a:ext cx="2286198" cy="25910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ACDD3-C2CB-4F0A-89BB-2E60E497771A}">
  <dimension ref="C2:N64"/>
  <sheetViews>
    <sheetView workbookViewId="0">
      <selection activeCell="E19" sqref="E19"/>
    </sheetView>
  </sheetViews>
  <sheetFormatPr defaultRowHeight="14.4" outlineLevelRow="1"/>
  <cols>
    <col min="3" max="3" width="32.109375" customWidth="1"/>
    <col min="5" max="5" width="10.44140625" bestFit="1" customWidth="1"/>
  </cols>
  <sheetData>
    <row r="2" spans="3:14">
      <c r="C2" s="1" t="s">
        <v>0</v>
      </c>
    </row>
    <row r="4" spans="3:14">
      <c r="C4" s="2" t="s">
        <v>1</v>
      </c>
    </row>
    <row r="5" spans="3:14">
      <c r="C5" s="3" t="s">
        <v>2</v>
      </c>
    </row>
    <row r="6" spans="3:14">
      <c r="C6" s="2" t="s">
        <v>3</v>
      </c>
    </row>
    <row r="7" spans="3:14">
      <c r="C7" s="2" t="s">
        <v>4</v>
      </c>
    </row>
    <row r="8" spans="3:14">
      <c r="C8" s="2" t="s">
        <v>5</v>
      </c>
    </row>
    <row r="9" spans="3:14">
      <c r="C9" s="2" t="s">
        <v>6</v>
      </c>
    </row>
    <row r="10" spans="3:14">
      <c r="C10" s="2" t="s">
        <v>7</v>
      </c>
    </row>
    <row r="11" spans="3:14">
      <c r="C11" s="2" t="s">
        <v>8</v>
      </c>
    </row>
    <row r="13" spans="3:14">
      <c r="C13" s="4" t="s">
        <v>9</v>
      </c>
      <c r="D13" s="5" t="s">
        <v>10</v>
      </c>
      <c r="E13" s="5" t="s">
        <v>11</v>
      </c>
      <c r="F13" s="5" t="s">
        <v>12</v>
      </c>
      <c r="G13" s="5" t="s">
        <v>13</v>
      </c>
      <c r="H13" s="6"/>
      <c r="I13" s="6"/>
      <c r="J13" s="6"/>
      <c r="K13" s="6"/>
      <c r="L13" s="6"/>
      <c r="M13" s="6"/>
      <c r="N13" s="6"/>
    </row>
    <row r="14" spans="3:14">
      <c r="C14" s="7" t="s">
        <v>14</v>
      </c>
      <c r="D14" s="6"/>
      <c r="E14" s="8">
        <v>102.34</v>
      </c>
      <c r="F14" s="9" t="s">
        <v>15</v>
      </c>
      <c r="G14" s="6" t="s">
        <v>16</v>
      </c>
      <c r="H14" s="6"/>
      <c r="I14" s="6"/>
      <c r="J14" s="6"/>
      <c r="K14" s="6"/>
      <c r="L14" s="6"/>
      <c r="M14" s="6"/>
      <c r="N14" s="6"/>
    </row>
    <row r="15" spans="3:14">
      <c r="C15" s="10" t="s">
        <v>17</v>
      </c>
      <c r="D15" s="11"/>
      <c r="E15" s="12">
        <v>108</v>
      </c>
      <c r="F15" s="11" t="s">
        <v>15</v>
      </c>
      <c r="G15" s="11" t="s">
        <v>18</v>
      </c>
      <c r="H15" s="6"/>
      <c r="I15" s="6"/>
      <c r="J15" s="6"/>
      <c r="K15" s="6"/>
      <c r="L15" s="6"/>
      <c r="M15" s="6"/>
      <c r="N15" s="6"/>
    </row>
    <row r="16" spans="3:14">
      <c r="C16" s="7" t="s">
        <v>19</v>
      </c>
      <c r="D16" s="6"/>
      <c r="E16" s="13">
        <v>69.2</v>
      </c>
      <c r="F16" s="9" t="s">
        <v>15</v>
      </c>
      <c r="G16" s="6" t="s">
        <v>20</v>
      </c>
      <c r="H16" s="6"/>
      <c r="I16" s="6"/>
      <c r="J16" s="6"/>
      <c r="K16" s="6"/>
      <c r="L16" s="6"/>
      <c r="M16" s="6"/>
      <c r="N16" s="6"/>
    </row>
    <row r="17" spans="3:14">
      <c r="C17" s="7" t="s">
        <v>21</v>
      </c>
      <c r="D17" s="6"/>
      <c r="E17" s="13">
        <v>56</v>
      </c>
      <c r="F17" s="9" t="s">
        <v>15</v>
      </c>
      <c r="G17" s="6"/>
      <c r="H17" s="6"/>
      <c r="I17" s="6"/>
      <c r="J17" s="6"/>
      <c r="K17" s="6"/>
      <c r="L17" s="6"/>
      <c r="M17" s="6"/>
      <c r="N17" s="6"/>
    </row>
    <row r="18" spans="3:14">
      <c r="C18" s="10" t="s">
        <v>22</v>
      </c>
      <c r="D18" s="11"/>
      <c r="E18" s="12">
        <f>SQRT(E16*E16+E17*E17)</f>
        <v>89.020447089418738</v>
      </c>
      <c r="F18" s="11" t="s">
        <v>15</v>
      </c>
      <c r="G18" s="11" t="s">
        <v>23</v>
      </c>
      <c r="H18" s="11"/>
      <c r="I18" s="6"/>
      <c r="J18" s="6"/>
      <c r="K18" s="6"/>
      <c r="L18" s="6"/>
      <c r="M18" s="6"/>
      <c r="N18" s="6"/>
    </row>
    <row r="19" spans="3:14">
      <c r="C19" s="7" t="s">
        <v>24</v>
      </c>
      <c r="D19" s="6"/>
      <c r="E19" s="13">
        <v>280</v>
      </c>
      <c r="F19" s="9" t="s">
        <v>15</v>
      </c>
      <c r="G19" s="6"/>
      <c r="H19" s="6"/>
      <c r="I19" s="6"/>
      <c r="J19" s="6"/>
      <c r="K19" s="6"/>
      <c r="L19" s="6"/>
      <c r="M19" s="6"/>
      <c r="N19" s="6"/>
    </row>
    <row r="20" spans="3:14">
      <c r="C20" s="7" t="s">
        <v>25</v>
      </c>
      <c r="D20" s="6"/>
      <c r="E20" s="13">
        <v>175</v>
      </c>
      <c r="F20" s="9" t="s">
        <v>15</v>
      </c>
      <c r="G20" s="6"/>
      <c r="H20" s="6"/>
      <c r="I20" s="6"/>
      <c r="J20" s="6"/>
      <c r="K20" s="6"/>
      <c r="L20" s="6"/>
      <c r="M20" s="6"/>
      <c r="N20" s="6"/>
    </row>
    <row r="21" spans="3:14">
      <c r="C21" s="10" t="s">
        <v>26</v>
      </c>
      <c r="D21" s="11"/>
      <c r="E21" s="12">
        <f>$E$20-$E$32</f>
        <v>59.529749517338203</v>
      </c>
      <c r="F21" s="11" t="s">
        <v>15</v>
      </c>
      <c r="G21" s="11" t="s">
        <v>27</v>
      </c>
      <c r="H21" s="6"/>
      <c r="I21" s="6"/>
      <c r="J21" s="6"/>
      <c r="K21" s="6"/>
      <c r="L21" s="6"/>
      <c r="M21" s="6"/>
      <c r="N21" s="6"/>
    </row>
    <row r="22" spans="3:14">
      <c r="C22" s="6"/>
      <c r="D22" s="6"/>
      <c r="E22" s="6"/>
      <c r="F22" s="6"/>
      <c r="G22" s="6"/>
      <c r="H22" s="6"/>
      <c r="I22" s="6"/>
      <c r="J22" s="6"/>
      <c r="K22" s="6"/>
      <c r="L22" s="6"/>
      <c r="M22" s="6"/>
      <c r="N22" s="6"/>
    </row>
    <row r="23" spans="3:14" hidden="1" outlineLevel="1"/>
    <row r="24" spans="3:14" hidden="1" outlineLevel="1">
      <c r="C24" s="1" t="s">
        <v>28</v>
      </c>
    </row>
    <row r="25" spans="3:14" hidden="1" outlineLevel="1">
      <c r="C25" t="s">
        <v>29</v>
      </c>
    </row>
    <row r="26" spans="3:14" hidden="1" outlineLevel="1">
      <c r="C26" t="s">
        <v>30</v>
      </c>
    </row>
    <row r="27" spans="3:14" hidden="1" outlineLevel="1">
      <c r="C27" t="s">
        <v>31</v>
      </c>
    </row>
    <row r="28" spans="3:14" hidden="1" outlineLevel="1">
      <c r="C28" t="s">
        <v>32</v>
      </c>
    </row>
    <row r="29" spans="3:14" collapsed="1"/>
    <row r="30" spans="3:14">
      <c r="C30" s="1" t="s">
        <v>33</v>
      </c>
    </row>
    <row r="31" spans="3:14">
      <c r="C31" t="s">
        <v>34</v>
      </c>
      <c r="D31" s="1" t="s">
        <v>35</v>
      </c>
      <c r="E31" s="14">
        <v>900</v>
      </c>
      <c r="F31" t="s">
        <v>15</v>
      </c>
      <c r="G31" t="s">
        <v>36</v>
      </c>
    </row>
    <row r="32" spans="3:14">
      <c r="C32" t="s">
        <v>37</v>
      </c>
      <c r="D32" s="1" t="s">
        <v>38</v>
      </c>
      <c r="E32" s="15">
        <f>1/(1/$E$14-1/$E$31)</f>
        <v>115.4702504826618</v>
      </c>
      <c r="F32" t="s">
        <v>15</v>
      </c>
      <c r="G32" t="s">
        <v>39</v>
      </c>
    </row>
    <row r="33" spans="3:7" outlineLevel="1"/>
    <row r="34" spans="3:7" outlineLevel="1">
      <c r="C34" s="1" t="s">
        <v>40</v>
      </c>
    </row>
    <row r="35" spans="3:7" outlineLevel="1">
      <c r="C35" t="s">
        <v>41</v>
      </c>
      <c r="D35" s="1" t="s">
        <v>42</v>
      </c>
      <c r="E35" s="16">
        <f>E32/E31</f>
        <v>0.12830027831406865</v>
      </c>
      <c r="G35" t="str">
        <f>CONCATENATE("Equals ",TEXT((1/$E$35),"#.#"),"x")</f>
        <v>Equals 8x</v>
      </c>
    </row>
    <row r="37" spans="3:7">
      <c r="C37" s="1" t="s">
        <v>43</v>
      </c>
    </row>
    <row r="38" spans="3:7">
      <c r="C38" t="s">
        <v>24</v>
      </c>
      <c r="E38" s="17">
        <f>$E$17/$E$35</f>
        <v>436.47606019151846</v>
      </c>
      <c r="F38" t="s">
        <v>15</v>
      </c>
      <c r="G38" t="s">
        <v>44</v>
      </c>
    </row>
    <row r="40" spans="3:7">
      <c r="C40" s="1" t="s">
        <v>45</v>
      </c>
      <c r="E40" s="18"/>
      <c r="G40" t="s">
        <v>46</v>
      </c>
    </row>
    <row r="41" spans="3:7">
      <c r="C41" s="1" t="s">
        <v>47</v>
      </c>
      <c r="E41" s="18"/>
    </row>
    <row r="42" spans="3:7">
      <c r="C42" s="19" t="s">
        <v>48</v>
      </c>
      <c r="E42" s="18">
        <f>($E$18/2)/$E$32*$E$20</f>
        <v>67.457107677217039</v>
      </c>
    </row>
    <row r="43" spans="3:7">
      <c r="C43" s="19" t="s">
        <v>49</v>
      </c>
      <c r="E43" s="20">
        <f>E42*2</f>
        <v>134.91421535443408</v>
      </c>
      <c r="G43" t="s">
        <v>50</v>
      </c>
    </row>
    <row r="44" spans="3:7">
      <c r="C44" t="s">
        <v>51</v>
      </c>
      <c r="E44" s="21">
        <f>$E$16*$E$43/$E$18</f>
        <v>104.87549779601763</v>
      </c>
      <c r="G44" t="s">
        <v>52</v>
      </c>
    </row>
    <row r="45" spans="3:7">
      <c r="C45" t="s">
        <v>53</v>
      </c>
      <c r="E45" s="21">
        <f>$E$17*$E$43/$E$18</f>
        <v>84.870345037239687</v>
      </c>
    </row>
    <row r="46" spans="3:7">
      <c r="E46" s="21"/>
    </row>
    <row r="47" spans="3:7">
      <c r="C47" s="1" t="s">
        <v>54</v>
      </c>
      <c r="E47" s="21"/>
    </row>
    <row r="48" spans="3:7">
      <c r="C48" s="1" t="s">
        <v>55</v>
      </c>
      <c r="E48" s="21"/>
    </row>
    <row r="49" spans="3:7">
      <c r="C49" s="19" t="s">
        <v>56</v>
      </c>
      <c r="E49" s="20">
        <f>E43</f>
        <v>134.91421535443408</v>
      </c>
      <c r="G49" t="s">
        <v>57</v>
      </c>
    </row>
    <row r="51" spans="3:7">
      <c r="C51" s="1" t="s">
        <v>58</v>
      </c>
    </row>
    <row r="52" spans="3:7">
      <c r="C52" t="s">
        <v>59</v>
      </c>
      <c r="E52">
        <v>40</v>
      </c>
      <c r="F52" t="s">
        <v>60</v>
      </c>
      <c r="G52" t="s">
        <v>74</v>
      </c>
    </row>
    <row r="53" spans="3:7">
      <c r="C53" t="s">
        <v>61</v>
      </c>
      <c r="E53" s="20">
        <f>$E$42/SIN(RADIANS($E$52))</f>
        <v>104.944629704535</v>
      </c>
      <c r="F53" t="s">
        <v>15</v>
      </c>
      <c r="G53" t="s">
        <v>62</v>
      </c>
    </row>
    <row r="56" spans="3:7" hidden="1" outlineLevel="1">
      <c r="C56" s="1" t="s">
        <v>63</v>
      </c>
    </row>
    <row r="57" spans="3:7" hidden="1" outlineLevel="1">
      <c r="C57" t="s">
        <v>64</v>
      </c>
    </row>
    <row r="58" spans="3:7" hidden="1" outlineLevel="1"/>
    <row r="59" spans="3:7" hidden="1" outlineLevel="1">
      <c r="C59" s="1" t="s">
        <v>65</v>
      </c>
      <c r="D59" s="1" t="s">
        <v>66</v>
      </c>
      <c r="E59" s="1" t="s">
        <v>67</v>
      </c>
      <c r="F59" s="1" t="s">
        <v>68</v>
      </c>
    </row>
    <row r="60" spans="3:7" hidden="1" outlineLevel="1">
      <c r="D60" s="1">
        <v>52</v>
      </c>
    </row>
    <row r="61" spans="3:7" hidden="1" outlineLevel="1">
      <c r="C61" s="22" t="s">
        <v>69</v>
      </c>
      <c r="D61">
        <f>2*14.5</f>
        <v>29</v>
      </c>
      <c r="E61" s="23">
        <f>D61/D60</f>
        <v>0.55769230769230771</v>
      </c>
    </row>
    <row r="62" spans="3:7" hidden="1" outlineLevel="1">
      <c r="C62" s="22" t="s">
        <v>70</v>
      </c>
      <c r="D62">
        <f>2*20.75</f>
        <v>41.5</v>
      </c>
      <c r="E62" s="23">
        <f>D62/D60</f>
        <v>0.79807692307692313</v>
      </c>
      <c r="F62" s="24" t="s">
        <v>71</v>
      </c>
    </row>
    <row r="63" spans="3:7" hidden="1" outlineLevel="1">
      <c r="C63" s="22" t="s">
        <v>72</v>
      </c>
      <c r="D63">
        <v>44</v>
      </c>
      <c r="E63" s="23">
        <f>D63/D60</f>
        <v>0.84615384615384615</v>
      </c>
      <c r="F63" t="s">
        <v>73</v>
      </c>
    </row>
    <row r="64" spans="3:7" collapsed="1"/>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9EC9C-083D-4ECF-AF9E-F3469F8AC2C1}">
  <dimension ref="C2:N57"/>
  <sheetViews>
    <sheetView tabSelected="1" topLeftCell="A3" workbookViewId="0">
      <selection activeCell="B33" sqref="B33"/>
    </sheetView>
  </sheetViews>
  <sheetFormatPr defaultRowHeight="14.4" outlineLevelRow="1"/>
  <cols>
    <col min="3" max="3" width="32.109375" customWidth="1"/>
    <col min="5" max="5" width="10.44140625" bestFit="1" customWidth="1"/>
  </cols>
  <sheetData>
    <row r="2" spans="3:14">
      <c r="C2" s="1" t="s">
        <v>0</v>
      </c>
    </row>
    <row r="4" spans="3:14">
      <c r="C4" s="2" t="s">
        <v>75</v>
      </c>
      <c r="D4" t="s">
        <v>76</v>
      </c>
    </row>
    <row r="6" spans="3:14">
      <c r="C6" s="4" t="s">
        <v>9</v>
      </c>
      <c r="D6" s="5" t="s">
        <v>10</v>
      </c>
      <c r="E6" s="5" t="s">
        <v>11</v>
      </c>
      <c r="F6" s="5" t="s">
        <v>12</v>
      </c>
      <c r="G6" s="5" t="s">
        <v>13</v>
      </c>
      <c r="H6" s="6"/>
      <c r="I6" s="6"/>
      <c r="J6" s="6"/>
      <c r="K6" s="6"/>
      <c r="L6" s="6"/>
      <c r="M6" s="6"/>
      <c r="N6" s="6"/>
    </row>
    <row r="7" spans="3:14">
      <c r="C7" s="7" t="s">
        <v>14</v>
      </c>
      <c r="D7" s="6"/>
      <c r="E7" s="8">
        <v>150</v>
      </c>
      <c r="F7" s="9" t="s">
        <v>15</v>
      </c>
      <c r="G7" s="6"/>
      <c r="H7" s="6"/>
      <c r="I7" s="6"/>
      <c r="J7" s="6"/>
      <c r="K7" s="6"/>
      <c r="L7" s="6"/>
      <c r="M7" s="6"/>
      <c r="N7" s="6"/>
    </row>
    <row r="8" spans="3:14">
      <c r="C8" s="10" t="s">
        <v>17</v>
      </c>
      <c r="D8" s="11"/>
      <c r="E8" s="12">
        <v>153</v>
      </c>
      <c r="F8" s="11" t="s">
        <v>15</v>
      </c>
      <c r="G8" s="11"/>
      <c r="H8" s="6"/>
      <c r="I8" s="6"/>
      <c r="J8" s="6"/>
      <c r="K8" s="6"/>
      <c r="L8" s="6"/>
      <c r="M8" s="6"/>
      <c r="N8" s="6"/>
    </row>
    <row r="9" spans="3:14">
      <c r="C9" s="7" t="s">
        <v>19</v>
      </c>
      <c r="D9" s="6"/>
      <c r="E9" s="13">
        <v>120</v>
      </c>
      <c r="F9" s="9" t="s">
        <v>15</v>
      </c>
      <c r="G9" s="6"/>
      <c r="H9" s="6"/>
      <c r="I9" s="6"/>
      <c r="J9" s="6"/>
      <c r="K9" s="6"/>
      <c r="L9" s="6"/>
      <c r="M9" s="6"/>
      <c r="N9" s="6"/>
    </row>
    <row r="10" spans="3:14">
      <c r="C10" s="7" t="s">
        <v>21</v>
      </c>
      <c r="D10" s="6"/>
      <c r="E10" s="13">
        <v>95</v>
      </c>
      <c r="F10" s="9" t="s">
        <v>15</v>
      </c>
      <c r="G10" s="6"/>
      <c r="H10" s="6"/>
      <c r="I10" s="6"/>
      <c r="J10" s="6"/>
      <c r="K10" s="6"/>
      <c r="L10" s="6"/>
      <c r="M10" s="6"/>
      <c r="N10" s="6"/>
    </row>
    <row r="11" spans="3:14">
      <c r="C11" s="10" t="s">
        <v>22</v>
      </c>
      <c r="D11" s="11"/>
      <c r="E11" s="12">
        <f>SQRT(E9*E9+E10*E10)</f>
        <v>153.05227865013967</v>
      </c>
      <c r="F11" s="11" t="s">
        <v>15</v>
      </c>
      <c r="G11" s="11" t="s">
        <v>23</v>
      </c>
      <c r="H11" s="11"/>
      <c r="I11" s="6"/>
      <c r="J11" s="6"/>
      <c r="K11" s="6"/>
      <c r="L11" s="6"/>
      <c r="M11" s="6"/>
      <c r="N11" s="6"/>
    </row>
    <row r="12" spans="3:14">
      <c r="C12" s="7" t="s">
        <v>24</v>
      </c>
      <c r="D12" s="6"/>
      <c r="E12" s="13">
        <v>700</v>
      </c>
      <c r="F12" s="9" t="s">
        <v>15</v>
      </c>
      <c r="G12" s="6"/>
      <c r="H12" s="6"/>
      <c r="I12" s="6"/>
      <c r="J12" s="6"/>
      <c r="K12" s="6"/>
      <c r="L12" s="6"/>
      <c r="M12" s="6"/>
      <c r="N12" s="6"/>
    </row>
    <row r="13" spans="3:14">
      <c r="C13" s="7" t="s">
        <v>25</v>
      </c>
      <c r="D13" s="6"/>
      <c r="E13" s="13">
        <v>250</v>
      </c>
      <c r="F13" s="9" t="s">
        <v>15</v>
      </c>
      <c r="G13" s="6"/>
      <c r="H13" s="6"/>
      <c r="I13" s="6"/>
      <c r="J13" s="6"/>
      <c r="K13" s="6"/>
      <c r="L13" s="6"/>
      <c r="M13" s="6"/>
      <c r="N13" s="6"/>
    </row>
    <row r="14" spans="3:14">
      <c r="C14" s="10" t="s">
        <v>26</v>
      </c>
      <c r="D14" s="11"/>
      <c r="E14" s="12">
        <f>$E$13-$E$25</f>
        <v>79.656419529837279</v>
      </c>
      <c r="F14" s="11" t="s">
        <v>15</v>
      </c>
      <c r="G14" s="11" t="s">
        <v>27</v>
      </c>
      <c r="H14" s="6"/>
      <c r="I14" s="6"/>
      <c r="J14" s="6"/>
      <c r="K14" s="6"/>
      <c r="L14" s="6"/>
      <c r="M14" s="6"/>
      <c r="N14" s="6"/>
    </row>
    <row r="15" spans="3:14">
      <c r="C15" s="6"/>
      <c r="D15" s="6"/>
      <c r="E15" s="6"/>
      <c r="F15" s="6"/>
      <c r="G15" s="6"/>
      <c r="H15" s="6"/>
      <c r="I15" s="6"/>
      <c r="J15" s="6"/>
      <c r="K15" s="6"/>
      <c r="L15" s="6"/>
      <c r="M15" s="6"/>
      <c r="N15" s="6"/>
    </row>
    <row r="16" spans="3:14" hidden="1" outlineLevel="1"/>
    <row r="17" spans="3:7" hidden="1" outlineLevel="1">
      <c r="C17" s="1" t="s">
        <v>28</v>
      </c>
    </row>
    <row r="18" spans="3:7" hidden="1" outlineLevel="1">
      <c r="C18" t="s">
        <v>29</v>
      </c>
    </row>
    <row r="19" spans="3:7" hidden="1" outlineLevel="1">
      <c r="C19" t="s">
        <v>30</v>
      </c>
    </row>
    <row r="20" spans="3:7" hidden="1" outlineLevel="1">
      <c r="C20" t="s">
        <v>31</v>
      </c>
    </row>
    <row r="21" spans="3:7" hidden="1" outlineLevel="1">
      <c r="C21" t="s">
        <v>32</v>
      </c>
    </row>
    <row r="22" spans="3:7" collapsed="1"/>
    <row r="23" spans="3:7">
      <c r="C23" s="1" t="s">
        <v>33</v>
      </c>
    </row>
    <row r="24" spans="3:7">
      <c r="C24" t="s">
        <v>34</v>
      </c>
      <c r="D24" s="1" t="s">
        <v>35</v>
      </c>
      <c r="E24" s="14">
        <v>1256</v>
      </c>
      <c r="F24" t="s">
        <v>15</v>
      </c>
      <c r="G24" t="s">
        <v>77</v>
      </c>
    </row>
    <row r="25" spans="3:7">
      <c r="C25" t="s">
        <v>37</v>
      </c>
      <c r="D25" s="1" t="s">
        <v>38</v>
      </c>
      <c r="E25" s="15">
        <f>1/(1/$E$7-1/$E$24)</f>
        <v>170.34358047016272</v>
      </c>
      <c r="F25" t="s">
        <v>15</v>
      </c>
      <c r="G25" t="s">
        <v>39</v>
      </c>
    </row>
    <row r="26" spans="3:7" outlineLevel="1"/>
    <row r="27" spans="3:7" outlineLevel="1">
      <c r="C27" s="1" t="s">
        <v>40</v>
      </c>
    </row>
    <row r="28" spans="3:7" outlineLevel="1">
      <c r="C28" t="s">
        <v>41</v>
      </c>
      <c r="D28" s="1" t="s">
        <v>42</v>
      </c>
      <c r="E28" s="16">
        <f>E25/E24</f>
        <v>0.13562386980108496</v>
      </c>
      <c r="G28" t="str">
        <f>CONCATENATE("Equals ",TEXT((1/$E$28),"#.#"),"x")</f>
        <v>Equals 7x</v>
      </c>
    </row>
    <row r="30" spans="3:7">
      <c r="C30" s="1" t="s">
        <v>43</v>
      </c>
    </row>
    <row r="31" spans="3:7">
      <c r="C31" t="s">
        <v>24</v>
      </c>
      <c r="E31" s="17">
        <f>$E$10/$E$28</f>
        <v>700.46666666666681</v>
      </c>
      <c r="F31" t="s">
        <v>15</v>
      </c>
      <c r="G31" t="s">
        <v>44</v>
      </c>
    </row>
    <row r="33" spans="3:7">
      <c r="C33" s="1" t="s">
        <v>45</v>
      </c>
      <c r="E33" s="18"/>
      <c r="G33" t="s">
        <v>46</v>
      </c>
    </row>
    <row r="34" spans="3:7">
      <c r="C34" s="1" t="s">
        <v>47</v>
      </c>
      <c r="E34" s="18"/>
    </row>
    <row r="35" spans="3:7">
      <c r="C35" s="19" t="s">
        <v>48</v>
      </c>
      <c r="E35" s="18">
        <f>($E$11/2)/$E$25*$E$13</f>
        <v>112.31145182262109</v>
      </c>
      <c r="F35" t="s">
        <v>15</v>
      </c>
    </row>
    <row r="36" spans="3:7">
      <c r="C36" s="19" t="s">
        <v>49</v>
      </c>
      <c r="E36" s="20">
        <f>E35*2</f>
        <v>224.62290364524219</v>
      </c>
      <c r="F36" t="s">
        <v>15</v>
      </c>
      <c r="G36" t="s">
        <v>50</v>
      </c>
    </row>
    <row r="37" spans="3:7">
      <c r="C37" s="25" t="s">
        <v>51</v>
      </c>
      <c r="D37" s="25"/>
      <c r="E37" s="26">
        <f>$E$9*$E$36/$E$11</f>
        <v>176.1146496815287</v>
      </c>
      <c r="F37" s="25" t="s">
        <v>15</v>
      </c>
      <c r="G37" t="s">
        <v>52</v>
      </c>
    </row>
    <row r="38" spans="3:7">
      <c r="C38" s="25" t="s">
        <v>53</v>
      </c>
      <c r="D38" s="25"/>
      <c r="E38" s="26">
        <f>$E$10*$E$36/$E$11</f>
        <v>139.42409766454355</v>
      </c>
      <c r="F38" s="25" t="s">
        <v>15</v>
      </c>
    </row>
    <row r="39" spans="3:7">
      <c r="E39" s="21"/>
    </row>
    <row r="40" spans="3:7">
      <c r="C40" s="1" t="s">
        <v>54</v>
      </c>
      <c r="E40" s="21"/>
    </row>
    <row r="41" spans="3:7">
      <c r="C41" s="1" t="s">
        <v>55</v>
      </c>
      <c r="E41" s="21"/>
    </row>
    <row r="42" spans="3:7">
      <c r="C42" s="19" t="s">
        <v>56</v>
      </c>
      <c r="E42" s="20">
        <f>E36</f>
        <v>224.62290364524219</v>
      </c>
      <c r="G42" t="s">
        <v>57</v>
      </c>
    </row>
    <row r="44" spans="3:7">
      <c r="C44" s="1" t="s">
        <v>58</v>
      </c>
    </row>
    <row r="45" spans="3:7">
      <c r="C45" t="s">
        <v>59</v>
      </c>
      <c r="E45">
        <v>40</v>
      </c>
      <c r="F45" t="s">
        <v>60</v>
      </c>
      <c r="G45" t="s">
        <v>74</v>
      </c>
    </row>
    <row r="46" spans="3:7">
      <c r="C46" t="s">
        <v>78</v>
      </c>
      <c r="E46" s="20">
        <f>$E$35/SIN(RADIANS($E$45))</f>
        <v>174.72560162973693</v>
      </c>
      <c r="F46" t="s">
        <v>15</v>
      </c>
      <c r="G46" t="s">
        <v>62</v>
      </c>
    </row>
    <row r="49" spans="3:6" hidden="1" outlineLevel="1">
      <c r="C49" s="1" t="s">
        <v>63</v>
      </c>
    </row>
    <row r="50" spans="3:6" hidden="1" outlineLevel="1">
      <c r="C50" t="s">
        <v>64</v>
      </c>
    </row>
    <row r="51" spans="3:6" hidden="1" outlineLevel="1"/>
    <row r="52" spans="3:6" hidden="1" outlineLevel="1">
      <c r="C52" s="1" t="s">
        <v>65</v>
      </c>
      <c r="D52" s="1" t="s">
        <v>66</v>
      </c>
      <c r="E52" s="1" t="s">
        <v>67</v>
      </c>
      <c r="F52" s="1" t="s">
        <v>68</v>
      </c>
    </row>
    <row r="53" spans="3:6" hidden="1" outlineLevel="1">
      <c r="D53" s="1">
        <v>52</v>
      </c>
    </row>
    <row r="54" spans="3:6" hidden="1" outlineLevel="1">
      <c r="C54" s="22" t="s">
        <v>69</v>
      </c>
      <c r="D54">
        <f>2*14.5</f>
        <v>29</v>
      </c>
      <c r="E54" s="23">
        <f>D54/D53</f>
        <v>0.55769230769230771</v>
      </c>
    </row>
    <row r="55" spans="3:6" hidden="1" outlineLevel="1">
      <c r="C55" s="22" t="s">
        <v>70</v>
      </c>
      <c r="D55">
        <f>2*20.75</f>
        <v>41.5</v>
      </c>
      <c r="E55" s="23">
        <f>D55/D53</f>
        <v>0.79807692307692313</v>
      </c>
      <c r="F55" s="24" t="s">
        <v>71</v>
      </c>
    </row>
    <row r="56" spans="3:6" hidden="1" outlineLevel="1">
      <c r="C56" s="22" t="s">
        <v>72</v>
      </c>
      <c r="D56">
        <v>44</v>
      </c>
      <c r="E56" s="23">
        <f>D56/D53</f>
        <v>0.84615384615384615</v>
      </c>
      <c r="F56" t="s">
        <v>73</v>
      </c>
    </row>
    <row r="57" spans="3:6" collapsed="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calc 6x7 100mm</vt:lpstr>
      <vt:lpstr>calc 4x5"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Douwe</dc:creator>
  <cp:lastModifiedBy>Douwe Krooshof</cp:lastModifiedBy>
  <dcterms:created xsi:type="dcterms:W3CDTF">2022-10-29T18:40:45Z</dcterms:created>
  <dcterms:modified xsi:type="dcterms:W3CDTF">2023-09-07T11:46:56Z</dcterms:modified>
</cp:coreProperties>
</file>