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ocuments\MSc Leadership and Management\Management Analytics =\Assessment\"/>
    </mc:Choice>
  </mc:AlternateContent>
  <xr:revisionPtr revIDLastSave="0" documentId="13_ncr:1_{3C970D4A-A15A-47DB-8B77-1ADC7281390A}" xr6:coauthVersionLast="47" xr6:coauthVersionMax="47" xr10:uidLastSave="{00000000-0000-0000-0000-000000000000}"/>
  <bookViews>
    <workbookView xWindow="11520" yWindow="0" windowWidth="11520" windowHeight="12960" firstSheet="2" activeTab="2" xr2:uid="{CE1A8BCF-2B71-4D2E-9A27-985B0DCCEB2B}"/>
  </bookViews>
  <sheets>
    <sheet name="Problem 1-Data" sheetId="1" r:id="rId1"/>
    <sheet name="Problem 2-Data" sheetId="2" r:id="rId2"/>
    <sheet name="Problem 3 - PM" sheetId="6" r:id="rId3"/>
  </sheets>
  <definedNames>
    <definedName name="solver_adj" localSheetId="0" hidden="1">'Problem 1-Data'!$J$8,'Problem 1-Data'!$J$6,'Problem 1-Data'!$J$5</definedName>
    <definedName name="solver_cvg" localSheetId="0" hidden="1">0.0001</definedName>
    <definedName name="solver_drv" localSheetId="0" hidden="1">2</definedName>
    <definedName name="solver_eng" localSheetId="0" hidden="1">1</definedName>
    <definedName name="solver_eng" localSheetId="1" hidden="1">1</definedName>
    <definedName name="solver_est" localSheetId="0" hidden="1">1</definedName>
    <definedName name="solver_itr" localSheetId="0" hidden="1">2147483647</definedName>
    <definedName name="solver_lhs1" localSheetId="0" hidden="1">'Problem 1-Data'!$J$5</definedName>
    <definedName name="solver_lhs2" localSheetId="0" hidden="1">'Problem 1-Data'!$J$5</definedName>
    <definedName name="solver_lhs3" localSheetId="0" hidden="1">'Problem 1-Data'!$J$6</definedName>
    <definedName name="solver_lhs4" localSheetId="0" hidden="1">'Problem 1-Data'!$J$6</definedName>
    <definedName name="solver_lhs5" localSheetId="0" hidden="1">'Problem 1-Data'!$J$8</definedName>
    <definedName name="solver_lhs6" localSheetId="0" hidden="1">'Problem 1-Data'!$J$8</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eg" localSheetId="1" hidden="1">1</definedName>
    <definedName name="solver_nod" localSheetId="0" hidden="1">2147483647</definedName>
    <definedName name="solver_num" localSheetId="0" hidden="1">6</definedName>
    <definedName name="solver_num" localSheetId="1" hidden="1">0</definedName>
    <definedName name="solver_nwt" localSheetId="0" hidden="1">1</definedName>
    <definedName name="solver_opt" localSheetId="0" hidden="1">'Problem 1-Data'!$Z$16</definedName>
    <definedName name="solver_opt" localSheetId="1" hidden="1">'Problem 2-Data'!$I$7</definedName>
    <definedName name="solver_pre" localSheetId="0" hidden="1">0.000001</definedName>
    <definedName name="solver_rbv" localSheetId="0" hidden="1">2</definedName>
    <definedName name="solver_rel1" localSheetId="0" hidden="1">1</definedName>
    <definedName name="solver_rel2" localSheetId="0" hidden="1">3</definedName>
    <definedName name="solver_rel3" localSheetId="0" hidden="1">1</definedName>
    <definedName name="solver_rel4" localSheetId="0" hidden="1">3</definedName>
    <definedName name="solver_rel5" localSheetId="0" hidden="1">1</definedName>
    <definedName name="solver_rel6" localSheetId="0" hidden="1">3</definedName>
    <definedName name="solver_rhs1" localSheetId="0" hidden="1">1</definedName>
    <definedName name="solver_rhs2" localSheetId="0" hidden="1">0.1</definedName>
    <definedName name="solver_rhs3" localSheetId="0" hidden="1">1</definedName>
    <definedName name="solver_rhs4" localSheetId="0" hidden="1">0.1</definedName>
    <definedName name="solver_rhs5" localSheetId="0" hidden="1">1</definedName>
    <definedName name="solver_rhs6" localSheetId="0" hidden="1">0.1</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typ" localSheetId="1" hidden="1">1</definedName>
    <definedName name="solver_val" localSheetId="0" hidden="1">0</definedName>
    <definedName name="solver_val" localSheetId="1" hidden="1">0</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12" i="6" l="1"/>
  <c r="B16" i="6"/>
  <c r="G15" i="6"/>
  <c r="G18" i="6" s="1"/>
  <c r="G14" i="6"/>
  <c r="M4" i="6"/>
  <c r="M5" i="6"/>
  <c r="M6" i="6"/>
  <c r="M7" i="6"/>
  <c r="M8" i="6"/>
  <c r="M9" i="6"/>
  <c r="M10" i="6"/>
  <c r="M11" i="6"/>
  <c r="M3" i="6"/>
  <c r="H4" i="6"/>
  <c r="G21" i="6" l="1"/>
  <c r="H5" i="6"/>
  <c r="H6" i="6"/>
  <c r="H7" i="6"/>
  <c r="H8" i="6"/>
  <c r="H9" i="6"/>
  <c r="H10" i="6"/>
  <c r="H11" i="6"/>
  <c r="H12" i="6"/>
  <c r="H3" i="6"/>
  <c r="G4" i="6"/>
  <c r="G5" i="6"/>
  <c r="G6" i="6"/>
  <c r="G7" i="6"/>
  <c r="G8" i="6"/>
  <c r="G9" i="6"/>
  <c r="G10" i="6"/>
  <c r="G11" i="6"/>
  <c r="G12" i="6"/>
  <c r="G3" i="6" l="1"/>
  <c r="F16" i="2"/>
  <c r="F3" i="2"/>
  <c r="F4" i="2" l="1"/>
  <c r="F5" i="2"/>
  <c r="F6" i="2"/>
  <c r="F7" i="2"/>
  <c r="F8" i="2"/>
  <c r="F9" i="2"/>
  <c r="F10" i="2"/>
  <c r="F11" i="2"/>
  <c r="F12" i="2"/>
  <c r="F13" i="2"/>
  <c r="F14" i="2"/>
  <c r="E15" i="2" l="1"/>
  <c r="D15" i="2"/>
  <c r="C15" i="2"/>
  <c r="E19" i="1"/>
  <c r="U2" i="1"/>
  <c r="V2" i="1" s="1"/>
  <c r="W2" i="1" s="1"/>
  <c r="N2" i="1"/>
  <c r="P2" i="1" s="1"/>
  <c r="Q2" i="1" s="1"/>
  <c r="U3" i="1" l="1"/>
  <c r="V3" i="1" s="1"/>
  <c r="X3" i="1" s="1"/>
  <c r="N3" i="1"/>
  <c r="U4" i="1" l="1"/>
  <c r="Y3" i="1"/>
  <c r="Z3" i="1" s="1"/>
  <c r="W3" i="1"/>
  <c r="N4" i="1"/>
  <c r="P3" i="1"/>
  <c r="R3" i="1" s="1"/>
  <c r="F20" i="1"/>
  <c r="F21" i="1"/>
  <c r="F22" i="1"/>
  <c r="F19" i="1"/>
  <c r="E20" i="1"/>
  <c r="E21" i="1"/>
  <c r="E22" i="1"/>
  <c r="C2" i="1"/>
  <c r="C3" i="1" s="1"/>
  <c r="E3" i="1" s="1"/>
  <c r="G20" i="1" l="1"/>
  <c r="U5" i="1"/>
  <c r="G19" i="1"/>
  <c r="N5" i="1"/>
  <c r="V4" i="1"/>
  <c r="X4" i="1" s="1"/>
  <c r="Q3" i="1"/>
  <c r="S3" i="1"/>
  <c r="T3" i="1" s="1"/>
  <c r="G22" i="1"/>
  <c r="G21" i="1"/>
  <c r="P4" i="1"/>
  <c r="R4" i="1" s="1"/>
  <c r="D3" i="1"/>
  <c r="C4" i="1"/>
  <c r="C29" i="1" l="1"/>
  <c r="D29" i="1"/>
  <c r="B29" i="1"/>
  <c r="D26" i="1"/>
  <c r="B26" i="1"/>
  <c r="C26" i="1"/>
  <c r="C28" i="1"/>
  <c r="B28" i="1"/>
  <c r="D28" i="1"/>
  <c r="C27" i="1"/>
  <c r="D27" i="1"/>
  <c r="B27" i="1"/>
  <c r="U6" i="1"/>
  <c r="N6" i="1"/>
  <c r="W4" i="1"/>
  <c r="Y4" i="1"/>
  <c r="Z4" i="1" s="1"/>
  <c r="V5" i="1"/>
  <c r="Q4" i="1"/>
  <c r="P5" i="1"/>
  <c r="R5" i="1" s="1"/>
  <c r="E4" i="1"/>
  <c r="D4" i="1"/>
  <c r="C5" i="1"/>
  <c r="F3" i="1"/>
  <c r="G3" i="1" s="1"/>
  <c r="X5" i="1" l="1"/>
  <c r="Y5" i="1" s="1"/>
  <c r="Z5" i="1" s="1"/>
  <c r="N7" i="1"/>
  <c r="U7" i="1"/>
  <c r="W5" i="1"/>
  <c r="F4" i="1"/>
  <c r="G4" i="1" s="1"/>
  <c r="V6" i="1"/>
  <c r="S5" i="1"/>
  <c r="T5" i="1" s="1"/>
  <c r="S4" i="1"/>
  <c r="T4" i="1" s="1"/>
  <c r="Q5" i="1"/>
  <c r="P6" i="1"/>
  <c r="R6" i="1" s="1"/>
  <c r="C6" i="1"/>
  <c r="D5" i="1"/>
  <c r="E5" i="1"/>
  <c r="X6" i="1" l="1"/>
  <c r="Y6" i="1" s="1"/>
  <c r="Z6" i="1" s="1"/>
  <c r="N8" i="1"/>
  <c r="U8" i="1"/>
  <c r="W6" i="1"/>
  <c r="V7" i="1"/>
  <c r="Q6" i="1"/>
  <c r="P7" i="1"/>
  <c r="R7" i="1" s="1"/>
  <c r="E6" i="1"/>
  <c r="F5" i="1"/>
  <c r="G5" i="1" s="1"/>
  <c r="C7" i="1"/>
  <c r="D6" i="1"/>
  <c r="X7" i="1" l="1"/>
  <c r="Y7" i="1" s="1"/>
  <c r="Z7" i="1" s="1"/>
  <c r="N9" i="1"/>
  <c r="U9" i="1"/>
  <c r="W7" i="1"/>
  <c r="F6" i="1"/>
  <c r="G6" i="1" s="1"/>
  <c r="V8" i="1"/>
  <c r="S7" i="1"/>
  <c r="T7" i="1" s="1"/>
  <c r="Q7" i="1"/>
  <c r="S6" i="1"/>
  <c r="T6" i="1" s="1"/>
  <c r="P8" i="1"/>
  <c r="R8" i="1" s="1"/>
  <c r="C8" i="1"/>
  <c r="D7" i="1"/>
  <c r="E7" i="1"/>
  <c r="X8" i="1" l="1"/>
  <c r="Y8" i="1" s="1"/>
  <c r="Z8" i="1" s="1"/>
  <c r="N10" i="1"/>
  <c r="U10" i="1"/>
  <c r="W8" i="1"/>
  <c r="V9" i="1"/>
  <c r="Q8" i="1"/>
  <c r="P9" i="1"/>
  <c r="R9" i="1" s="1"/>
  <c r="E8" i="1"/>
  <c r="F7" i="1"/>
  <c r="G7" i="1" s="1"/>
  <c r="C9" i="1"/>
  <c r="D8" i="1"/>
  <c r="X9" i="1" l="1"/>
  <c r="Y9" i="1" s="1"/>
  <c r="Z9" i="1" s="1"/>
  <c r="N11" i="1"/>
  <c r="U11" i="1"/>
  <c r="W9" i="1"/>
  <c r="F8" i="1"/>
  <c r="G8" i="1" s="1"/>
  <c r="V10" i="1"/>
  <c r="S9" i="1"/>
  <c r="T9" i="1" s="1"/>
  <c r="Q9" i="1"/>
  <c r="S8" i="1"/>
  <c r="T8" i="1" s="1"/>
  <c r="P10" i="1"/>
  <c r="R10" i="1" s="1"/>
  <c r="E9" i="1"/>
  <c r="C10" i="1"/>
  <c r="D9" i="1"/>
  <c r="X10" i="1" l="1"/>
  <c r="Y10" i="1" s="1"/>
  <c r="Z10" i="1" s="1"/>
  <c r="N12" i="1"/>
  <c r="U12" i="1"/>
  <c r="W10" i="1"/>
  <c r="V11" i="1"/>
  <c r="X11" i="1" s="1"/>
  <c r="F9" i="1"/>
  <c r="G9" i="1" s="1"/>
  <c r="Q10" i="1"/>
  <c r="S10" i="1"/>
  <c r="T10" i="1" s="1"/>
  <c r="P11" i="1"/>
  <c r="R11" i="1" s="1"/>
  <c r="E10" i="1"/>
  <c r="C11" i="1"/>
  <c r="D10" i="1"/>
  <c r="N13" i="1" l="1"/>
  <c r="U13" i="1"/>
  <c r="W11" i="1"/>
  <c r="F10" i="1"/>
  <c r="G10" i="1" s="1"/>
  <c r="Y11" i="1"/>
  <c r="Z11" i="1" s="1"/>
  <c r="V12" i="1"/>
  <c r="X12" i="1" s="1"/>
  <c r="Q11" i="1"/>
  <c r="P12" i="1"/>
  <c r="R12" i="1" s="1"/>
  <c r="C12" i="1"/>
  <c r="D11" i="1"/>
  <c r="E11" i="1"/>
  <c r="N14" i="1" l="1"/>
  <c r="P14" i="1" s="1"/>
  <c r="U14" i="1"/>
  <c r="V14" i="1" s="1"/>
  <c r="W12" i="1"/>
  <c r="V13" i="1"/>
  <c r="X13" i="1" s="1"/>
  <c r="Y12" i="1"/>
  <c r="Z12" i="1" s="1"/>
  <c r="S12" i="1"/>
  <c r="T12" i="1" s="1"/>
  <c r="Q12" i="1"/>
  <c r="S11" i="1"/>
  <c r="T11" i="1" s="1"/>
  <c r="P13" i="1"/>
  <c r="R13" i="1" s="1"/>
  <c r="E12" i="1"/>
  <c r="F11" i="1"/>
  <c r="G11" i="1" s="1"/>
  <c r="C13" i="1"/>
  <c r="D12" i="1"/>
  <c r="R14" i="1" l="1"/>
  <c r="S14" i="1" s="1"/>
  <c r="W13" i="1"/>
  <c r="F12" i="1"/>
  <c r="G12" i="1" s="1"/>
  <c r="Y13" i="1"/>
  <c r="Z13" i="1" s="1"/>
  <c r="Q13" i="1"/>
  <c r="Q15" i="1" s="1"/>
  <c r="E13" i="1"/>
  <c r="X14" i="1" s="1"/>
  <c r="C14" i="1"/>
  <c r="D13" i="1"/>
  <c r="Z16" i="1" l="1"/>
  <c r="Z15" i="1"/>
  <c r="F13" i="1"/>
  <c r="G13" i="1" s="1"/>
  <c r="G16" i="1" s="1"/>
  <c r="Y14" i="1"/>
  <c r="Q16" i="1"/>
  <c r="S13" i="1"/>
  <c r="T13" i="1" s="1"/>
  <c r="E14" i="1"/>
  <c r="F14" i="1" s="1"/>
  <c r="D16" i="1"/>
  <c r="D15" i="1"/>
  <c r="G15" i="1" l="1"/>
  <c r="AC18" i="1"/>
  <c r="Y18" i="1"/>
  <c r="T16" i="1"/>
  <c r="T15" i="1"/>
</calcChain>
</file>

<file path=xl/sharedStrings.xml><?xml version="1.0" encoding="utf-8"?>
<sst xmlns="http://schemas.openxmlformats.org/spreadsheetml/2006/main" count="303" uniqueCount="187">
  <si>
    <t>Quarter</t>
  </si>
  <si>
    <t>Q1-18</t>
  </si>
  <si>
    <t>Q2-18</t>
  </si>
  <si>
    <t>Q3-18</t>
  </si>
  <si>
    <t>Q4-18</t>
  </si>
  <si>
    <t>Q1-19</t>
  </si>
  <si>
    <t>Q2-19</t>
  </si>
  <si>
    <t>Q3-19</t>
  </si>
  <si>
    <t>Q4-19</t>
  </si>
  <si>
    <t>Q1-20</t>
  </si>
  <si>
    <t>Q2-20</t>
  </si>
  <si>
    <t>Q3-20</t>
  </si>
  <si>
    <t>Q4-20</t>
  </si>
  <si>
    <t>Sales (in 1000s)</t>
  </si>
  <si>
    <t>Month</t>
  </si>
  <si>
    <t>Energy Use</t>
  </si>
  <si>
    <t>Temperature</t>
  </si>
  <si>
    <t>Days</t>
  </si>
  <si>
    <t>Production</t>
  </si>
  <si>
    <t>Q1-21</t>
  </si>
  <si>
    <t>Trend</t>
  </si>
  <si>
    <t>Forecast Errors</t>
  </si>
  <si>
    <t>MAP</t>
  </si>
  <si>
    <t>MAPD</t>
  </si>
  <si>
    <t>Q1</t>
  </si>
  <si>
    <t>Q2</t>
  </si>
  <si>
    <t>Q3</t>
  </si>
  <si>
    <t>Q4</t>
  </si>
  <si>
    <t>3-year-avg for each quarter</t>
  </si>
  <si>
    <t>Overall monthly average</t>
  </si>
  <si>
    <t>Seasonal Index</t>
  </si>
  <si>
    <t>Deseasonalised</t>
  </si>
  <si>
    <t>Quarter in numbers</t>
  </si>
  <si>
    <t>Sales w/o seasonality</t>
  </si>
  <si>
    <t>Seasonality Index</t>
  </si>
  <si>
    <t>1. Expo Smoothing Forecast</t>
  </si>
  <si>
    <t>2. Adjusted Forecast</t>
  </si>
  <si>
    <t>3. Forecast w/o seasonality</t>
  </si>
  <si>
    <t>4. Forecast w Seasonality</t>
  </si>
  <si>
    <t>5. Adjusted Forecast</t>
  </si>
  <si>
    <t>MA Weight</t>
  </si>
  <si>
    <t>Exponential smoothing with MA of 2 values</t>
  </si>
  <si>
    <t>With Seasonality</t>
  </si>
  <si>
    <t>Calculating Seasonality Index</t>
  </si>
  <si>
    <t>Optimising MA Weight</t>
  </si>
  <si>
    <t>Optimising alpha an beta values</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</si>
  <si>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</si>
  <si>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</si>
  <si>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</si>
  <si>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</si>
  <si>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</si>
  <si>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</si>
  <si>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</si>
  <si>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</si>
  <si>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</si>
  <si>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</si>
  <si>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</si>
  <si>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</si>
  <si>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</si>
  <si>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</si>
  <si>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</si>
  <si>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</si>
  <si>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</si>
  <si>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</si>
  <si>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</si>
  <si>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</si>
  <si>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</si>
  <si>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</si>
  <si>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</si>
  <si>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Predicted Energy Use</t>
  </si>
  <si>
    <t>Problem overview:</t>
  </si>
  <si>
    <t>ACME Retail wants to predict it's sales for Q1-2021 using historical sales data from the past 3 years. The goal is to develop a forcasting model that will accuratley predict Q1-2021 slaes and report the mean absolute deviation of the model used.</t>
  </si>
  <si>
    <t>Excel Solution:</t>
  </si>
  <si>
    <t>6. Adjusted with 2- Quarter MA</t>
  </si>
  <si>
    <t>The various stages of improvements of the excel model are numbered (1 - 6). The final model is "6. Adjusted with 2-Quarter MA".</t>
  </si>
  <si>
    <t>Model Components:</t>
  </si>
  <si>
    <t>Level (α)</t>
  </si>
  <si>
    <t>Trend (β)</t>
  </si>
  <si>
    <t>2.   Trend (β): This represents the estimated rate of change of the time series. It is also updated with each new observation and is used to adjust the forecast for the next period.</t>
  </si>
  <si>
    <t>1.   Level (α): This represents the estimated baseline value of the time series. It is updated with each new observation and is used to adjust the forecast for the next period.</t>
  </si>
  <si>
    <t>3.    MA Weight: the weights assigned to the historical data points used in a moving average forecasting model. The moving average model calculates the average of a specified number of past data points to forecast future values. The weight assigned to each past data point is determined by dividing 1 by the number of data points used in the moving average calculation.</t>
  </si>
  <si>
    <t>Using the model:</t>
  </si>
  <si>
    <t>1. Expo Smoothing Forcast &amp; 2. Adjusted Forcast</t>
  </si>
  <si>
    <t>First an initial exponential smoothing model and trend adjusted model have been calculated. These have high MAPD's at 12.11% and 11.46%.</t>
  </si>
  <si>
    <t>Seasonality</t>
  </si>
  <si>
    <t>Next the model is adjusted for seasonality. First the seasonality indexes are calculated in table A18:G22. The deseasonalised data is calculated in the row below that.</t>
  </si>
  <si>
    <t xml:space="preserve">Forcasts 3 &amp; 4 predict sale with the de-seasonalised data and then adjusted to have seaonality added back in again. This improved the MAPD to 7.06%, but this can be improved further. Adjusting for trend appears to make the model worse in forcast 5. </t>
  </si>
  <si>
    <t>6. Adjusted 2 Quarter MA</t>
  </si>
  <si>
    <t>A de-seasonalised forcast is the calcuated  again, this time using a 2 quarter MA. The data is then re-adjusted for seasonality, and adjusted for trend. A solver is used (as shown in the screenshot to the right) to find the optimal level, trend and MAWeight's for the lowest final MAPD. The final MAPD of the model is 3.95%. These optimal values are also demonstrated in the What-if data tables that were initially used before being checked with the solver.</t>
  </si>
  <si>
    <t>Explanation Sheet   -    Problem 1: ACME Forecasting Model</t>
  </si>
  <si>
    <t>Question Solutions</t>
  </si>
  <si>
    <t>i) Develop a forecasting model that will predict the sales for Q1-2021.</t>
  </si>
  <si>
    <t>Final model is shown in cells Y1:Y14. The Q1-2021 sales prediction is 112,950</t>
  </si>
  <si>
    <t xml:space="preserve">ii) Report the MAPD for the model that you will use. MAPD less than 5% is desirable and
MAPD less than 2% will be considered as good by ACME. </t>
  </si>
  <si>
    <t>Final MAPD = 3.95%</t>
  </si>
  <si>
    <t>3. Forcast w/o Seasonality &amp; 4. Forecast w seasonality</t>
  </si>
  <si>
    <t>SUMMARY OUTPUT: Model 4 - Production &amp; Temperature</t>
  </si>
  <si>
    <t>SUMMARY OUTPUT: Model 3 - All Variables</t>
  </si>
  <si>
    <t>SUMMARY OUTPUT: Model 2- Temperature &amp; Days</t>
  </si>
  <si>
    <t>SUMMARY OUTPUT: Model 1 - Temperature</t>
  </si>
  <si>
    <t>Explanation Sheet - Problem 2: Skytech Builders Regression</t>
  </si>
  <si>
    <t>Energy Use = Intercept + (Coefficient of Production * Production) + (Coefficient of Temperature * Temperature)</t>
  </si>
  <si>
    <t>Problem description:</t>
  </si>
  <si>
    <t>The management at Skytech Builders wants to understand how their monthly energy use is influenced by production volumes, daily outside temperature, and the number of workdays. They have provided historical data for the past year.</t>
  </si>
  <si>
    <t>2. Correlation Coefficient</t>
  </si>
  <si>
    <r>
      <rPr>
        <b/>
        <sz val="11"/>
        <color theme="1"/>
        <rFont val="Calibri"/>
        <family val="2"/>
        <scheme val="minor"/>
      </rPr>
      <t>1. Data:</t>
    </r>
    <r>
      <rPr>
        <sz val="11"/>
        <color theme="1"/>
        <rFont val="Calibri"/>
        <family val="2"/>
        <scheme val="minor"/>
      </rPr>
      <t xml:space="preserve"> The historical data for energy use, production volumes, daily outside temperature and the number of working days in shown in cells A2:E14.</t>
    </r>
  </si>
  <si>
    <r>
      <rPr>
        <b/>
        <sz val="11"/>
        <color theme="1"/>
        <rFont val="Calibri"/>
        <family val="2"/>
        <scheme val="minor"/>
      </rPr>
      <t xml:space="preserve">2. Correlation Coefficient: </t>
    </r>
    <r>
      <rPr>
        <sz val="11"/>
        <color theme="1"/>
        <rFont val="Calibri"/>
        <family val="2"/>
        <scheme val="minor"/>
      </rPr>
      <t>Correlation coefficients (-1 to 1) represent linear relationships between variables. Temperature shows a strong, Days a moderate, and Production a weak positive relationship with Energy Use.</t>
    </r>
  </si>
  <si>
    <t>1. Data Table</t>
  </si>
  <si>
    <t>3. Plots</t>
  </si>
  <si>
    <t>4. Regression Models</t>
  </si>
  <si>
    <r>
      <rPr>
        <b/>
        <sz val="11"/>
        <color theme="1"/>
        <rFont val="Calibri"/>
        <family val="2"/>
        <scheme val="minor"/>
      </rPr>
      <t>3. Plots:</t>
    </r>
    <r>
      <rPr>
        <sz val="11"/>
        <color theme="1"/>
        <rFont val="Calibri"/>
        <family val="2"/>
        <scheme val="minor"/>
      </rPr>
      <t xml:space="preserve"> Scatter plots illustrating relationships: temp-energy, days-energy, production-energy, and energy use-predicted energy use.</t>
    </r>
  </si>
  <si>
    <r>
      <rPr>
        <b/>
        <sz val="11"/>
        <color theme="1"/>
        <rFont val="Calibri"/>
        <family val="2"/>
        <scheme val="minor"/>
      </rPr>
      <t>4. Regression Models:</t>
    </r>
    <r>
      <rPr>
        <sz val="11"/>
        <color theme="1"/>
        <rFont val="Calibri"/>
        <family val="2"/>
        <scheme val="minor"/>
      </rPr>
      <t xml:space="preserve"> Four multiple linear regression model that uses different selected predictor (independent variables) combinations to predict energy use (dependent variable).</t>
    </r>
  </si>
  <si>
    <r>
      <rPr>
        <b/>
        <sz val="11"/>
        <color theme="1"/>
        <rFont val="Calibri"/>
        <family val="2"/>
        <scheme val="minor"/>
      </rPr>
      <t xml:space="preserve">5. Predictions: </t>
    </r>
    <r>
      <rPr>
        <sz val="11"/>
        <color theme="1"/>
        <rFont val="Calibri"/>
        <family val="2"/>
        <scheme val="minor"/>
      </rPr>
      <t>The predicted energy use based on the developed regression model and given values of the predictors.</t>
    </r>
  </si>
  <si>
    <t>5. New Prediction</t>
  </si>
  <si>
    <t>To make new predictions using the final model that was developed using the current historical data, new temperature, days and production values can be entered into cells adjacent to "5. New Prediction" cell. Days isn't required as the final model omits this variable as it isn't statisitcally signigicant. The predicted energy use value will appear in cell F16.</t>
  </si>
  <si>
    <t>How to use the model:</t>
  </si>
  <si>
    <t>Answer to Problem questions:</t>
  </si>
  <si>
    <r>
      <rPr>
        <b/>
        <sz val="11"/>
        <color theme="1"/>
        <rFont val="Calibri"/>
        <family val="2"/>
        <scheme val="minor"/>
      </rPr>
      <t xml:space="preserve">(i) Do you think all the variables should be included in the model? </t>
    </r>
    <r>
      <rPr>
        <sz val="11"/>
        <color theme="1"/>
        <rFont val="Calibri"/>
        <family val="2"/>
        <scheme val="minor"/>
      </rPr>
      <t>Based on the regression models, not all variables should be included in the final model: The most suitable model includes only the statistically significant predictors: Production and Temperature (Model 4). This is due to the high P-value for the 'Days' predictor shown in red text in models 2 and 3.</t>
    </r>
  </si>
  <si>
    <r>
      <rPr>
        <b/>
        <sz val="11"/>
        <color theme="1"/>
        <rFont val="Calibri"/>
        <family val="2"/>
        <scheme val="minor"/>
      </rPr>
      <t xml:space="preserve">(ii) Develop a multiple regression model to predict energy use. </t>
    </r>
    <r>
      <rPr>
        <sz val="11"/>
        <color theme="1"/>
        <rFont val="Calibri"/>
        <family val="2"/>
        <scheme val="minor"/>
      </rPr>
      <t>The developed multiple regression model (Model 4) predicsts energy use based on Production and Temperature. The formula is as follows:</t>
    </r>
  </si>
  <si>
    <t>Energy Use = 229.8930446 + (1.374877855 * Production) + (1.339876197 * Temperature)</t>
  </si>
  <si>
    <t>(iii) What would be the predicted energy use for a month that has 25 days, temperature is 55 units and production is 120 units?</t>
  </si>
  <si>
    <t>Activity</t>
  </si>
  <si>
    <t>B</t>
  </si>
  <si>
    <t>A</t>
  </si>
  <si>
    <t>C</t>
  </si>
  <si>
    <t>D</t>
  </si>
  <si>
    <t>E</t>
  </si>
  <si>
    <t>G</t>
  </si>
  <si>
    <t>H</t>
  </si>
  <si>
    <t>I</t>
  </si>
  <si>
    <t>J</t>
  </si>
  <si>
    <t>Optimistic</t>
  </si>
  <si>
    <t>Most Likely</t>
  </si>
  <si>
    <t>Pessimistic</t>
  </si>
  <si>
    <t>Predecessor Information</t>
  </si>
  <si>
    <t>Description</t>
  </si>
  <si>
    <t>Research client firm</t>
  </si>
  <si>
    <t>Create due diligence rough report</t>
  </si>
  <si>
    <t>Coordinate needs proposal with client</t>
  </si>
  <si>
    <t>Estimate future demand and cash flows</t>
  </si>
  <si>
    <t>Draft future plans for client company</t>
  </si>
  <si>
    <t>Create and approve legal documents</t>
  </si>
  <si>
    <t>Integrate all drafts into first-draft proposa</t>
  </si>
  <si>
    <t>Line up potential sources of capital</t>
  </si>
  <si>
    <t>Check, approve and print final legal proposal</t>
  </si>
  <si>
    <t>Sign contracts and transfer funds</t>
  </si>
  <si>
    <t>--</t>
  </si>
  <si>
    <t>C,E,F</t>
  </si>
  <si>
    <t>H,I</t>
  </si>
  <si>
    <t>Variance</t>
  </si>
  <si>
    <t>Expected Time (TE)</t>
  </si>
  <si>
    <t>ES</t>
  </si>
  <si>
    <t>EF</t>
  </si>
  <si>
    <t>LS</t>
  </si>
  <si>
    <t>LF</t>
  </si>
  <si>
    <t>Slack</t>
  </si>
  <si>
    <t>Critical Path</t>
  </si>
  <si>
    <t>A -&gt; B -&gt; C -&gt; G -&gt; H -&gt; J</t>
  </si>
  <si>
    <t>Completion time</t>
  </si>
  <si>
    <t>Variance of Critical Path</t>
  </si>
  <si>
    <t>Standard Deviation of Critical Path</t>
  </si>
  <si>
    <t>P(T&lt;=85)</t>
  </si>
  <si>
    <t>Probability project will exceed 90 days…</t>
  </si>
  <si>
    <t>Probability of completing project in 85 days or less…</t>
  </si>
  <si>
    <t>P(T&gt;90)</t>
  </si>
  <si>
    <t>Given Data</t>
  </si>
  <si>
    <t>Network Diagram</t>
  </si>
  <si>
    <t xml:space="preserve">This excel model is designed to help analyze the project management problem for Internation Capital Inc (IC) using the given data. </t>
  </si>
  <si>
    <t>International Capital Inc. (IC) is a small investment bank specializing in securing funds for small-to-medium-sized logistic companies (Third Party Logistics companies) to set up their warehouses. IC employs a standardized project format for each engagement, with only activity times and unusual circumstances affecting the standard network. The objective is to construct a project network based on the given data and determine the expected completion time for the project, as well as the probability of completing the project in 85 days or less and the probability that the project will exceed 90 days.</t>
  </si>
  <si>
    <t>The project consists of several activities, each with optimistic, most likely, and pessimistic time estimates, as well as predecessor information. By analyzing this data, you will create a project management model that will help IC better understand the project's timeline, critical path, and associated risks, enabling them to make informed decisions and manage the project effectively.</t>
  </si>
  <si>
    <t>Calculated Values</t>
  </si>
  <si>
    <t>Statistical Analysis</t>
  </si>
  <si>
    <t>Probability Calculations</t>
  </si>
  <si>
    <r>
      <rPr>
        <b/>
        <sz val="10"/>
        <color rgb="FF374151"/>
        <rFont val="Segoe UI"/>
        <family val="2"/>
      </rPr>
      <t>1. Given Data:</t>
    </r>
    <r>
      <rPr>
        <sz val="10"/>
        <color rgb="FF374151"/>
        <rFont val="Segoe UI"/>
        <family val="2"/>
      </rPr>
      <t xml:space="preserve"> This section contains the input data for each activity, including optimistic, most likely, and pessimistic time estimates, as well as predecessor information.</t>
    </r>
  </si>
  <si>
    <r>
      <rPr>
        <b/>
        <sz val="10"/>
        <color rgb="FF374151"/>
        <rFont val="Segoe UI"/>
        <family val="2"/>
      </rPr>
      <t>2. Calculated Values:</t>
    </r>
    <r>
      <rPr>
        <sz val="10"/>
        <color rgb="FF374151"/>
        <rFont val="Segoe UI"/>
        <family val="2"/>
      </rPr>
      <t xml:space="preserve"> This section includes the calculations for expected time (TE), variance, earliest start (ES), earliest finish (EF), latest start (LS), latest finish (LF), and slack for each activity.</t>
    </r>
  </si>
  <si>
    <r>
      <rPr>
        <b/>
        <sz val="10"/>
        <color rgb="FF374151"/>
        <rFont val="Segoe UI"/>
        <family val="2"/>
      </rPr>
      <t>3. Network Diagram:</t>
    </r>
    <r>
      <rPr>
        <sz val="10"/>
        <color rgb="FF374151"/>
        <rFont val="Segoe UI"/>
        <family val="2"/>
      </rPr>
      <t xml:space="preserve"> A visual representation of the project network. Use this to understand the flow of activities and their dependencies.</t>
    </r>
  </si>
  <si>
    <r>
      <rPr>
        <b/>
        <sz val="10"/>
        <color rgb="FF374151"/>
        <rFont val="Segoe UI"/>
        <family val="2"/>
      </rPr>
      <t>4. Critical Path:</t>
    </r>
    <r>
      <rPr>
        <sz val="10"/>
        <color rgb="FF374151"/>
        <rFont val="Segoe UI"/>
        <family val="2"/>
      </rPr>
      <t xml:space="preserve"> Identifies the sequence of activities (A -&gt; B -&gt; C -&gt; G -&gt; H -&gt; J) that have zero slack and will determine the project's expected completion time.</t>
    </r>
  </si>
  <si>
    <r>
      <rPr>
        <b/>
        <sz val="10"/>
        <color rgb="FF374151"/>
        <rFont val="Segoe UI"/>
        <family val="2"/>
      </rPr>
      <t>5. Statistical Analysis:</t>
    </r>
    <r>
      <rPr>
        <sz val="10"/>
        <color rgb="FF374151"/>
        <rFont val="Segoe UI"/>
        <family val="2"/>
      </rPr>
      <t xml:space="preserve"> Calculates the variance and standard deviation of the critical path to assess the project's overall risk.</t>
    </r>
  </si>
  <si>
    <r>
      <rPr>
        <b/>
        <sz val="10"/>
        <color rgb="FF374151"/>
        <rFont val="Segoe UI"/>
        <family val="2"/>
      </rPr>
      <t xml:space="preserve">6. Probability Calculations: </t>
    </r>
    <r>
      <rPr>
        <sz val="10"/>
        <color rgb="FF374151"/>
        <rFont val="Segoe UI"/>
        <family val="2"/>
      </rPr>
      <t>Determines the probability of completing the project in 85 days or less (P(T &lt;= 85)) and the probability that the project will exceed 90 days (P(T &gt; 90)).</t>
    </r>
  </si>
  <si>
    <t>Problem Questions:</t>
  </si>
  <si>
    <t>(i) The expected completion time for this project:</t>
  </si>
  <si>
    <t>The expected completion time for this project is 73 days, as determined by the critical path (A -&gt; B -&gt; C -&gt; G -&gt; H -&gt; J).</t>
  </si>
  <si>
    <t>(ii) What is the probability of completing the project in 85 days or less?</t>
  </si>
  <si>
    <t>The probability of completing the project in 85 days or less is 97.27%, as calculated using the NORMDIST function with the given parameters.</t>
  </si>
  <si>
    <t>(iii) What is the probability that this project will exceed 90 days?</t>
  </si>
  <si>
    <t>The probability that this project will exceed 90 days is 0.32%, as calculated by adjusting the NORMDIST function for the given parameters.</t>
  </si>
  <si>
    <t>Explanation Sheet - Problem 3: Internation Capital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</si>
</sst>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00"/>
    <numFmt numFmtId="166" formatCode="0.000%"/>
    <numFmt numFmtId="173" formatCode="0.00000"/>
  </numFmts>
  <fonts count="18" x14ac:knownFonts="1">
    <font>
      <sz val="11"/>
      <color theme="1"/>
      <name val="Calibri"/>
      <family val="2"/>
      <scheme val="minor"/>
    </font>
    <font>
      <sz val="10"/>
      <name val="Arial"/>
      <family val="2"/>
    </font>
    <font>
      <sz val="11"/>
      <name val="Calibri"/>
      <family val="2"/>
      <scheme val="minor"/>
    </font>
    <font>
      <b/>
      <sz val="11"/>
      <color theme="1"/>
      <name val="Calibri"/>
      <family val="2"/>
      <scheme val="minor"/>
    </font>
    <font>
      <b/>
      <sz val="11"/>
      <name val="Calibri"/>
      <family val="2"/>
      <scheme val="minor"/>
    </font>
    <font>
      <sz val="10"/>
      <color theme="1"/>
      <name val="Calibri"/>
      <family val="2"/>
      <scheme val="minor"/>
    </font>
    <font>
      <u/>
      <sz val="11"/>
      <color theme="1"/>
      <name val="Calibri"/>
      <family val="2"/>
      <scheme val="minor"/>
    </font>
    <font>
      <b/>
      <u/>
      <sz val="11"/>
      <color theme="1"/>
      <name val="Calibri"/>
      <family val="2"/>
      <scheme val="minor"/>
    </font>
    <font>
      <u/>
      <sz val="11"/>
      <name val="Calibri"/>
      <family val="2"/>
      <scheme val="minor"/>
    </font>
    <font>
      <i/>
      <sz val="11"/>
      <color theme="1"/>
      <name val="Calibri"/>
      <family val="2"/>
      <scheme val="minor"/>
    </font>
    <font>
      <sz val="10"/>
      <color rgb="FF374151"/>
      <name val="Segoe UI"/>
      <family val="2"/>
    </font>
    <font>
      <sz val="11"/>
      <color theme="4" tint="-0.249977111117893"/>
      <name val="Calibri"/>
      <family val="2"/>
      <scheme val="minor"/>
    </font>
    <font>
      <b/>
      <u/>
      <sz val="12"/>
      <color theme="1"/>
      <name val="Calibri"/>
      <family val="2"/>
      <scheme val="minor"/>
    </font>
    <font>
      <b/>
      <u/>
      <sz val="14"/>
      <color theme="1"/>
      <name val="Calibri"/>
      <family val="2"/>
      <scheme val="minor"/>
    </font>
    <font>
      <b/>
      <sz val="12"/>
      <color theme="1"/>
      <name val="Calibri"/>
      <family val="2"/>
      <scheme val="minor"/>
    </font>
    <font>
      <b/>
      <sz val="11"/>
      <color rgb="FFC00000"/>
      <name val="Calibri"/>
      <family val="2"/>
      <scheme val="minor"/>
    </font>
    <font>
      <b/>
      <sz val="10"/>
      <color rgb="FF374151"/>
      <name val="Segoe UI"/>
      <family val="2"/>
    </font>
    <font>
      <i/>
      <sz val="10"/>
      <color rgb="FF374151"/>
      <name val="Segoe UI"/>
      <family val="2"/>
    </font>
  </fonts>
  <fills count="17">
    <fill>
      <patternFill patternType="none"/>
    </fill>
    <fill>
      <patternFill patternType="gray125"/>
    </fill>
    <fill>
      <patternFill patternType="solid">
        <fgColor rgb="FFCCFFFF"/>
        <bgColor indexed="64"/>
      </patternFill>
    </fill>
    <fill>
      <patternFill patternType="solid">
        <fgColor rgb="FFEBFFFF"/>
        <bgColor indexed="64"/>
      </patternFill>
    </fill>
    <fill>
      <patternFill patternType="solid">
        <fgColor theme="0" tint="-4.9989318521683403E-2"/>
        <bgColor indexed="64"/>
      </patternFill>
    </fill>
    <fill>
      <patternFill patternType="solid">
        <fgColor theme="2"/>
        <bgColor indexed="64"/>
      </patternFill>
    </fill>
    <fill>
      <patternFill patternType="solid">
        <fgColor rgb="FFFFFF00"/>
        <bgColor indexed="64"/>
      </patternFill>
    </fill>
    <fill>
      <patternFill patternType="solid">
        <fgColor rgb="FFE1FFE3"/>
        <bgColor indexed="64"/>
      </patternFill>
    </fill>
    <fill>
      <patternFill patternType="solid">
        <fgColor rgb="FFFFF8E5"/>
        <bgColor indexed="64"/>
      </patternFill>
    </fill>
    <fill>
      <patternFill patternType="solid">
        <fgColor rgb="FFFFDAD1"/>
        <bgColor indexed="64"/>
      </patternFill>
    </fill>
    <fill>
      <patternFill patternType="solid">
        <fgColor rgb="FFF9FFCD"/>
        <bgColor indexed="64"/>
      </patternFill>
    </fill>
    <fill>
      <patternFill patternType="solid">
        <fgColor rgb="FFCDFFD8"/>
        <bgColor indexed="64"/>
      </patternFill>
    </fill>
    <fill>
      <patternFill patternType="solid">
        <fgColor rgb="FFEFFFFF"/>
        <bgColor indexed="64"/>
      </patternFill>
    </fill>
    <fill>
      <patternFill patternType="solid">
        <fgColor rgb="FFF8FEFE"/>
        <bgColor indexed="64"/>
      </patternFill>
    </fill>
    <fill>
      <patternFill patternType="solid">
        <fgColor rgb="FFFFF9F7"/>
        <bgColor indexed="64"/>
      </patternFill>
    </fill>
    <fill>
      <patternFill patternType="solid">
        <fgColor rgb="FFFEFFF3"/>
        <bgColor indexed="64"/>
      </patternFill>
    </fill>
    <fill>
      <patternFill patternType="solid">
        <fgColor rgb="FFFDFFEB"/>
        <bgColor indexed="64"/>
      </patternFill>
    </fill>
  </fills>
  <borders count="70">
    <border>
      <left/>
      <right/>
      <top/>
      <bottom/>
      <diagonal/>
    </border>
    <border>
      <left/>
      <right style="thin">
        <color indexed="64"/>
      </right>
      <top/>
      <bottom/>
      <diagonal/>
    </border>
    <border>
      <left/>
      <right/>
      <top/>
      <bottom style="thin">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rgb="FFCCFFFF"/>
      </left>
      <right/>
      <top/>
      <bottom/>
      <diagonal/>
    </border>
    <border>
      <left style="thin">
        <color rgb="FFCCFFFF"/>
      </left>
      <right/>
      <top style="thin">
        <color rgb="FFCCFFFF"/>
      </top>
      <bottom/>
      <diagonal/>
    </border>
    <border>
      <left/>
      <right/>
      <top style="thin">
        <color rgb="FFCCFFFF"/>
      </top>
      <bottom/>
      <diagonal/>
    </border>
    <border>
      <left/>
      <right style="thin">
        <color rgb="FFCCFFFF"/>
      </right>
      <top style="thin">
        <color rgb="FFCCFFFF"/>
      </top>
      <bottom/>
      <diagonal/>
    </border>
    <border>
      <left/>
      <right style="thin">
        <color rgb="FFCCFFFF"/>
      </right>
      <top/>
      <bottom/>
      <diagonal/>
    </border>
    <border>
      <left style="thin">
        <color rgb="FFCCFFFF"/>
      </left>
      <right/>
      <top/>
      <bottom style="thin">
        <color rgb="FFCCFFFF"/>
      </bottom>
      <diagonal/>
    </border>
    <border>
      <left/>
      <right/>
      <top/>
      <bottom style="thin">
        <color rgb="FFCCFFFF"/>
      </bottom>
      <diagonal/>
    </border>
    <border>
      <left/>
      <right style="thin">
        <color rgb="FFCCFFFF"/>
      </right>
      <top/>
      <bottom style="thin">
        <color rgb="FFCCFFFF"/>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medium">
        <color theme="4" tint="-0.499984740745262"/>
      </left>
      <right style="medium">
        <color theme="4" tint="-0.499984740745262"/>
      </right>
      <top/>
      <bottom/>
      <diagonal/>
    </border>
    <border>
      <left style="medium">
        <color theme="4" tint="-0.499984740745262"/>
      </left>
      <right style="medium">
        <color theme="4" tint="-0.499984740745262"/>
      </right>
      <top/>
      <bottom style="medium">
        <color theme="4" tint="-0.499984740745262"/>
      </bottom>
      <diagonal/>
    </border>
    <border>
      <left style="medium">
        <color theme="4" tint="-0.499984740745262"/>
      </left>
      <right style="medium">
        <color theme="4" tint="-0.499984740745262"/>
      </right>
      <top style="thin">
        <color theme="4" tint="-0.499984740745262"/>
      </top>
      <bottom style="thin">
        <color theme="4" tint="-0.499984740745262"/>
      </bottom>
      <diagonal/>
    </border>
    <border>
      <left style="medium">
        <color theme="4" tint="-0.499984740745262"/>
      </left>
      <right style="medium">
        <color theme="4" tint="-0.499984740745262"/>
      </right>
      <top style="medium">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thin">
        <color indexed="64"/>
      </left>
      <right style="thin">
        <color indexed="64"/>
      </right>
      <top style="medium">
        <color indexed="64"/>
      </top>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right style="thin">
        <color rgb="FF79E1DA"/>
      </right>
      <top/>
      <bottom/>
      <diagonal/>
    </border>
    <border>
      <left style="medium">
        <color indexed="64"/>
      </left>
      <right style="thin">
        <color rgb="FF79E1DA"/>
      </right>
      <top/>
      <bottom/>
      <diagonal/>
    </border>
    <border>
      <left style="medium">
        <color indexed="64"/>
      </left>
      <right style="thin">
        <color rgb="FF79E1DA"/>
      </right>
      <top/>
      <bottom style="medium">
        <color indexed="64"/>
      </bottom>
      <diagonal/>
    </border>
    <border>
      <left/>
      <right style="thin">
        <color rgb="FF79E1DA"/>
      </right>
      <top/>
      <bottom style="medium">
        <color indexed="64"/>
      </bottom>
      <diagonal/>
    </border>
    <border>
      <left style="medium">
        <color indexed="64"/>
      </left>
      <right/>
      <top/>
      <bottom/>
      <diagonal/>
    </border>
    <border>
      <left style="thin">
        <color indexed="64"/>
      </left>
      <right style="medium">
        <color indexed="64"/>
      </right>
      <top/>
      <bottom/>
      <diagonal/>
    </border>
    <border>
      <left style="medium">
        <color indexed="64"/>
      </left>
      <right style="thin">
        <color rgb="FF79E1DA"/>
      </right>
      <top style="medium">
        <color indexed="64"/>
      </top>
      <bottom style="medium">
        <color indexed="64"/>
      </bottom>
      <diagonal/>
    </border>
    <border>
      <left/>
      <right style="thin">
        <color rgb="FF79E1DA"/>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322">
    <xf numFmtId="0" fontId="0" fillId="0" borderId="0" xfId="0"/>
    <xf numFmtId="0" fontId="0" fillId="0" borderId="0" xfId="0" applyAlignment="1">
      <alignment horizontal="center"/>
    </xf>
    <xf numFmtId="1" fontId="2" fillId="0" borderId="0" xfId="1" applyNumberFormat="1" applyFont="1"/>
    <xf numFmtId="1" fontId="0" fillId="0" borderId="0" xfId="0" applyNumberFormat="1"/>
    <xf numFmtId="2" fontId="0" fillId="0" borderId="0" xfId="0" applyNumberFormat="1"/>
    <xf numFmtId="0" fontId="2" fillId="0" borderId="7" xfId="1" applyFont="1" applyBorder="1" applyAlignment="1">
      <alignment horizontal="center"/>
    </xf>
    <xf numFmtId="0" fontId="0" fillId="0" borderId="8" xfId="0" applyBorder="1"/>
    <xf numFmtId="0" fontId="2" fillId="0" borderId="9" xfId="1" applyFont="1" applyBorder="1" applyAlignment="1">
      <alignment horizontal="center"/>
    </xf>
    <xf numFmtId="0" fontId="0" fillId="0" borderId="10" xfId="0" applyBorder="1"/>
    <xf numFmtId="2" fontId="0" fillId="0" borderId="10" xfId="0" applyNumberFormat="1" applyBorder="1"/>
    <xf numFmtId="10" fontId="0" fillId="0" borderId="11" xfId="0" applyNumberFormat="1" applyBorder="1"/>
    <xf numFmtId="0" fontId="0" fillId="0" borderId="9" xfId="0" applyBorder="1"/>
    <xf numFmtId="0" fontId="0" fillId="0" borderId="7" xfId="0" applyBorder="1"/>
    <xf numFmtId="0" fontId="4" fillId="2" borderId="4" xfId="1" applyFont="1" applyFill="1" applyBorder="1" applyAlignment="1">
      <alignment horizontal="center" vertical="top"/>
    </xf>
    <xf numFmtId="0" fontId="3" fillId="2" borderId="5" xfId="0" applyFont="1" applyFill="1" applyBorder="1" applyAlignment="1">
      <alignment horizontal="center" vertical="top" wrapText="1"/>
    </xf>
    <xf numFmtId="0" fontId="3" fillId="2" borderId="5" xfId="0" applyFont="1" applyFill="1" applyBorder="1" applyAlignment="1">
      <alignment horizontal="center" vertical="top"/>
    </xf>
    <xf numFmtId="0" fontId="3" fillId="2" borderId="6"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2" borderId="17" xfId="0" applyFill="1" applyBorder="1"/>
    <xf numFmtId="0" fontId="0" fillId="2" borderId="9" xfId="0" applyFill="1" applyBorder="1"/>
    <xf numFmtId="0" fontId="0" fillId="3" borderId="13" xfId="0" applyFill="1" applyBorder="1"/>
    <xf numFmtId="0" fontId="0" fillId="3" borderId="11" xfId="0" applyFill="1" applyBorder="1"/>
    <xf numFmtId="1" fontId="0" fillId="3" borderId="0" xfId="0" applyNumberFormat="1" applyFill="1"/>
    <xf numFmtId="2" fontId="0" fillId="3" borderId="0" xfId="0" applyNumberFormat="1" applyFill="1"/>
    <xf numFmtId="0" fontId="0" fillId="3" borderId="0" xfId="0" applyFill="1"/>
    <xf numFmtId="165" fontId="0" fillId="3" borderId="0" xfId="0" applyNumberFormat="1" applyFill="1"/>
    <xf numFmtId="165" fontId="0" fillId="0" borderId="8" xfId="0" applyNumberFormat="1" applyBorder="1"/>
    <xf numFmtId="165" fontId="0" fillId="3" borderId="10" xfId="0" applyNumberFormat="1" applyFill="1" applyBorder="1"/>
    <xf numFmtId="165" fontId="0" fillId="0" borderId="11" xfId="0" applyNumberFormat="1" applyBorder="1"/>
    <xf numFmtId="2" fontId="0" fillId="0" borderId="8" xfId="0" applyNumberFormat="1" applyBorder="1"/>
    <xf numFmtId="2" fontId="0" fillId="3" borderId="10" xfId="0" applyNumberFormat="1" applyFill="1" applyBorder="1"/>
    <xf numFmtId="2" fontId="0" fillId="0" borderId="11" xfId="0" applyNumberFormat="1" applyBorder="1"/>
    <xf numFmtId="0" fontId="0" fillId="2" borderId="12" xfId="0" applyFill="1" applyBorder="1"/>
    <xf numFmtId="0" fontId="0" fillId="2" borderId="14" xfId="0" applyFill="1" applyBorder="1"/>
    <xf numFmtId="10" fontId="0" fillId="3" borderId="11" xfId="0" applyNumberFormat="1" applyFill="1" applyBorder="1"/>
    <xf numFmtId="2" fontId="0" fillId="3" borderId="13" xfId="0" applyNumberFormat="1" applyFill="1" applyBorder="1"/>
    <xf numFmtId="2" fontId="0" fillId="3" borderId="15" xfId="0" applyNumberFormat="1" applyFill="1" applyBorder="1"/>
    <xf numFmtId="10" fontId="0" fillId="3" borderId="16" xfId="0" applyNumberFormat="1" applyFill="1" applyBorder="1"/>
    <xf numFmtId="0" fontId="5" fillId="0" borderId="0" xfId="0" applyFont="1" applyAlignment="1">
      <alignment wrapText="1"/>
    </xf>
    <xf numFmtId="0" fontId="0" fillId="5" borderId="0" xfId="0" applyFill="1"/>
    <xf numFmtId="0" fontId="0" fillId="5" borderId="8" xfId="0" applyFill="1" applyBorder="1"/>
    <xf numFmtId="0" fontId="0" fillId="2" borderId="7" xfId="0" applyFill="1" applyBorder="1"/>
    <xf numFmtId="0" fontId="0" fillId="3" borderId="8" xfId="0" applyFill="1" applyBorder="1"/>
    <xf numFmtId="1" fontId="2" fillId="0" borderId="10" xfId="1" applyNumberFormat="1" applyFont="1" applyBorder="1"/>
    <xf numFmtId="1" fontId="0" fillId="0" borderId="10" xfId="0" applyNumberFormat="1" applyBorder="1"/>
    <xf numFmtId="1" fontId="0" fillId="0" borderId="3" xfId="0" applyNumberFormat="1" applyBorder="1"/>
    <xf numFmtId="1" fontId="0" fillId="0" borderId="21" xfId="0" applyNumberFormat="1" applyBorder="1"/>
    <xf numFmtId="0" fontId="3" fillId="2" borderId="4" xfId="0" applyFont="1" applyFill="1" applyBorder="1" applyAlignment="1">
      <alignment horizontal="center" vertical="top"/>
    </xf>
    <xf numFmtId="0" fontId="3" fillId="2" borderId="20" xfId="0" applyFont="1" applyFill="1" applyBorder="1" applyAlignment="1">
      <alignment horizontal="center" vertical="top" wrapText="1"/>
    </xf>
    <xf numFmtId="0" fontId="7" fillId="2" borderId="17" xfId="0" applyFont="1" applyFill="1" applyBorder="1"/>
    <xf numFmtId="0" fontId="3" fillId="2" borderId="23"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25" xfId="0" applyFont="1" applyFill="1" applyBorder="1" applyAlignment="1">
      <alignment horizontal="center" vertical="top" wrapText="1"/>
    </xf>
    <xf numFmtId="1" fontId="2" fillId="0" borderId="3" xfId="1" applyNumberFormat="1" applyFont="1" applyBorder="1"/>
    <xf numFmtId="2" fontId="0" fillId="0" borderId="1" xfId="0" applyNumberFormat="1" applyBorder="1"/>
    <xf numFmtId="0" fontId="0" fillId="5" borderId="21" xfId="0" applyFill="1" applyBorder="1"/>
    <xf numFmtId="2" fontId="0" fillId="5" borderId="27" xfId="0" applyNumberFormat="1" applyFill="1" applyBorder="1"/>
    <xf numFmtId="2" fontId="0" fillId="0" borderId="3" xfId="0" applyNumberFormat="1" applyBorder="1"/>
    <xf numFmtId="2" fontId="0" fillId="0" borderId="21" xfId="0" applyNumberFormat="1" applyBorder="1"/>
    <xf numFmtId="165" fontId="0" fillId="0" borderId="1" xfId="0" applyNumberFormat="1" applyBorder="1"/>
    <xf numFmtId="165" fontId="0" fillId="5" borderId="27" xfId="0" applyNumberFormat="1" applyFill="1" applyBorder="1"/>
    <xf numFmtId="2" fontId="0" fillId="0" borderId="8" xfId="0" applyNumberFormat="1" applyBorder="1" applyAlignment="1">
      <alignment horizontal="right"/>
    </xf>
    <xf numFmtId="2" fontId="0" fillId="5" borderId="11" xfId="0" applyNumberFormat="1" applyFill="1" applyBorder="1" applyAlignment="1">
      <alignment horizontal="right"/>
    </xf>
    <xf numFmtId="0" fontId="0" fillId="2" borderId="19" xfId="0" applyFill="1" applyBorder="1"/>
    <xf numFmtId="0" fontId="0" fillId="3" borderId="28" xfId="0" applyFill="1" applyBorder="1"/>
    <xf numFmtId="10" fontId="0" fillId="0" borderId="0" xfId="0" applyNumberFormat="1"/>
    <xf numFmtId="10" fontId="0" fillId="0" borderId="10" xfId="0" applyNumberFormat="1" applyBorder="1"/>
    <xf numFmtId="10" fontId="0" fillId="5" borderId="22" xfId="0" applyNumberFormat="1" applyFill="1" applyBorder="1"/>
    <xf numFmtId="0" fontId="0" fillId="5" borderId="17" xfId="0" applyFill="1" applyBorder="1"/>
    <xf numFmtId="0" fontId="0" fillId="5" borderId="7" xfId="0" applyFill="1" applyBorder="1"/>
    <xf numFmtId="0" fontId="0" fillId="5" borderId="9" xfId="0" applyFill="1" applyBorder="1"/>
    <xf numFmtId="0" fontId="0" fillId="5" borderId="7" xfId="0" applyFill="1" applyBorder="1" applyAlignment="1">
      <alignment horizontal="center"/>
    </xf>
    <xf numFmtId="0" fontId="0" fillId="5" borderId="9" xfId="0" applyFill="1" applyBorder="1" applyAlignment="1">
      <alignment horizontal="center"/>
    </xf>
    <xf numFmtId="2" fontId="0" fillId="5" borderId="32" xfId="0" applyNumberFormat="1" applyFill="1" applyBorder="1"/>
    <xf numFmtId="0" fontId="0" fillId="5" borderId="30" xfId="0" applyFill="1" applyBorder="1"/>
    <xf numFmtId="0" fontId="0" fillId="5" borderId="31" xfId="0" applyFill="1" applyBorder="1"/>
    <xf numFmtId="10" fontId="0" fillId="0" borderId="8" xfId="0" applyNumberFormat="1" applyBorder="1"/>
    <xf numFmtId="166" fontId="0" fillId="0" borderId="8" xfId="0" applyNumberFormat="1" applyBorder="1"/>
    <xf numFmtId="166" fontId="0" fillId="0" borderId="11" xfId="0" applyNumberFormat="1" applyBorder="1"/>
    <xf numFmtId="2" fontId="0" fillId="0" borderId="0" xfId="0" applyNumberFormat="1" applyAlignment="1">
      <alignment horizontal="right"/>
    </xf>
    <xf numFmtId="0" fontId="0" fillId="0" borderId="10" xfId="0" applyBorder="1" applyAlignment="1">
      <alignment horizontal="center"/>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0" fillId="3" borderId="8" xfId="0" applyFill="1" applyBorder="1" applyAlignment="1">
      <alignment horizontal="center"/>
    </xf>
    <xf numFmtId="0" fontId="0" fillId="4" borderId="7" xfId="0" applyFill="1" applyBorder="1" applyAlignment="1">
      <alignment horizontal="center"/>
    </xf>
    <xf numFmtId="0" fontId="0" fillId="0" borderId="0" xfId="0" applyAlignment="1">
      <alignment horizontal="left" indent="1"/>
    </xf>
    <xf numFmtId="0" fontId="0" fillId="0" borderId="0" xfId="0" applyAlignment="1">
      <alignment horizontal="left" vertical="center" indent="1"/>
    </xf>
    <xf numFmtId="0" fontId="6" fillId="0" borderId="0" xfId="0" applyFont="1" applyAlignment="1">
      <alignment horizontal="center"/>
    </xf>
    <xf numFmtId="0" fontId="7" fillId="2" borderId="18" xfId="0" applyFont="1" applyFill="1" applyBorder="1" applyAlignment="1">
      <alignment horizontal="center" vertical="center"/>
    </xf>
    <xf numFmtId="0" fontId="7" fillId="2" borderId="13" xfId="0" applyFont="1" applyFill="1" applyBorder="1" applyAlignment="1">
      <alignment horizontal="center" vertical="center"/>
    </xf>
    <xf numFmtId="0" fontId="8" fillId="0" borderId="10" xfId="1" applyFont="1" applyBorder="1" applyAlignment="1">
      <alignment horizontal="center"/>
    </xf>
    <xf numFmtId="0" fontId="6" fillId="0" borderId="0" xfId="0" applyFont="1" applyAlignment="1">
      <alignment horizontal="center" wrapText="1"/>
    </xf>
    <xf numFmtId="0" fontId="7" fillId="0" borderId="0" xfId="0" applyFont="1" applyAlignment="1">
      <alignment horizontal="center" vertical="center"/>
    </xf>
    <xf numFmtId="2" fontId="0" fillId="3" borderId="0" xfId="0" applyNumberFormat="1" applyFill="1" applyBorder="1"/>
    <xf numFmtId="2" fontId="0" fillId="0" borderId="0" xfId="0" applyNumberFormat="1" applyBorder="1"/>
    <xf numFmtId="0" fontId="0" fillId="5" borderId="3" xfId="0" applyFill="1" applyBorder="1"/>
    <xf numFmtId="0" fontId="0" fillId="5" borderId="0" xfId="0" applyFill="1" applyBorder="1"/>
    <xf numFmtId="0" fontId="0" fillId="5" borderId="1" xfId="0" applyFill="1" applyBorder="1"/>
    <xf numFmtId="165" fontId="0" fillId="3" borderId="0" xfId="0" applyNumberFormat="1" applyFill="1" applyBorder="1"/>
    <xf numFmtId="0" fontId="0" fillId="0" borderId="0" xfId="0" applyAlignment="1">
      <alignment vertical="top" wrapText="1"/>
    </xf>
    <xf numFmtId="0" fontId="3" fillId="3" borderId="0" xfId="0" applyFont="1" applyFill="1" applyBorder="1" applyAlignment="1">
      <alignment horizontal="left"/>
    </xf>
    <xf numFmtId="0" fontId="0" fillId="3" borderId="0" xfId="0" applyFill="1" applyBorder="1"/>
    <xf numFmtId="0" fontId="0" fillId="3" borderId="0" xfId="0" applyFill="1" applyBorder="1" applyAlignment="1">
      <alignment horizontal="left" vertical="top" wrapText="1" indent="3"/>
    </xf>
    <xf numFmtId="0" fontId="0" fillId="3" borderId="0" xfId="0" applyFill="1" applyBorder="1" applyAlignment="1">
      <alignment vertical="top" wrapText="1"/>
    </xf>
    <xf numFmtId="0" fontId="0" fillId="3" borderId="0" xfId="0" applyFill="1" applyBorder="1" applyAlignment="1">
      <alignment horizontal="left" wrapText="1" indent="3"/>
    </xf>
    <xf numFmtId="0" fontId="0" fillId="3" borderId="0" xfId="0" applyFill="1" applyBorder="1" applyAlignment="1">
      <alignment wrapText="1"/>
    </xf>
    <xf numFmtId="0" fontId="0" fillId="3" borderId="0" xfId="0" applyFill="1" applyBorder="1" applyAlignment="1">
      <alignment horizontal="center" vertical="top" wrapText="1"/>
    </xf>
    <xf numFmtId="0" fontId="3" fillId="3" borderId="0" xfId="0" applyFont="1" applyFill="1" applyBorder="1" applyAlignment="1">
      <alignment horizontal="left" vertical="top"/>
    </xf>
    <xf numFmtId="0" fontId="6" fillId="3" borderId="0" xfId="0" applyFont="1" applyFill="1" applyBorder="1" applyAlignment="1">
      <alignment horizontal="left" vertical="top" wrapText="1" indent="2"/>
    </xf>
    <xf numFmtId="0" fontId="6" fillId="3" borderId="0" xfId="0" applyFont="1" applyFill="1" applyBorder="1" applyAlignment="1">
      <alignment horizontal="left" vertical="top" indent="2"/>
    </xf>
    <xf numFmtId="0" fontId="0" fillId="3" borderId="0" xfId="0" applyFont="1" applyFill="1" applyBorder="1" applyAlignment="1">
      <alignment horizontal="left" vertical="top" wrapText="1" indent="3"/>
    </xf>
    <xf numFmtId="0" fontId="0" fillId="3" borderId="0" xfId="0" applyFill="1" applyBorder="1" applyAlignment="1">
      <alignment horizontal="left" vertical="top" indent="2"/>
    </xf>
    <xf numFmtId="0" fontId="11" fillId="3" borderId="0" xfId="0" applyFont="1" applyFill="1" applyBorder="1" applyAlignment="1">
      <alignment horizontal="left" vertical="top" indent="4"/>
    </xf>
    <xf numFmtId="0" fontId="0" fillId="3" borderId="0" xfId="0" applyFill="1" applyBorder="1" applyAlignment="1">
      <alignment horizontal="left" vertical="top" wrapText="1" indent="2"/>
    </xf>
    <xf numFmtId="0" fontId="11" fillId="3" borderId="0" xfId="0" applyFont="1" applyFill="1" applyBorder="1" applyAlignment="1">
      <alignment horizontal="left" indent="4"/>
    </xf>
    <xf numFmtId="0" fontId="0" fillId="0" borderId="33" xfId="0" applyBorder="1"/>
    <xf numFmtId="0" fontId="13" fillId="3" borderId="41" xfId="0" applyFont="1" applyFill="1" applyBorder="1" applyAlignment="1">
      <alignment horizontal="center" vertical="center"/>
    </xf>
    <xf numFmtId="0" fontId="13" fillId="3" borderId="42" xfId="0" applyFont="1" applyFill="1" applyBorder="1" applyAlignment="1">
      <alignment horizontal="center" vertical="center"/>
    </xf>
    <xf numFmtId="0" fontId="13" fillId="3" borderId="43" xfId="0" applyFont="1" applyFill="1" applyBorder="1" applyAlignment="1">
      <alignment horizontal="center" vertical="center"/>
    </xf>
    <xf numFmtId="0" fontId="3" fillId="3" borderId="44" xfId="0" applyFont="1" applyFill="1" applyBorder="1" applyAlignment="1">
      <alignment horizontal="left"/>
    </xf>
    <xf numFmtId="0" fontId="0" fillId="3" borderId="45" xfId="0" applyFill="1" applyBorder="1"/>
    <xf numFmtId="0" fontId="0" fillId="3" borderId="44" xfId="0" applyFill="1" applyBorder="1" applyAlignment="1">
      <alignment horizontal="left" vertical="top" wrapText="1" indent="3"/>
    </xf>
    <xf numFmtId="0" fontId="0" fillId="3" borderId="45" xfId="0" applyFill="1" applyBorder="1" applyAlignment="1">
      <alignment horizontal="left" vertical="top" wrapText="1" indent="3"/>
    </xf>
    <xf numFmtId="0" fontId="0" fillId="3" borderId="44" xfId="0" applyFill="1" applyBorder="1" applyAlignment="1">
      <alignment vertical="top" wrapText="1"/>
    </xf>
    <xf numFmtId="0" fontId="3" fillId="3" borderId="44" xfId="0" applyFont="1" applyFill="1" applyBorder="1"/>
    <xf numFmtId="0" fontId="0" fillId="3" borderId="44" xfId="0" applyFill="1" applyBorder="1" applyAlignment="1">
      <alignment horizontal="left" wrapText="1" indent="3"/>
    </xf>
    <xf numFmtId="0" fontId="0" fillId="3" borderId="45" xfId="0" applyFill="1" applyBorder="1" applyAlignment="1">
      <alignment horizontal="left" wrapText="1" indent="3"/>
    </xf>
    <xf numFmtId="0" fontId="0" fillId="3" borderId="44" xfId="0" applyFill="1" applyBorder="1"/>
    <xf numFmtId="0" fontId="0" fillId="3" borderId="44" xfId="0" applyFill="1" applyBorder="1" applyAlignment="1">
      <alignment horizontal="center" vertical="top" wrapText="1"/>
    </xf>
    <xf numFmtId="0" fontId="0" fillId="3" borderId="45" xfId="0" applyFill="1" applyBorder="1" applyAlignment="1">
      <alignment horizontal="center" vertical="top" wrapText="1"/>
    </xf>
    <xf numFmtId="0" fontId="3" fillId="3" borderId="44" xfId="0" applyFont="1" applyFill="1" applyBorder="1" applyAlignment="1">
      <alignment horizontal="left" vertical="top"/>
    </xf>
    <xf numFmtId="0" fontId="3" fillId="3" borderId="45" xfId="0" applyFont="1" applyFill="1" applyBorder="1" applyAlignment="1">
      <alignment horizontal="left" vertical="top"/>
    </xf>
    <xf numFmtId="0" fontId="6" fillId="3" borderId="44" xfId="0" applyFont="1" applyFill="1" applyBorder="1" applyAlignment="1">
      <alignment horizontal="left" vertical="top" wrapText="1" indent="2"/>
    </xf>
    <xf numFmtId="0" fontId="6" fillId="3" borderId="45" xfId="0" applyFont="1" applyFill="1" applyBorder="1" applyAlignment="1">
      <alignment horizontal="left" vertical="top" wrapText="1" indent="2"/>
    </xf>
    <xf numFmtId="0" fontId="6" fillId="3" borderId="44" xfId="0" applyFont="1" applyFill="1" applyBorder="1" applyAlignment="1">
      <alignment horizontal="left" vertical="top" indent="2"/>
    </xf>
    <xf numFmtId="0" fontId="6" fillId="3" borderId="45" xfId="0" applyFont="1" applyFill="1" applyBorder="1" applyAlignment="1">
      <alignment horizontal="left" vertical="top" indent="2"/>
    </xf>
    <xf numFmtId="0" fontId="0" fillId="3" borderId="44" xfId="0" applyFont="1" applyFill="1" applyBorder="1" applyAlignment="1">
      <alignment horizontal="left" vertical="top" wrapText="1" indent="3"/>
    </xf>
    <xf numFmtId="0" fontId="0" fillId="3" borderId="45" xfId="0" applyFont="1" applyFill="1" applyBorder="1" applyAlignment="1">
      <alignment horizontal="left" vertical="top" wrapText="1" indent="3"/>
    </xf>
    <xf numFmtId="0" fontId="0" fillId="3" borderId="44" xfId="0" applyFill="1" applyBorder="1" applyAlignment="1">
      <alignment horizontal="left" vertical="top" indent="2"/>
    </xf>
    <xf numFmtId="0" fontId="0" fillId="3" borderId="45" xfId="0" applyFill="1" applyBorder="1" applyAlignment="1">
      <alignment horizontal="left" vertical="top" indent="2"/>
    </xf>
    <xf numFmtId="0" fontId="11" fillId="3" borderId="44" xfId="0" applyFont="1" applyFill="1" applyBorder="1" applyAlignment="1">
      <alignment horizontal="left" vertical="top" indent="4"/>
    </xf>
    <xf numFmtId="0" fontId="11" fillId="3" borderId="45" xfId="0" applyFont="1" applyFill="1" applyBorder="1" applyAlignment="1">
      <alignment horizontal="left" vertical="top" indent="4"/>
    </xf>
    <xf numFmtId="0" fontId="0" fillId="3" borderId="44" xfId="0" applyFill="1" applyBorder="1" applyAlignment="1">
      <alignment horizontal="left" vertical="top" wrapText="1" indent="2"/>
    </xf>
    <xf numFmtId="0" fontId="0" fillId="3" borderId="45" xfId="0" applyFill="1" applyBorder="1" applyAlignment="1">
      <alignment horizontal="left" vertical="top" wrapText="1" indent="2"/>
    </xf>
    <xf numFmtId="0" fontId="11" fillId="3" borderId="44" xfId="0" applyFont="1" applyFill="1" applyBorder="1" applyAlignment="1">
      <alignment horizontal="left" indent="4"/>
    </xf>
    <xf numFmtId="0" fontId="11" fillId="3" borderId="45" xfId="0" applyFont="1" applyFill="1" applyBorder="1" applyAlignment="1">
      <alignment horizontal="left" indent="4"/>
    </xf>
    <xf numFmtId="0" fontId="0" fillId="3" borderId="46" xfId="0" applyFill="1" applyBorder="1"/>
    <xf numFmtId="0" fontId="0" fillId="3" borderId="47" xfId="0" applyFill="1" applyBorder="1"/>
    <xf numFmtId="0" fontId="0" fillId="3" borderId="48" xfId="0" applyFill="1" applyBorder="1"/>
    <xf numFmtId="0" fontId="0" fillId="6" borderId="0" xfId="0" applyFill="1"/>
    <xf numFmtId="0" fontId="0" fillId="6" borderId="10" xfId="0" applyFill="1" applyBorder="1"/>
    <xf numFmtId="0" fontId="0" fillId="7" borderId="0" xfId="0" applyFill="1"/>
    <xf numFmtId="0" fontId="9" fillId="7" borderId="30" xfId="0" applyFont="1" applyFill="1" applyBorder="1" applyAlignment="1">
      <alignment horizontal="centerContinuous"/>
    </xf>
    <xf numFmtId="0" fontId="0" fillId="7" borderId="10" xfId="0" applyFill="1" applyBorder="1"/>
    <xf numFmtId="0" fontId="9" fillId="7" borderId="30" xfId="0" applyFont="1" applyFill="1" applyBorder="1" applyAlignment="1">
      <alignment horizontal="center"/>
    </xf>
    <xf numFmtId="0" fontId="0" fillId="8" borderId="0" xfId="0" applyFill="1"/>
    <xf numFmtId="0" fontId="9" fillId="8" borderId="30" xfId="0" applyFont="1" applyFill="1" applyBorder="1" applyAlignment="1">
      <alignment horizontal="centerContinuous"/>
    </xf>
    <xf numFmtId="0" fontId="0" fillId="8" borderId="0" xfId="0" applyFill="1" applyBorder="1" applyAlignment="1"/>
    <xf numFmtId="0" fontId="0" fillId="8" borderId="10" xfId="0" applyFill="1" applyBorder="1" applyAlignment="1"/>
    <xf numFmtId="0" fontId="9" fillId="8" borderId="30" xfId="0" applyFont="1" applyFill="1" applyBorder="1" applyAlignment="1">
      <alignment horizontal="center"/>
    </xf>
    <xf numFmtId="0" fontId="3" fillId="9" borderId="0" xfId="0" applyFont="1" applyFill="1" applyAlignment="1"/>
    <xf numFmtId="0" fontId="0" fillId="9" borderId="0" xfId="0" applyFill="1"/>
    <xf numFmtId="0" fontId="9" fillId="9" borderId="30" xfId="0" applyFont="1" applyFill="1" applyBorder="1" applyAlignment="1">
      <alignment horizontal="centerContinuous"/>
    </xf>
    <xf numFmtId="0" fontId="0" fillId="9" borderId="10" xfId="0" applyFill="1" applyBorder="1"/>
    <xf numFmtId="0" fontId="9" fillId="9" borderId="30" xfId="0" applyFont="1" applyFill="1" applyBorder="1" applyAlignment="1">
      <alignment horizontal="center"/>
    </xf>
    <xf numFmtId="0" fontId="9" fillId="9" borderId="30" xfId="0" applyFont="1" applyFill="1" applyBorder="1" applyAlignment="1">
      <alignment horizontal="center" wrapText="1"/>
    </xf>
    <xf numFmtId="0" fontId="14" fillId="8" borderId="0" xfId="0" applyFont="1" applyFill="1"/>
    <xf numFmtId="0" fontId="14" fillId="7" borderId="0" xfId="0" applyFont="1" applyFill="1"/>
    <xf numFmtId="0" fontId="14" fillId="9" borderId="0" xfId="0" applyFont="1" applyFill="1"/>
    <xf numFmtId="0" fontId="14" fillId="9" borderId="0" xfId="0" applyFont="1" applyFill="1" applyAlignment="1"/>
    <xf numFmtId="0" fontId="0" fillId="6" borderId="0" xfId="0" applyFill="1" applyBorder="1" applyAlignment="1"/>
    <xf numFmtId="0" fontId="0" fillId="6" borderId="10" xfId="0" applyFill="1" applyBorder="1" applyAlignment="1"/>
    <xf numFmtId="0" fontId="15" fillId="7" borderId="0" xfId="0" applyFont="1" applyFill="1"/>
    <xf numFmtId="0" fontId="15" fillId="9" borderId="10" xfId="0" applyFont="1" applyFill="1" applyBorder="1"/>
    <xf numFmtId="0" fontId="12" fillId="0" borderId="0" xfId="0" applyFont="1" applyAlignment="1">
      <alignment vertical="center"/>
    </xf>
    <xf numFmtId="0" fontId="0" fillId="0" borderId="0" xfId="0" applyBorder="1" applyAlignment="1">
      <alignment horizontal="center"/>
    </xf>
    <xf numFmtId="0" fontId="0" fillId="0" borderId="49" xfId="0" applyBorder="1"/>
    <xf numFmtId="0" fontId="3" fillId="11" borderId="52" xfId="0" applyFont="1" applyFill="1" applyBorder="1" applyAlignment="1">
      <alignment horizontal="center" vertical="center" wrapText="1"/>
    </xf>
    <xf numFmtId="173" fontId="0" fillId="9" borderId="0" xfId="0" applyNumberFormat="1" applyFill="1"/>
    <xf numFmtId="173" fontId="0" fillId="6" borderId="0" xfId="0" applyNumberFormat="1" applyFill="1"/>
    <xf numFmtId="173" fontId="0" fillId="6" borderId="10" xfId="0" applyNumberFormat="1" applyFill="1" applyBorder="1"/>
    <xf numFmtId="173" fontId="0" fillId="9" borderId="10" xfId="0" applyNumberFormat="1" applyFill="1" applyBorder="1"/>
    <xf numFmtId="0" fontId="0" fillId="0" borderId="18" xfId="0" applyBorder="1" applyAlignment="1">
      <alignment horizontal="center"/>
    </xf>
    <xf numFmtId="0" fontId="0" fillId="0" borderId="0" xfId="0" applyAlignment="1">
      <alignment horizontal="center" vertical="center"/>
    </xf>
    <xf numFmtId="164" fontId="0" fillId="0" borderId="26" xfId="0" applyNumberFormat="1" applyBorder="1" applyAlignment="1">
      <alignment horizontal="right" vertical="center" indent="1"/>
    </xf>
    <xf numFmtId="164" fontId="0" fillId="0" borderId="55" xfId="0" applyNumberFormat="1" applyBorder="1" applyAlignment="1">
      <alignment horizontal="right" vertical="center" indent="1"/>
    </xf>
    <xf numFmtId="164" fontId="0" fillId="0" borderId="18" xfId="0" applyNumberFormat="1" applyBorder="1" applyAlignment="1">
      <alignment horizontal="right" vertical="center" indent="1"/>
    </xf>
    <xf numFmtId="0" fontId="0" fillId="4" borderId="51" xfId="0" applyFill="1" applyBorder="1"/>
    <xf numFmtId="0" fontId="3" fillId="3" borderId="53" xfId="0" applyFont="1" applyFill="1" applyBorder="1" applyAlignment="1">
      <alignment horizontal="center" vertical="center"/>
    </xf>
    <xf numFmtId="0" fontId="3" fillId="3" borderId="54" xfId="0" applyFont="1" applyFill="1" applyBorder="1" applyAlignment="1">
      <alignment horizontal="center" vertical="center"/>
    </xf>
    <xf numFmtId="0" fontId="0" fillId="3" borderId="53" xfId="0" applyFill="1" applyBorder="1" applyAlignment="1">
      <alignment horizontal="center" vertical="center"/>
    </xf>
    <xf numFmtId="0" fontId="0" fillId="3" borderId="56" xfId="0" applyFill="1" applyBorder="1" applyAlignment="1">
      <alignment horizontal="center" vertical="center"/>
    </xf>
    <xf numFmtId="0" fontId="0" fillId="3" borderId="54" xfId="0" applyFill="1" applyBorder="1" applyAlignment="1">
      <alignment horizontal="center" vertical="center"/>
    </xf>
    <xf numFmtId="0" fontId="10" fillId="0" borderId="0" xfId="0" applyFont="1" applyAlignment="1">
      <alignment horizontal="center" vertical="center" wrapText="1"/>
    </xf>
    <xf numFmtId="0" fontId="3" fillId="3" borderId="50" xfId="0" applyFont="1" applyFill="1" applyBorder="1" applyAlignment="1">
      <alignment vertical="center"/>
    </xf>
    <xf numFmtId="0" fontId="3" fillId="2" borderId="29" xfId="0" applyFont="1" applyFill="1" applyBorder="1" applyAlignment="1">
      <alignment horizontal="center" vertical="center" wrapText="1"/>
    </xf>
    <xf numFmtId="0" fontId="6" fillId="0" borderId="0" xfId="0" applyFont="1" applyAlignment="1">
      <alignment horizontal="center" vertical="center"/>
    </xf>
    <xf numFmtId="0" fontId="12" fillId="3" borderId="41" xfId="0" applyFont="1" applyFill="1" applyBorder="1" applyAlignment="1">
      <alignment horizontal="center" vertical="center"/>
    </xf>
    <xf numFmtId="0" fontId="12" fillId="3" borderId="42" xfId="0" applyFont="1" applyFill="1" applyBorder="1" applyAlignment="1">
      <alignment horizontal="center" vertical="center"/>
    </xf>
    <xf numFmtId="0" fontId="12" fillId="3" borderId="43" xfId="0" applyFont="1" applyFill="1" applyBorder="1" applyAlignment="1">
      <alignment horizontal="center" vertical="center"/>
    </xf>
    <xf numFmtId="0" fontId="12" fillId="3" borderId="44"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45" xfId="0" applyFont="1" applyFill="1" applyBorder="1" applyAlignment="1">
      <alignment horizontal="center" vertical="center"/>
    </xf>
    <xf numFmtId="0" fontId="10" fillId="3" borderId="44" xfId="0" applyFont="1" applyFill="1" applyBorder="1" applyAlignment="1">
      <alignment horizontal="left" wrapText="1" indent="2"/>
    </xf>
    <xf numFmtId="0" fontId="10" fillId="3" borderId="0" xfId="0" applyFont="1" applyFill="1" applyBorder="1" applyAlignment="1">
      <alignment horizontal="left" wrapText="1" indent="2"/>
    </xf>
    <xf numFmtId="0" fontId="10" fillId="3" borderId="45" xfId="0" applyFont="1" applyFill="1" applyBorder="1" applyAlignment="1">
      <alignment horizontal="left" wrapText="1" indent="2"/>
    </xf>
    <xf numFmtId="0" fontId="0" fillId="3" borderId="44" xfId="0" applyFill="1" applyBorder="1" applyAlignment="1">
      <alignment horizontal="left" wrapText="1" indent="2"/>
    </xf>
    <xf numFmtId="0" fontId="0" fillId="3" borderId="0" xfId="0" applyFill="1" applyBorder="1" applyAlignment="1">
      <alignment horizontal="left" wrapText="1" indent="2"/>
    </xf>
    <xf numFmtId="0" fontId="0" fillId="3" borderId="45" xfId="0" applyFill="1" applyBorder="1" applyAlignment="1">
      <alignment horizontal="left" wrapText="1" indent="2"/>
    </xf>
    <xf numFmtId="0" fontId="0" fillId="3" borderId="44" xfId="0" applyFont="1" applyFill="1" applyBorder="1" applyAlignment="1">
      <alignment horizontal="left" vertical="top" wrapText="1" indent="6"/>
    </xf>
    <xf numFmtId="0" fontId="0" fillId="3" borderId="0" xfId="0" applyFont="1" applyFill="1" applyBorder="1" applyAlignment="1">
      <alignment horizontal="left" vertical="top" wrapText="1" indent="6"/>
    </xf>
    <xf numFmtId="0" fontId="0" fillId="3" borderId="45" xfId="0" applyFont="1" applyFill="1" applyBorder="1" applyAlignment="1">
      <alignment horizontal="left" vertical="top" wrapText="1" indent="6"/>
    </xf>
    <xf numFmtId="0" fontId="3" fillId="3" borderId="44" xfId="0" applyFont="1" applyFill="1" applyBorder="1" applyAlignment="1">
      <alignment horizontal="left" wrapText="1" indent="2"/>
    </xf>
    <xf numFmtId="0" fontId="0" fillId="3" borderId="46" xfId="0" applyFill="1" applyBorder="1" applyAlignment="1">
      <alignment horizontal="left" vertical="top" indent="6"/>
    </xf>
    <xf numFmtId="0" fontId="0" fillId="3" borderId="47" xfId="0" applyFill="1" applyBorder="1" applyAlignment="1">
      <alignment horizontal="left" vertical="top" indent="6"/>
    </xf>
    <xf numFmtId="0" fontId="0" fillId="3" borderId="48" xfId="0" applyFill="1" applyBorder="1" applyAlignment="1">
      <alignment horizontal="left" vertical="top" indent="6"/>
    </xf>
    <xf numFmtId="0" fontId="0" fillId="2" borderId="6" xfId="0" applyFill="1" applyBorder="1" applyAlignment="1">
      <alignment horizontal="center" wrapText="1"/>
    </xf>
    <xf numFmtId="0" fontId="0" fillId="9" borderId="19" xfId="0" applyFill="1" applyBorder="1" applyAlignment="1">
      <alignment horizontal="center" wrapText="1"/>
    </xf>
    <xf numFmtId="0" fontId="0" fillId="10" borderId="5" xfId="0" applyFill="1" applyBorder="1" applyAlignment="1">
      <alignment horizontal="center"/>
    </xf>
    <xf numFmtId="0" fontId="0" fillId="2" borderId="63" xfId="0" applyFill="1" applyBorder="1" applyAlignment="1">
      <alignment horizontal="center"/>
    </xf>
    <xf numFmtId="0" fontId="0" fillId="2" borderId="64" xfId="0" applyFill="1" applyBorder="1" applyAlignment="1">
      <alignment horizontal="center"/>
    </xf>
    <xf numFmtId="0" fontId="0" fillId="2" borderId="5" xfId="0" applyFill="1" applyBorder="1" applyAlignment="1">
      <alignment horizontal="center"/>
    </xf>
    <xf numFmtId="0" fontId="0" fillId="9" borderId="6" xfId="0" applyFill="1" applyBorder="1" applyAlignment="1">
      <alignment horizontal="center"/>
    </xf>
    <xf numFmtId="0" fontId="0" fillId="12" borderId="58" xfId="0" applyFill="1" applyBorder="1" applyAlignment="1">
      <alignment horizontal="left" vertical="center" indent="1"/>
    </xf>
    <xf numFmtId="0" fontId="0" fillId="12" borderId="57" xfId="0" applyFill="1" applyBorder="1" applyAlignment="1">
      <alignment wrapText="1"/>
    </xf>
    <xf numFmtId="0" fontId="0" fillId="12" borderId="59" xfId="0" applyFill="1" applyBorder="1" applyAlignment="1">
      <alignment horizontal="left" vertical="center" indent="1"/>
    </xf>
    <xf numFmtId="0" fontId="0" fillId="12" borderId="60" xfId="0" applyFill="1" applyBorder="1" applyAlignment="1">
      <alignment wrapText="1"/>
    </xf>
    <xf numFmtId="0" fontId="0" fillId="13" borderId="0" xfId="0" applyFill="1" applyBorder="1" applyAlignment="1">
      <alignment horizontal="center" vertical="center"/>
    </xf>
    <xf numFmtId="0" fontId="0" fillId="13" borderId="57" xfId="0" applyFill="1" applyBorder="1" applyAlignment="1">
      <alignment horizontal="center" vertical="center"/>
    </xf>
    <xf numFmtId="0" fontId="0" fillId="13" borderId="10" xfId="0" applyFill="1" applyBorder="1" applyAlignment="1">
      <alignment horizontal="center" vertical="center"/>
    </xf>
    <xf numFmtId="0" fontId="0" fillId="13" borderId="60" xfId="0" applyFill="1" applyBorder="1" applyAlignment="1">
      <alignment horizontal="center" vertical="center"/>
    </xf>
    <xf numFmtId="0" fontId="0" fillId="12" borderId="8" xfId="0" quotePrefix="1" applyFill="1" applyBorder="1" applyAlignment="1">
      <alignment horizontal="center" vertical="center"/>
    </xf>
    <xf numFmtId="0" fontId="0" fillId="12" borderId="8" xfId="0" applyFill="1" applyBorder="1" applyAlignment="1">
      <alignment horizontal="center" vertical="center"/>
    </xf>
    <xf numFmtId="0" fontId="0" fillId="12" borderId="11" xfId="0" applyFill="1" applyBorder="1" applyAlignment="1">
      <alignment horizontal="center" vertical="center"/>
    </xf>
    <xf numFmtId="0" fontId="0" fillId="14" borderId="61" xfId="0" applyFill="1" applyBorder="1" applyAlignment="1">
      <alignment horizontal="center" vertical="center"/>
    </xf>
    <xf numFmtId="0" fontId="0" fillId="14" borderId="14" xfId="0" applyFill="1" applyBorder="1" applyAlignment="1">
      <alignment horizontal="center" vertical="center"/>
    </xf>
    <xf numFmtId="0" fontId="0" fillId="15" borderId="0" xfId="0" applyFill="1" applyBorder="1" applyAlignment="1">
      <alignment horizontal="center" vertical="center"/>
    </xf>
    <xf numFmtId="0" fontId="0" fillId="15" borderId="10" xfId="0" applyFill="1" applyBorder="1" applyAlignment="1">
      <alignment horizontal="center" vertical="center"/>
    </xf>
    <xf numFmtId="0" fontId="0" fillId="16" borderId="0" xfId="0" applyFill="1" applyBorder="1" applyAlignment="1">
      <alignment horizontal="center" vertical="center"/>
    </xf>
    <xf numFmtId="0" fontId="0" fillId="16" borderId="10" xfId="0" applyFill="1" applyBorder="1" applyAlignment="1">
      <alignment horizontal="center" vertical="center"/>
    </xf>
    <xf numFmtId="0" fontId="0" fillId="9" borderId="5" xfId="0" applyFill="1" applyBorder="1" applyAlignment="1">
      <alignment horizontal="center"/>
    </xf>
    <xf numFmtId="0" fontId="0" fillId="14" borderId="0" xfId="0" applyFill="1" applyBorder="1" applyAlignment="1">
      <alignment horizontal="center" vertical="center"/>
    </xf>
    <xf numFmtId="0" fontId="0" fillId="14" borderId="10" xfId="0" applyFill="1" applyBorder="1" applyAlignment="1">
      <alignment horizontal="center" vertical="center"/>
    </xf>
    <xf numFmtId="0" fontId="0" fillId="15" borderId="61" xfId="0" applyFill="1" applyBorder="1" applyAlignment="1">
      <alignment horizontal="center" vertical="center"/>
    </xf>
    <xf numFmtId="0" fontId="0" fillId="16" borderId="8" xfId="0" applyFill="1" applyBorder="1" applyAlignment="1">
      <alignment horizontal="center" vertical="center"/>
    </xf>
    <xf numFmtId="0" fontId="0" fillId="15" borderId="14" xfId="0" applyFill="1" applyBorder="1" applyAlignment="1">
      <alignment horizontal="center" vertical="center"/>
    </xf>
    <xf numFmtId="0" fontId="0" fillId="16" borderId="11" xfId="0" applyFill="1" applyBorder="1" applyAlignment="1">
      <alignment horizontal="center" vertical="center"/>
    </xf>
    <xf numFmtId="0" fontId="0" fillId="10" borderId="19" xfId="0" applyFill="1" applyBorder="1" applyAlignment="1">
      <alignment horizontal="center"/>
    </xf>
    <xf numFmtId="0" fontId="0" fillId="10" borderId="6" xfId="0" applyFill="1" applyBorder="1" applyAlignment="1">
      <alignment horizontal="center"/>
    </xf>
    <xf numFmtId="0" fontId="0" fillId="13" borderId="65" xfId="0" applyFill="1" applyBorder="1" applyAlignment="1">
      <alignment horizontal="center" vertical="center" wrapText="1"/>
    </xf>
    <xf numFmtId="0" fontId="0" fillId="13" borderId="67" xfId="0" applyFill="1" applyBorder="1" applyAlignment="1">
      <alignment horizontal="center" vertical="center" wrapText="1"/>
    </xf>
    <xf numFmtId="0" fontId="3" fillId="2" borderId="29" xfId="0" applyFont="1" applyFill="1" applyBorder="1" applyAlignment="1">
      <alignment horizontal="center" vertical="center" wrapText="1"/>
    </xf>
    <xf numFmtId="0" fontId="3" fillId="2" borderId="66" xfId="0" applyFont="1" applyFill="1" applyBorder="1" applyAlignment="1">
      <alignment horizontal="center" vertical="center" wrapText="1"/>
    </xf>
    <xf numFmtId="0" fontId="0" fillId="0" borderId="65" xfId="0" applyBorder="1" applyAlignment="1">
      <alignment horizontal="center" vertical="center"/>
    </xf>
    <xf numFmtId="0" fontId="0" fillId="0" borderId="67" xfId="0" applyBorder="1"/>
    <xf numFmtId="0" fontId="3" fillId="10" borderId="29" xfId="0" applyFont="1" applyFill="1" applyBorder="1" applyAlignment="1">
      <alignment horizontal="center" vertical="center" wrapText="1"/>
    </xf>
    <xf numFmtId="0" fontId="3" fillId="10" borderId="66" xfId="0" applyFont="1" applyFill="1" applyBorder="1" applyAlignment="1">
      <alignment horizontal="center" vertical="center" wrapText="1"/>
    </xf>
    <xf numFmtId="0" fontId="0" fillId="10" borderId="12" xfId="0" applyFill="1" applyBorder="1" applyAlignment="1">
      <alignment horizontal="left" vertical="center" wrapText="1"/>
    </xf>
    <xf numFmtId="0" fontId="0" fillId="10" borderId="18" xfId="0" applyFill="1" applyBorder="1" applyAlignment="1">
      <alignment horizontal="left" vertical="center" wrapText="1"/>
    </xf>
    <xf numFmtId="0" fontId="0" fillId="10" borderId="61" xfId="0" applyFill="1" applyBorder="1" applyAlignment="1">
      <alignment horizontal="left" vertical="center" wrapText="1"/>
    </xf>
    <xf numFmtId="0" fontId="0" fillId="10" borderId="0" xfId="0" applyFill="1" applyBorder="1" applyAlignment="1">
      <alignment horizontal="left" vertical="center" wrapText="1"/>
    </xf>
    <xf numFmtId="0" fontId="0" fillId="10" borderId="14" xfId="0" applyFill="1" applyBorder="1" applyAlignment="1">
      <alignment horizontal="left" vertical="center" wrapText="1"/>
    </xf>
    <xf numFmtId="0" fontId="0" fillId="10" borderId="10" xfId="0" applyFill="1" applyBorder="1" applyAlignment="1">
      <alignment horizontal="left" vertical="center" wrapText="1"/>
    </xf>
    <xf numFmtId="0" fontId="0" fillId="2" borderId="29" xfId="0" applyFill="1" applyBorder="1" applyAlignment="1">
      <alignment horizontal="left"/>
    </xf>
    <xf numFmtId="0" fontId="0" fillId="2" borderId="68" xfId="0" applyFill="1" applyBorder="1" applyAlignment="1">
      <alignment horizontal="left"/>
    </xf>
    <xf numFmtId="0" fontId="3" fillId="10" borderId="26" xfId="0" applyFont="1" applyFill="1" applyBorder="1" applyAlignment="1">
      <alignment horizontal="center" vertical="center"/>
    </xf>
    <xf numFmtId="0" fontId="3" fillId="10" borderId="1" xfId="0" applyFont="1" applyFill="1" applyBorder="1" applyAlignment="1">
      <alignment horizontal="center" vertical="center"/>
    </xf>
    <xf numFmtId="0" fontId="3" fillId="10" borderId="27" xfId="0" applyFont="1" applyFill="1" applyBorder="1" applyAlignment="1">
      <alignment horizontal="center" vertical="center"/>
    </xf>
    <xf numFmtId="0" fontId="3" fillId="15" borderId="65" xfId="0" applyFont="1" applyFill="1" applyBorder="1" applyAlignment="1">
      <alignment horizontal="center" vertical="center" wrapText="1"/>
    </xf>
    <xf numFmtId="0" fontId="3" fillId="15" borderId="67" xfId="0" applyFont="1" applyFill="1" applyBorder="1" applyAlignment="1">
      <alignment horizontal="center" vertical="center" wrapText="1"/>
    </xf>
    <xf numFmtId="10" fontId="3" fillId="15" borderId="15" xfId="0" applyNumberFormat="1" applyFont="1" applyFill="1" applyBorder="1" applyAlignment="1">
      <alignment horizontal="center" vertical="center"/>
    </xf>
    <xf numFmtId="10" fontId="3" fillId="15" borderId="62" xfId="0" applyNumberFormat="1" applyFont="1" applyFill="1" applyBorder="1" applyAlignment="1">
      <alignment horizontal="center" vertical="center"/>
    </xf>
    <xf numFmtId="10" fontId="3" fillId="15" borderId="16" xfId="0" applyNumberFormat="1" applyFont="1" applyFill="1" applyBorder="1" applyAlignment="1">
      <alignment horizontal="center" vertical="center"/>
    </xf>
    <xf numFmtId="0" fontId="6" fillId="0" borderId="10" xfId="0" applyFont="1" applyBorder="1" applyAlignment="1">
      <alignment horizontal="center"/>
    </xf>
    <xf numFmtId="0" fontId="6" fillId="0" borderId="10" xfId="0" applyFont="1" applyBorder="1" applyAlignment="1">
      <alignment horizontal="center" vertical="center"/>
    </xf>
    <xf numFmtId="0" fontId="6" fillId="0" borderId="0" xfId="0" applyFont="1" applyAlignment="1">
      <alignment horizontal="left" vertical="center" indent="4"/>
    </xf>
    <xf numFmtId="0" fontId="0" fillId="14" borderId="8" xfId="0" applyFill="1" applyBorder="1"/>
    <xf numFmtId="0" fontId="0" fillId="14" borderId="11" xfId="0" applyFill="1" applyBorder="1"/>
    <xf numFmtId="0" fontId="0" fillId="2" borderId="66" xfId="0" applyFill="1" applyBorder="1" applyAlignment="1">
      <alignment horizontal="left"/>
    </xf>
    <xf numFmtId="0" fontId="0" fillId="2" borderId="69" xfId="0" applyFill="1" applyBorder="1" applyAlignment="1">
      <alignment horizontal="left"/>
    </xf>
    <xf numFmtId="0" fontId="6" fillId="0" borderId="5" xfId="0" applyFont="1" applyBorder="1" applyAlignment="1">
      <alignment horizontal="center"/>
    </xf>
    <xf numFmtId="0" fontId="12" fillId="12" borderId="0" xfId="0" applyFont="1" applyFill="1" applyBorder="1" applyAlignment="1">
      <alignment horizontal="center" vertical="center"/>
    </xf>
    <xf numFmtId="0" fontId="0" fillId="12" borderId="0" xfId="0" applyFill="1" applyBorder="1"/>
    <xf numFmtId="0" fontId="10" fillId="12" borderId="0" xfId="0" applyFont="1" applyFill="1" applyBorder="1" applyAlignment="1">
      <alignment horizontal="left" vertical="center" wrapText="1" indent="2"/>
    </xf>
    <xf numFmtId="0" fontId="10" fillId="12" borderId="0" xfId="0" applyFont="1" applyFill="1" applyBorder="1" applyAlignment="1">
      <alignment horizontal="left" vertical="top" wrapText="1" indent="2"/>
    </xf>
    <xf numFmtId="0" fontId="16" fillId="12" borderId="0" xfId="0" applyFont="1" applyFill="1" applyBorder="1" applyAlignment="1">
      <alignment horizontal="left" vertical="top" wrapText="1"/>
    </xf>
    <xf numFmtId="0" fontId="10" fillId="12" borderId="0" xfId="0" applyFont="1" applyFill="1" applyBorder="1" applyAlignment="1">
      <alignment horizontal="left" vertical="center" indent="2"/>
    </xf>
    <xf numFmtId="0" fontId="3" fillId="12" borderId="0" xfId="0" applyFont="1" applyFill="1" applyBorder="1" applyAlignment="1">
      <alignment horizontal="left"/>
    </xf>
    <xf numFmtId="0" fontId="17" fillId="12" borderId="0" xfId="0" applyFont="1" applyFill="1" applyBorder="1" applyAlignment="1">
      <alignment horizontal="left" vertical="center" indent="2"/>
    </xf>
    <xf numFmtId="0" fontId="10" fillId="12" borderId="0" xfId="0" applyFont="1" applyFill="1" applyBorder="1" applyAlignment="1">
      <alignment horizontal="left" vertical="center" indent="4"/>
    </xf>
    <xf numFmtId="0" fontId="0" fillId="12" borderId="0" xfId="0" applyFill="1" applyBorder="1" applyAlignment="1">
      <alignment horizontal="left" indent="4"/>
    </xf>
    <xf numFmtId="0" fontId="12" fillId="12" borderId="34" xfId="0" applyFont="1" applyFill="1" applyBorder="1" applyAlignment="1">
      <alignment horizontal="center" vertical="center"/>
    </xf>
    <xf numFmtId="0" fontId="12" fillId="12" borderId="35" xfId="0" applyFont="1" applyFill="1" applyBorder="1" applyAlignment="1">
      <alignment horizontal="center" vertical="center"/>
    </xf>
    <xf numFmtId="0" fontId="12" fillId="12" borderId="36" xfId="0" applyFont="1" applyFill="1" applyBorder="1" applyAlignment="1">
      <alignment horizontal="center" vertical="center"/>
    </xf>
    <xf numFmtId="0" fontId="12" fillId="12" borderId="33" xfId="0" applyFont="1" applyFill="1" applyBorder="1" applyAlignment="1">
      <alignment horizontal="center" vertical="center"/>
    </xf>
    <xf numFmtId="0" fontId="12" fillId="12" borderId="37" xfId="0" applyFont="1" applyFill="1" applyBorder="1" applyAlignment="1">
      <alignment horizontal="center" vertical="center"/>
    </xf>
    <xf numFmtId="0" fontId="0" fillId="12" borderId="33" xfId="0" applyFill="1" applyBorder="1"/>
    <xf numFmtId="0" fontId="0" fillId="12" borderId="37" xfId="0" applyFill="1" applyBorder="1"/>
    <xf numFmtId="0" fontId="3" fillId="12" borderId="33" xfId="0" applyFont="1" applyFill="1" applyBorder="1"/>
    <xf numFmtId="0" fontId="10" fillId="12" borderId="33" xfId="0" applyFont="1" applyFill="1" applyBorder="1" applyAlignment="1">
      <alignment horizontal="left" vertical="center" wrapText="1" indent="2"/>
    </xf>
    <xf numFmtId="0" fontId="10" fillId="12" borderId="37" xfId="0" applyFont="1" applyFill="1" applyBorder="1" applyAlignment="1">
      <alignment horizontal="left" vertical="center" wrapText="1" indent="2"/>
    </xf>
    <xf numFmtId="0" fontId="10" fillId="12" borderId="33" xfId="0" applyFont="1" applyFill="1" applyBorder="1" applyAlignment="1">
      <alignment horizontal="left" vertical="top" wrapText="1" indent="2"/>
    </xf>
    <xf numFmtId="0" fontId="10" fillId="12" borderId="37" xfId="0" applyFont="1" applyFill="1" applyBorder="1" applyAlignment="1">
      <alignment horizontal="left" vertical="top" wrapText="1" indent="2"/>
    </xf>
    <xf numFmtId="0" fontId="16" fillId="12" borderId="33" xfId="0" applyFont="1" applyFill="1" applyBorder="1" applyAlignment="1">
      <alignment horizontal="left" vertical="top" wrapText="1"/>
    </xf>
    <xf numFmtId="0" fontId="16" fillId="12" borderId="37" xfId="0" applyFont="1" applyFill="1" applyBorder="1" applyAlignment="1">
      <alignment horizontal="left" vertical="top" wrapText="1"/>
    </xf>
    <xf numFmtId="0" fontId="10" fillId="12" borderId="33" xfId="0" applyFont="1" applyFill="1" applyBorder="1" applyAlignment="1">
      <alignment horizontal="left" vertical="center" indent="2"/>
    </xf>
    <xf numFmtId="0" fontId="10" fillId="12" borderId="37" xfId="0" applyFont="1" applyFill="1" applyBorder="1" applyAlignment="1">
      <alignment horizontal="left" vertical="center" indent="2"/>
    </xf>
    <xf numFmtId="0" fontId="3" fillId="12" borderId="33" xfId="0" applyFont="1" applyFill="1" applyBorder="1" applyAlignment="1">
      <alignment horizontal="left"/>
    </xf>
    <xf numFmtId="0" fontId="3" fillId="12" borderId="37" xfId="0" applyFont="1" applyFill="1" applyBorder="1" applyAlignment="1">
      <alignment horizontal="left"/>
    </xf>
    <xf numFmtId="0" fontId="17" fillId="12" borderId="33" xfId="0" applyFont="1" applyFill="1" applyBorder="1" applyAlignment="1">
      <alignment horizontal="left" vertical="center" indent="2"/>
    </xf>
    <xf numFmtId="0" fontId="17" fillId="12" borderId="37" xfId="0" applyFont="1" applyFill="1" applyBorder="1" applyAlignment="1">
      <alignment horizontal="left" vertical="center" indent="2"/>
    </xf>
    <xf numFmtId="0" fontId="10" fillId="12" borderId="33" xfId="0" applyFont="1" applyFill="1" applyBorder="1" applyAlignment="1">
      <alignment horizontal="left" vertical="center" indent="4"/>
    </xf>
    <xf numFmtId="0" fontId="10" fillId="12" borderId="37" xfId="0" applyFont="1" applyFill="1" applyBorder="1" applyAlignment="1">
      <alignment horizontal="left" vertical="center" indent="4"/>
    </xf>
    <xf numFmtId="0" fontId="10" fillId="12" borderId="33" xfId="0" applyFont="1" applyFill="1" applyBorder="1" applyAlignment="1">
      <alignment horizontal="left" vertical="center" indent="4"/>
    </xf>
    <xf numFmtId="0" fontId="0" fillId="12" borderId="37" xfId="0" applyFill="1" applyBorder="1" applyAlignment="1">
      <alignment horizontal="left" indent="4"/>
    </xf>
    <xf numFmtId="0" fontId="0" fillId="12" borderId="38" xfId="0" applyFill="1" applyBorder="1"/>
    <xf numFmtId="0" fontId="0" fillId="12" borderId="39" xfId="0" applyFill="1" applyBorder="1"/>
    <xf numFmtId="0" fontId="0" fillId="12" borderId="40" xfId="0" applyFill="1" applyBorder="1"/>
    <xf numFmtId="0" fontId="4" fillId="2" borderId="6" xfId="1" applyFont="1" applyFill="1" applyBorder="1" applyAlignment="1">
      <alignment horizontal="center" vertical="top" wrapText="1"/>
    </xf>
    <xf numFmtId="1" fontId="2" fillId="0" borderId="8" xfId="1" applyNumberFormat="1" applyFont="1" applyBorder="1"/>
    <xf numFmtId="0" fontId="0" fillId="5" borderId="11" xfId="0" applyFill="1" applyBorder="1"/>
  </cellXfs>
  <cellStyles count="2">
    <cellStyle name="Normal" xfId="0" builtinId="0"/>
    <cellStyle name="Normal 2" xfId="1" xr:uid="{5FE7B476-FD19-4BB6-A5E8-5DD4A5282DCB}"/>
  </cellStyles>
  <dxfs count="3">
    <dxf>
      <font>
        <color theme="9" tint="-0.499984740745262"/>
      </font>
      <fill>
        <patternFill>
          <bgColor rgb="FFCCFFC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CCFFFF"/>
      <color rgb="FFEFFFFF"/>
      <color rgb="FFFFDAD1"/>
      <color rgb="FFFFF9F7"/>
      <color rgb="FFF9FFCD"/>
      <color rgb="FFFEFFF3"/>
      <color rgb="FFF8FEFE"/>
      <color rgb="FFFDFFEB"/>
      <color rgb="FFFFFFFF"/>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Actual Sales Against</a:t>
            </a:r>
            <a:r>
              <a:rPr lang="en-GB" baseline="0"/>
              <a:t> All Predicted Forecasts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Actual Sales (in 1000s)</c:v>
          </c:tx>
          <c:spPr>
            <a:ln w="28575" cap="rnd">
              <a:solidFill>
                <a:schemeClr val="tx1">
                  <a:lumMod val="95000"/>
                  <a:lumOff val="5000"/>
                </a:schemeClr>
              </a:solidFill>
              <a:round/>
            </a:ln>
            <a:effectLst/>
          </c:spPr>
          <c:marker>
            <c:symbol val="none"/>
          </c:marker>
          <c:cat>
            <c:strRef>
              <c:f>'Problem 1-Data'!$A$2:$A$13</c:f>
              <c:strCache>
                <c:ptCount val="12"/>
                <c:pt idx="0">
                  <c:v>Q1-18</c:v>
                </c:pt>
                <c:pt idx="1">
                  <c:v>Q2-18</c:v>
                </c:pt>
                <c:pt idx="2">
                  <c:v>Q3-18</c:v>
                </c:pt>
                <c:pt idx="3">
                  <c:v>Q4-18</c:v>
                </c:pt>
                <c:pt idx="4">
                  <c:v>Q1-19</c:v>
                </c:pt>
                <c:pt idx="5">
                  <c:v>Q2-19</c:v>
                </c:pt>
                <c:pt idx="6">
                  <c:v>Q3-19</c:v>
                </c:pt>
                <c:pt idx="7">
                  <c:v>Q4-19</c:v>
                </c:pt>
                <c:pt idx="8">
                  <c:v>Q1-20</c:v>
                </c:pt>
                <c:pt idx="9">
                  <c:v>Q2-20</c:v>
                </c:pt>
                <c:pt idx="10">
                  <c:v>Q3-20</c:v>
                </c:pt>
                <c:pt idx="11">
                  <c:v>Q4-20</c:v>
                </c:pt>
              </c:strCache>
            </c:strRef>
          </c:cat>
          <c:val>
            <c:numRef>
              <c:f>'Problem 1-Data'!$B$2:$B$13</c:f>
              <c:numCache>
                <c:formatCode>0</c:formatCode>
                <c:ptCount val="12"/>
                <c:pt idx="0">
                  <c:v>108</c:v>
                </c:pt>
                <c:pt idx="1">
                  <c:v>125</c:v>
                </c:pt>
                <c:pt idx="2">
                  <c:v>150</c:v>
                </c:pt>
                <c:pt idx="3">
                  <c:v>141</c:v>
                </c:pt>
                <c:pt idx="4">
                  <c:v>116</c:v>
                </c:pt>
                <c:pt idx="5">
                  <c:v>134</c:v>
                </c:pt>
                <c:pt idx="6">
                  <c:v>159</c:v>
                </c:pt>
                <c:pt idx="7">
                  <c:v>152</c:v>
                </c:pt>
                <c:pt idx="8">
                  <c:v>123</c:v>
                </c:pt>
                <c:pt idx="9">
                  <c:v>142</c:v>
                </c:pt>
                <c:pt idx="10">
                  <c:v>168</c:v>
                </c:pt>
                <c:pt idx="11">
                  <c:v>165</c:v>
                </c:pt>
              </c:numCache>
            </c:numRef>
          </c:val>
          <c:smooth val="0"/>
          <c:extLst>
            <c:ext xmlns:c16="http://schemas.microsoft.com/office/drawing/2014/chart" uri="{C3380CC4-5D6E-409C-BE32-E72D297353CC}">
              <c16:uniqueId val="{00000000-6158-41A6-B94A-F0F67379D9B5}"/>
            </c:ext>
          </c:extLst>
        </c:ser>
        <c:ser>
          <c:idx val="1"/>
          <c:order val="1"/>
          <c:tx>
            <c:v>1. ExpoS Forecasting</c:v>
          </c:tx>
          <c:spPr>
            <a:ln w="9525" cap="rnd">
              <a:solidFill>
                <a:srgbClr val="92D050"/>
              </a:solidFill>
              <a:round/>
            </a:ln>
            <a:effectLst/>
          </c:spPr>
          <c:marker>
            <c:symbol val="none"/>
          </c:marker>
          <c:val>
            <c:numRef>
              <c:f>'Problem 1-Data'!$C$2:$C$14</c:f>
              <c:numCache>
                <c:formatCode>0.00</c:formatCode>
                <c:ptCount val="13"/>
                <c:pt idx="0" formatCode="0">
                  <c:v>108</c:v>
                </c:pt>
                <c:pt idx="1">
                  <c:v>108</c:v>
                </c:pt>
                <c:pt idx="2">
                  <c:v>118.2</c:v>
                </c:pt>
                <c:pt idx="3">
                  <c:v>137.28</c:v>
                </c:pt>
                <c:pt idx="4">
                  <c:v>139.512</c:v>
                </c:pt>
                <c:pt idx="5">
                  <c:v>125.40479999999999</c:v>
                </c:pt>
                <c:pt idx="6">
                  <c:v>130.56191999999999</c:v>
                </c:pt>
                <c:pt idx="7">
                  <c:v>147.62476799999999</c:v>
                </c:pt>
                <c:pt idx="8">
                  <c:v>150.2499072</c:v>
                </c:pt>
                <c:pt idx="9">
                  <c:v>133.89996288</c:v>
                </c:pt>
                <c:pt idx="10">
                  <c:v>138.75998515200001</c:v>
                </c:pt>
                <c:pt idx="11">
                  <c:v>156.30399406079999</c:v>
                </c:pt>
                <c:pt idx="12">
                  <c:v>161.52159762432001</c:v>
                </c:pt>
              </c:numCache>
            </c:numRef>
          </c:val>
          <c:smooth val="0"/>
          <c:extLst>
            <c:ext xmlns:c16="http://schemas.microsoft.com/office/drawing/2014/chart" uri="{C3380CC4-5D6E-409C-BE32-E72D297353CC}">
              <c16:uniqueId val="{00000001-6158-41A6-B94A-F0F67379D9B5}"/>
            </c:ext>
          </c:extLst>
        </c:ser>
        <c:ser>
          <c:idx val="2"/>
          <c:order val="2"/>
          <c:tx>
            <c:v>2. Adj Forecasting</c:v>
          </c:tx>
          <c:spPr>
            <a:ln w="6350" cap="rnd">
              <a:solidFill>
                <a:srgbClr val="00B0F0"/>
              </a:solidFill>
              <a:round/>
            </a:ln>
            <a:effectLst/>
          </c:spPr>
          <c:marker>
            <c:symbol val="none"/>
          </c:marker>
          <c:val>
            <c:numRef>
              <c:f>'Problem 1-Data'!$F$3:$F$14</c:f>
              <c:numCache>
                <c:formatCode>0.00</c:formatCode>
                <c:ptCount val="12"/>
                <c:pt idx="0">
                  <c:v>108</c:v>
                </c:pt>
                <c:pt idx="1">
                  <c:v>119.73</c:v>
                </c:pt>
                <c:pt idx="2">
                  <c:v>141.4425</c:v>
                </c:pt>
                <c:pt idx="3">
                  <c:v>143.38492500000001</c:v>
                </c:pt>
                <c:pt idx="4">
                  <c:v>126.58070624999999</c:v>
                </c:pt>
                <c:pt idx="5">
                  <c:v>132.33500831249998</c:v>
                </c:pt>
                <c:pt idx="6">
                  <c:v>151.691320265625</c:v>
                </c:pt>
                <c:pt idx="7">
                  <c:v>154.10024750578125</c:v>
                </c:pt>
                <c:pt idx="8">
                  <c:v>134.72026049191408</c:v>
                </c:pt>
                <c:pt idx="9">
                  <c:v>140.18624146292697</c:v>
                </c:pt>
                <c:pt idx="10">
                  <c:v>160.14791326140789</c:v>
                </c:pt>
                <c:pt idx="11">
                  <c:v>165.57156947936474</c:v>
                </c:pt>
              </c:numCache>
            </c:numRef>
          </c:val>
          <c:smooth val="0"/>
          <c:extLst>
            <c:ext xmlns:c16="http://schemas.microsoft.com/office/drawing/2014/chart" uri="{C3380CC4-5D6E-409C-BE32-E72D297353CC}">
              <c16:uniqueId val="{00000002-6158-41A6-B94A-F0F67379D9B5}"/>
            </c:ext>
          </c:extLst>
        </c:ser>
        <c:ser>
          <c:idx val="4"/>
          <c:order val="3"/>
          <c:tx>
            <c:v>3. Forecast w/o Seasonality</c:v>
          </c:tx>
          <c:spPr>
            <a:ln w="12700" cap="rnd">
              <a:solidFill>
                <a:srgbClr val="B482DA"/>
              </a:solidFill>
              <a:prstDash val="sysDash"/>
              <a:round/>
            </a:ln>
            <a:effectLst/>
          </c:spPr>
          <c:marker>
            <c:symbol val="none"/>
          </c:marker>
          <c:val>
            <c:numRef>
              <c:f>'Problem 1-Data'!$N$2:$N$14</c:f>
              <c:numCache>
                <c:formatCode>0.00</c:formatCode>
                <c:ptCount val="13"/>
                <c:pt idx="0">
                  <c:v>108</c:v>
                </c:pt>
                <c:pt idx="1">
                  <c:v>108</c:v>
                </c:pt>
                <c:pt idx="2">
                  <c:v>115.49207962743672</c:v>
                </c:pt>
                <c:pt idx="3">
                  <c:v>130.70008475734789</c:v>
                </c:pt>
                <c:pt idx="4">
                  <c:v>135.23936623698313</c:v>
                </c:pt>
                <c:pt idx="5">
                  <c:v>126.76037424704812</c:v>
                </c:pt>
                <c:pt idx="6">
                  <c:v>129.95095381257499</c:v>
                </c:pt>
                <c:pt idx="7">
                  <c:v>142.75317540888531</c:v>
                </c:pt>
                <c:pt idx="8">
                  <c:v>146.82834871109537</c:v>
                </c:pt>
                <c:pt idx="9">
                  <c:v>136.32694365616268</c:v>
                </c:pt>
                <c:pt idx="10">
                  <c:v>138.82711953021939</c:v>
                </c:pt>
                <c:pt idx="11">
                  <c:v>151.68391620323644</c:v>
                </c:pt>
                <c:pt idx="12">
                  <c:v>157.55245503447011</c:v>
                </c:pt>
              </c:numCache>
            </c:numRef>
          </c:val>
          <c:smooth val="0"/>
          <c:extLst>
            <c:ext xmlns:c16="http://schemas.microsoft.com/office/drawing/2014/chart" uri="{C3380CC4-5D6E-409C-BE32-E72D297353CC}">
              <c16:uniqueId val="{00000003-48F6-492C-B8C9-FD64F4F52149}"/>
            </c:ext>
          </c:extLst>
        </c:ser>
        <c:ser>
          <c:idx val="3"/>
          <c:order val="4"/>
          <c:tx>
            <c:v>4. Forecast w Seasonality</c:v>
          </c:tx>
          <c:spPr>
            <a:ln w="12700" cap="rnd">
              <a:solidFill>
                <a:srgbClr val="7030A0"/>
              </a:solidFill>
              <a:prstDash val="sysDash"/>
              <a:round/>
            </a:ln>
            <a:effectLst/>
          </c:spPr>
          <c:marker>
            <c:symbol val="none"/>
          </c:marker>
          <c:val>
            <c:numRef>
              <c:f>'Problem 1-Data'!$P$2:$P$14</c:f>
              <c:numCache>
                <c:formatCode>0.00</c:formatCode>
                <c:ptCount val="13"/>
                <c:pt idx="0">
                  <c:v>89.069518716577548</c:v>
                </c:pt>
                <c:pt idx="1">
                  <c:v>102.93048128342245</c:v>
                </c:pt>
                <c:pt idx="2">
                  <c:v>130.93219722468763</c:v>
                </c:pt>
                <c:pt idx="3">
                  <c:v>142.27127467347674</c:v>
                </c:pt>
                <c:pt idx="4">
                  <c:v>111.53430798391717</c:v>
                </c:pt>
                <c:pt idx="5">
                  <c:v>120.81024378625382</c:v>
                </c:pt>
                <c:pt idx="6">
                  <c:v>147.32407598003155</c:v>
                </c:pt>
                <c:pt idx="7">
                  <c:v>155.39145415869154</c:v>
                </c:pt>
                <c:pt idx="8">
                  <c:v>121.09194771895447</c:v>
                </c:pt>
                <c:pt idx="9">
                  <c:v>129.92775854098926</c:v>
                </c:pt>
                <c:pt idx="10">
                  <c:v>157.38689486848403</c:v>
                </c:pt>
                <c:pt idx="11">
                  <c:v>165.11285471439641</c:v>
                </c:pt>
                <c:pt idx="12">
                  <c:v>129.93630872718035</c:v>
                </c:pt>
              </c:numCache>
            </c:numRef>
          </c:val>
          <c:smooth val="0"/>
          <c:extLst>
            <c:ext xmlns:c16="http://schemas.microsoft.com/office/drawing/2014/chart" uri="{C3380CC4-5D6E-409C-BE32-E72D297353CC}">
              <c16:uniqueId val="{00000001-48F6-492C-B8C9-FD64F4F52149}"/>
            </c:ext>
          </c:extLst>
        </c:ser>
        <c:ser>
          <c:idx val="5"/>
          <c:order val="5"/>
          <c:tx>
            <c:v>5. Forecast w Seasonality &amp; Adjuted</c:v>
          </c:tx>
          <c:spPr>
            <a:ln w="19050" cap="rnd">
              <a:solidFill>
                <a:srgbClr val="FF6699"/>
              </a:solidFill>
              <a:prstDash val="sysDot"/>
              <a:round/>
            </a:ln>
            <a:effectLst/>
          </c:spPr>
          <c:marker>
            <c:symbol val="none"/>
          </c:marker>
          <c:val>
            <c:numRef>
              <c:f>'Problem 1-Data'!$S$2:$S$14</c:f>
              <c:numCache>
                <c:formatCode>0.00</c:formatCode>
                <c:ptCount val="13"/>
                <c:pt idx="1">
                  <c:v>110.74598682937133</c:v>
                </c:pt>
                <c:pt idx="2">
                  <c:v>150.12970012727439</c:v>
                </c:pt>
                <c:pt idx="3">
                  <c:v>157.03780336194285</c:v>
                </c:pt>
                <c:pt idx="4">
                  <c:v>100.64368488570403</c:v>
                </c:pt>
                <c:pt idx="5">
                  <c:v>121.29053754679877</c:v>
                </c:pt>
                <c:pt idx="6">
                  <c:v>162.48338377184504</c:v>
                </c:pt>
                <c:pt idx="7">
                  <c:v>166.5519765158152</c:v>
                </c:pt>
                <c:pt idx="8">
                  <c:v>106.61982692684161</c:v>
                </c:pt>
                <c:pt idx="9">
                  <c:v>128.59781802073562</c:v>
                </c:pt>
                <c:pt idx="10">
                  <c:v>172.28967907288435</c:v>
                </c:pt>
                <c:pt idx="11">
                  <c:v>175.96898557090941</c:v>
                </c:pt>
                <c:pt idx="12">
                  <c:v>114.83690875875662</c:v>
                </c:pt>
              </c:numCache>
            </c:numRef>
          </c:val>
          <c:smooth val="0"/>
          <c:extLst>
            <c:ext xmlns:c16="http://schemas.microsoft.com/office/drawing/2014/chart" uri="{C3380CC4-5D6E-409C-BE32-E72D297353CC}">
              <c16:uniqueId val="{00000004-48F6-492C-B8C9-FD64F4F52149}"/>
            </c:ext>
          </c:extLst>
        </c:ser>
        <c:ser>
          <c:idx val="6"/>
          <c:order val="6"/>
          <c:tx>
            <c:v>6. Final, including MA</c:v>
          </c:tx>
          <c:spPr>
            <a:ln w="28575" cap="rnd">
              <a:solidFill>
                <a:srgbClr val="FFC000"/>
              </a:solidFill>
              <a:round/>
            </a:ln>
            <a:effectLst/>
          </c:spPr>
          <c:marker>
            <c:symbol val="none"/>
          </c:marker>
          <c:val>
            <c:numRef>
              <c:f>'Problem 1-Data'!$Y$2:$Y$14</c:f>
              <c:numCache>
                <c:formatCode>0.00</c:formatCode>
                <c:ptCount val="13"/>
                <c:pt idx="1">
                  <c:v>110.74598682937133</c:v>
                </c:pt>
                <c:pt idx="2">
                  <c:v>142.33165564148524</c:v>
                </c:pt>
                <c:pt idx="3">
                  <c:v>143.60343024670698</c:v>
                </c:pt>
                <c:pt idx="4">
                  <c:v>98.354765335572466</c:v>
                </c:pt>
                <c:pt idx="5">
                  <c:v>132.11620963652172</c:v>
                </c:pt>
                <c:pt idx="6">
                  <c:v>157.87324889116672</c:v>
                </c:pt>
                <c:pt idx="7">
                  <c:v>155.68249727365728</c:v>
                </c:pt>
                <c:pt idx="8">
                  <c:v>105.4376600445549</c:v>
                </c:pt>
                <c:pt idx="9">
                  <c:v>142.00001584761466</c:v>
                </c:pt>
                <c:pt idx="10">
                  <c:v>167.99993396379051</c:v>
                </c:pt>
                <c:pt idx="11">
                  <c:v>164.99719952271889</c:v>
                </c:pt>
                <c:pt idx="12">
                  <c:v>112.95229629355642</c:v>
                </c:pt>
              </c:numCache>
            </c:numRef>
          </c:val>
          <c:smooth val="0"/>
          <c:extLst>
            <c:ext xmlns:c16="http://schemas.microsoft.com/office/drawing/2014/chart" uri="{C3380CC4-5D6E-409C-BE32-E72D297353CC}">
              <c16:uniqueId val="{00000005-48F6-492C-B8C9-FD64F4F52149}"/>
            </c:ext>
          </c:extLst>
        </c:ser>
        <c:dLbls>
          <c:showLegendKey val="0"/>
          <c:showVal val="0"/>
          <c:showCatName val="0"/>
          <c:showSerName val="0"/>
          <c:showPercent val="0"/>
          <c:showBubbleSize val="0"/>
        </c:dLbls>
        <c:smooth val="0"/>
        <c:axId val="2094704863"/>
        <c:axId val="1856869487"/>
      </c:lineChart>
      <c:catAx>
        <c:axId val="2094704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869487"/>
        <c:crosses val="autoZero"/>
        <c:auto val="1"/>
        <c:lblAlgn val="ctr"/>
        <c:lblOffset val="100"/>
        <c:noMultiLvlLbl val="0"/>
      </c:catAx>
      <c:valAx>
        <c:axId val="1856869487"/>
        <c:scaling>
          <c:orientation val="minMax"/>
          <c:min val="10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704863"/>
        <c:crosses val="autoZero"/>
        <c:crossBetween val="between"/>
      </c:valAx>
      <c:spPr>
        <a:noFill/>
        <a:ln>
          <a:noFill/>
        </a:ln>
        <a:effectLst/>
      </c:spPr>
    </c:plotArea>
    <c:legend>
      <c:legendPos val="r"/>
      <c:overlay val="0"/>
      <c:spPr>
        <a:noFill/>
        <a:ln>
          <a:solidFill>
            <a:srgbClr val="00B050"/>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Temperature vs Energy Use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'Problem 2-Data'!$C$2</c:f>
              <c:strCache>
                <c:ptCount val="1"/>
                <c:pt idx="0">
                  <c:v>Temperature</c:v>
                </c:pt>
              </c:strCache>
            </c:strRef>
          </c:tx>
          <c:spPr>
            <a:ln w="25400" cap="rnd">
              <a:noFill/>
              <a:round/>
            </a:ln>
            <a:effectLst/>
          </c:spPr>
          <c:marker>
            <c:symbol val="diamond"/>
            <c:size val="6"/>
            <c:spPr>
              <a:solidFill>
                <a:schemeClr val="accent1"/>
              </a:solidFill>
              <a:ln w="9525">
                <a:solidFill>
                  <a:schemeClr val="accent1"/>
                </a:solidFill>
                <a:round/>
              </a:ln>
              <a:effectLst/>
            </c:spPr>
          </c:marker>
          <c:trendline>
            <c:spPr>
              <a:ln w="9525" cap="rnd">
                <a:solidFill>
                  <a:schemeClr val="accent1"/>
                </a:solidFill>
              </a:ln>
              <a:effectLst/>
            </c:spPr>
            <c:trendlineType val="linear"/>
            <c:dispRSqr val="0"/>
            <c:dispEq val="0"/>
          </c:trendline>
          <c:xVal>
            <c:numRef>
              <c:f>'Problem 2-Data'!$B$3:$B$14</c:f>
              <c:numCache>
                <c:formatCode>General</c:formatCode>
                <c:ptCount val="12"/>
                <c:pt idx="0">
                  <c:v>450</c:v>
                </c:pt>
                <c:pt idx="1">
                  <c:v>442</c:v>
                </c:pt>
                <c:pt idx="2">
                  <c:v>499</c:v>
                </c:pt>
                <c:pt idx="3">
                  <c:v>484</c:v>
                </c:pt>
                <c:pt idx="4">
                  <c:v>479</c:v>
                </c:pt>
                <c:pt idx="5">
                  <c:v>507</c:v>
                </c:pt>
                <c:pt idx="6">
                  <c:v>515</c:v>
                </c:pt>
                <c:pt idx="7">
                  <c:v>501</c:v>
                </c:pt>
                <c:pt idx="8">
                  <c:v>513</c:v>
                </c:pt>
                <c:pt idx="9">
                  <c:v>480</c:v>
                </c:pt>
                <c:pt idx="10">
                  <c:v>492</c:v>
                </c:pt>
                <c:pt idx="11">
                  <c:v>466</c:v>
                </c:pt>
              </c:numCache>
            </c:numRef>
          </c:xVal>
          <c:yVal>
            <c:numRef>
              <c:f>'Problem 2-Data'!$C$3:$C$14</c:f>
              <c:numCache>
                <c:formatCode>General</c:formatCode>
                <c:ptCount val="12"/>
                <c:pt idx="0">
                  <c:v>42</c:v>
                </c:pt>
                <c:pt idx="1">
                  <c:v>56</c:v>
                </c:pt>
                <c:pt idx="2">
                  <c:v>62</c:v>
                </c:pt>
                <c:pt idx="3">
                  <c:v>68</c:v>
                </c:pt>
                <c:pt idx="4">
                  <c:v>78</c:v>
                </c:pt>
                <c:pt idx="5">
                  <c:v>85</c:v>
                </c:pt>
                <c:pt idx="6">
                  <c:v>89</c:v>
                </c:pt>
                <c:pt idx="7">
                  <c:v>81</c:v>
                </c:pt>
                <c:pt idx="8">
                  <c:v>73</c:v>
                </c:pt>
                <c:pt idx="9">
                  <c:v>67</c:v>
                </c:pt>
                <c:pt idx="10">
                  <c:v>58</c:v>
                </c:pt>
                <c:pt idx="11">
                  <c:v>50</c:v>
                </c:pt>
              </c:numCache>
            </c:numRef>
          </c:yVal>
          <c:smooth val="0"/>
          <c:extLst>
            <c:ext xmlns:c16="http://schemas.microsoft.com/office/drawing/2014/chart" uri="{C3380CC4-5D6E-409C-BE32-E72D297353CC}">
              <c16:uniqueId val="{00000000-597C-40E3-91C0-99009CF8D34E}"/>
            </c:ext>
          </c:extLst>
        </c:ser>
        <c:dLbls>
          <c:showLegendKey val="0"/>
          <c:showVal val="0"/>
          <c:showCatName val="0"/>
          <c:showSerName val="0"/>
          <c:showPercent val="0"/>
          <c:showBubbleSize val="0"/>
        </c:dLbls>
        <c:axId val="143785487"/>
        <c:axId val="1325213999"/>
      </c:scatterChart>
      <c:valAx>
        <c:axId val="1437854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Energy</a:t>
                </a:r>
                <a:r>
                  <a:rPr lang="en-GB" baseline="0"/>
                  <a:t> use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325213999"/>
        <c:crosses val="autoZero"/>
        <c:crossBetween val="midCat"/>
      </c:valAx>
      <c:valAx>
        <c:axId val="1325213999"/>
        <c:scaling>
          <c:orientation val="minMax"/>
          <c:min val="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Temp</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78548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Days vs energy use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'Problem 2-Data'!$D$2</c:f>
              <c:strCache>
                <c:ptCount val="1"/>
                <c:pt idx="0">
                  <c:v>Days</c:v>
                </c:pt>
              </c:strCache>
            </c:strRef>
          </c:tx>
          <c:spPr>
            <a:ln w="25400" cap="rnd">
              <a:noFill/>
              <a:round/>
            </a:ln>
            <a:effectLst/>
          </c:spPr>
          <c:marker>
            <c:symbol val="diamond"/>
            <c:size val="6"/>
            <c:spPr>
              <a:solidFill>
                <a:schemeClr val="accent2"/>
              </a:solidFill>
              <a:ln w="9525">
                <a:solidFill>
                  <a:schemeClr val="accent2"/>
                </a:solidFill>
                <a:round/>
              </a:ln>
              <a:effectLst/>
            </c:spPr>
          </c:marker>
          <c:trendline>
            <c:spPr>
              <a:ln w="9525" cap="rnd">
                <a:solidFill>
                  <a:schemeClr val="accent2"/>
                </a:solidFill>
              </a:ln>
              <a:effectLst/>
            </c:spPr>
            <c:trendlineType val="linear"/>
            <c:dispRSqr val="0"/>
            <c:dispEq val="0"/>
          </c:trendline>
          <c:xVal>
            <c:numRef>
              <c:f>'Problem 2-Data'!$B$3:$B$14</c:f>
              <c:numCache>
                <c:formatCode>General</c:formatCode>
                <c:ptCount val="12"/>
                <c:pt idx="0">
                  <c:v>450</c:v>
                </c:pt>
                <c:pt idx="1">
                  <c:v>442</c:v>
                </c:pt>
                <c:pt idx="2">
                  <c:v>499</c:v>
                </c:pt>
                <c:pt idx="3">
                  <c:v>484</c:v>
                </c:pt>
                <c:pt idx="4">
                  <c:v>479</c:v>
                </c:pt>
                <c:pt idx="5">
                  <c:v>507</c:v>
                </c:pt>
                <c:pt idx="6">
                  <c:v>515</c:v>
                </c:pt>
                <c:pt idx="7">
                  <c:v>501</c:v>
                </c:pt>
                <c:pt idx="8">
                  <c:v>513</c:v>
                </c:pt>
                <c:pt idx="9">
                  <c:v>480</c:v>
                </c:pt>
                <c:pt idx="10">
                  <c:v>492</c:v>
                </c:pt>
                <c:pt idx="11">
                  <c:v>466</c:v>
                </c:pt>
              </c:numCache>
            </c:numRef>
          </c:xVal>
          <c:yVal>
            <c:numRef>
              <c:f>'Problem 2-Data'!$D$3:$D$14</c:f>
              <c:numCache>
                <c:formatCode>General</c:formatCode>
                <c:ptCount val="12"/>
                <c:pt idx="0">
                  <c:v>24</c:v>
                </c:pt>
                <c:pt idx="1">
                  <c:v>21</c:v>
                </c:pt>
                <c:pt idx="2">
                  <c:v>24</c:v>
                </c:pt>
                <c:pt idx="3">
                  <c:v>25</c:v>
                </c:pt>
                <c:pt idx="4">
                  <c:v>25</c:v>
                </c:pt>
                <c:pt idx="5">
                  <c:v>26</c:v>
                </c:pt>
                <c:pt idx="6">
                  <c:v>25</c:v>
                </c:pt>
                <c:pt idx="7">
                  <c:v>24</c:v>
                </c:pt>
                <c:pt idx="8">
                  <c:v>24</c:v>
                </c:pt>
                <c:pt idx="9">
                  <c:v>25</c:v>
                </c:pt>
                <c:pt idx="10">
                  <c:v>24</c:v>
                </c:pt>
                <c:pt idx="11">
                  <c:v>23</c:v>
                </c:pt>
              </c:numCache>
            </c:numRef>
          </c:yVal>
          <c:smooth val="0"/>
          <c:extLst>
            <c:ext xmlns:c16="http://schemas.microsoft.com/office/drawing/2014/chart" uri="{C3380CC4-5D6E-409C-BE32-E72D297353CC}">
              <c16:uniqueId val="{00000000-850F-4D1E-95AD-AF4ADCB61312}"/>
            </c:ext>
          </c:extLst>
        </c:ser>
        <c:dLbls>
          <c:showLegendKey val="0"/>
          <c:showVal val="0"/>
          <c:showCatName val="0"/>
          <c:showSerName val="0"/>
          <c:showPercent val="0"/>
          <c:showBubbleSize val="0"/>
        </c:dLbls>
        <c:axId val="460273567"/>
        <c:axId val="1922714111"/>
      </c:scatterChart>
      <c:valAx>
        <c:axId val="4602735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energy</a:t>
                </a:r>
                <a:r>
                  <a:rPr lang="en-GB" baseline="0"/>
                  <a:t> use</a:t>
                </a:r>
                <a:endParaRPr lang="en-GB"/>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922714111"/>
        <c:crosses val="autoZero"/>
        <c:crossBetween val="midCat"/>
      </c:valAx>
      <c:valAx>
        <c:axId val="1922714111"/>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no of days in month</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273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Production vs Energy Use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'Problem 2-Data'!$E$2</c:f>
              <c:strCache>
                <c:ptCount val="1"/>
                <c:pt idx="0">
                  <c:v>Production</c:v>
                </c:pt>
              </c:strCache>
            </c:strRef>
          </c:tx>
          <c:spPr>
            <a:ln w="25400" cap="rnd">
              <a:noFill/>
              <a:round/>
            </a:ln>
            <a:effectLst/>
          </c:spPr>
          <c:marker>
            <c:symbol val="diamond"/>
            <c:size val="6"/>
            <c:spPr>
              <a:solidFill>
                <a:schemeClr val="accent6"/>
              </a:solidFill>
              <a:ln w="9525">
                <a:solidFill>
                  <a:schemeClr val="accent6"/>
                </a:solidFill>
                <a:round/>
              </a:ln>
              <a:effectLst/>
            </c:spPr>
          </c:marker>
          <c:trendline>
            <c:spPr>
              <a:ln w="9525" cap="rnd">
                <a:solidFill>
                  <a:schemeClr val="accent6"/>
                </a:solidFill>
              </a:ln>
              <a:effectLst/>
            </c:spPr>
            <c:trendlineType val="linear"/>
            <c:dispRSqr val="0"/>
            <c:dispEq val="0"/>
          </c:trendline>
          <c:xVal>
            <c:numRef>
              <c:f>'Problem 2-Data'!$B$3:$B$14</c:f>
              <c:numCache>
                <c:formatCode>General</c:formatCode>
                <c:ptCount val="12"/>
                <c:pt idx="0">
                  <c:v>450</c:v>
                </c:pt>
                <c:pt idx="1">
                  <c:v>442</c:v>
                </c:pt>
                <c:pt idx="2">
                  <c:v>499</c:v>
                </c:pt>
                <c:pt idx="3">
                  <c:v>484</c:v>
                </c:pt>
                <c:pt idx="4">
                  <c:v>479</c:v>
                </c:pt>
                <c:pt idx="5">
                  <c:v>507</c:v>
                </c:pt>
                <c:pt idx="6">
                  <c:v>515</c:v>
                </c:pt>
                <c:pt idx="7">
                  <c:v>501</c:v>
                </c:pt>
                <c:pt idx="8">
                  <c:v>513</c:v>
                </c:pt>
                <c:pt idx="9">
                  <c:v>480</c:v>
                </c:pt>
                <c:pt idx="10">
                  <c:v>492</c:v>
                </c:pt>
                <c:pt idx="11">
                  <c:v>466</c:v>
                </c:pt>
              </c:numCache>
            </c:numRef>
          </c:xVal>
          <c:yVal>
            <c:numRef>
              <c:f>'Problem 2-Data'!$E$3:$E$14</c:f>
              <c:numCache>
                <c:formatCode>General</c:formatCode>
                <c:ptCount val="12"/>
                <c:pt idx="0">
                  <c:v>121</c:v>
                </c:pt>
                <c:pt idx="1">
                  <c:v>116</c:v>
                </c:pt>
                <c:pt idx="2">
                  <c:v>132</c:v>
                </c:pt>
                <c:pt idx="3">
                  <c:v>109</c:v>
                </c:pt>
                <c:pt idx="4">
                  <c:v>115</c:v>
                </c:pt>
                <c:pt idx="5">
                  <c:v>119</c:v>
                </c:pt>
                <c:pt idx="6">
                  <c:v>118</c:v>
                </c:pt>
                <c:pt idx="7">
                  <c:v>116</c:v>
                </c:pt>
                <c:pt idx="8">
                  <c:v>132</c:v>
                </c:pt>
                <c:pt idx="9">
                  <c:v>127</c:v>
                </c:pt>
                <c:pt idx="10">
                  <c:v>122</c:v>
                </c:pt>
                <c:pt idx="11">
                  <c:v>117</c:v>
                </c:pt>
              </c:numCache>
            </c:numRef>
          </c:yVal>
          <c:smooth val="0"/>
          <c:extLst>
            <c:ext xmlns:c16="http://schemas.microsoft.com/office/drawing/2014/chart" uri="{C3380CC4-5D6E-409C-BE32-E72D297353CC}">
              <c16:uniqueId val="{00000000-31EC-4C08-8EC7-22B00AFA9165}"/>
            </c:ext>
          </c:extLst>
        </c:ser>
        <c:dLbls>
          <c:showLegendKey val="0"/>
          <c:showVal val="0"/>
          <c:showCatName val="0"/>
          <c:showSerName val="0"/>
          <c:showPercent val="0"/>
          <c:showBubbleSize val="0"/>
        </c:dLbls>
        <c:axId val="156719599"/>
        <c:axId val="153289327"/>
      </c:scatterChart>
      <c:valAx>
        <c:axId val="15671959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Energy</a:t>
                </a:r>
                <a:r>
                  <a:rPr lang="en-GB" baseline="0"/>
                  <a:t> Use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53289327"/>
        <c:crosses val="autoZero"/>
        <c:crossBetween val="midCat"/>
      </c:valAx>
      <c:valAx>
        <c:axId val="153289327"/>
        <c:scaling>
          <c:orientation val="minMax"/>
          <c:min val="1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Production</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195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GB"/>
              <a:t>Energy Use vs Predicted Energy Use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'Problem 2-Data'!$B$2</c:f>
              <c:strCache>
                <c:ptCount val="1"/>
                <c:pt idx="0">
                  <c:v>Energy Use</c:v>
                </c:pt>
              </c:strCache>
            </c:strRef>
          </c:tx>
          <c:spPr>
            <a:ln w="22225" cap="rnd">
              <a:solidFill>
                <a:srgbClr val="00B0F0"/>
              </a:solidFill>
              <a:round/>
            </a:ln>
            <a:effectLst/>
          </c:spPr>
          <c:marker>
            <c:symbol val="none"/>
          </c:marker>
          <c:xVal>
            <c:numRef>
              <c:f>'Problem 2-Data'!$A$3:$A$14</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'Problem 2-Data'!$B$3:$B$14</c:f>
              <c:numCache>
                <c:formatCode>General</c:formatCode>
                <c:ptCount val="12"/>
                <c:pt idx="0">
                  <c:v>450</c:v>
                </c:pt>
                <c:pt idx="1">
                  <c:v>442</c:v>
                </c:pt>
                <c:pt idx="2">
                  <c:v>499</c:v>
                </c:pt>
                <c:pt idx="3">
                  <c:v>484</c:v>
                </c:pt>
                <c:pt idx="4">
                  <c:v>479</c:v>
                </c:pt>
                <c:pt idx="5">
                  <c:v>507</c:v>
                </c:pt>
                <c:pt idx="6">
                  <c:v>515</c:v>
                </c:pt>
                <c:pt idx="7">
                  <c:v>501</c:v>
                </c:pt>
                <c:pt idx="8">
                  <c:v>513</c:v>
                </c:pt>
                <c:pt idx="9">
                  <c:v>480</c:v>
                </c:pt>
                <c:pt idx="10">
                  <c:v>492</c:v>
                </c:pt>
                <c:pt idx="11">
                  <c:v>466</c:v>
                </c:pt>
              </c:numCache>
            </c:numRef>
          </c:yVal>
          <c:smooth val="0"/>
          <c:extLst>
            <c:ext xmlns:c16="http://schemas.microsoft.com/office/drawing/2014/chart" uri="{C3380CC4-5D6E-409C-BE32-E72D297353CC}">
              <c16:uniqueId val="{00000000-D133-4E91-985F-30FA3D6972D7}"/>
            </c:ext>
          </c:extLst>
        </c:ser>
        <c:ser>
          <c:idx val="1"/>
          <c:order val="1"/>
          <c:tx>
            <c:strRef>
              <c:f>'Problem 2-Data'!$F$2</c:f>
              <c:strCache>
                <c:ptCount val="1"/>
                <c:pt idx="0">
                  <c:v>Predicted Energy Use</c:v>
                </c:pt>
              </c:strCache>
            </c:strRef>
          </c:tx>
          <c:spPr>
            <a:ln w="22225" cap="rnd">
              <a:solidFill>
                <a:schemeClr val="accent2"/>
              </a:solidFill>
              <a:round/>
            </a:ln>
            <a:effectLst/>
          </c:spPr>
          <c:marker>
            <c:symbol val="none"/>
          </c:marker>
          <c:xVal>
            <c:strRef>
              <c:f>'Problem 2-Data'!$A$2:$A$14</c:f>
              <c:strCache>
                <c:ptCount val="13"/>
                <c:pt idx="0">
                  <c:v>Month</c:v>
                </c:pt>
                <c:pt idx="1">
                  <c:v>1</c:v>
                </c:pt>
                <c:pt idx="2">
                  <c:v>2</c:v>
                </c:pt>
                <c:pt idx="3">
                  <c:v>3</c:v>
                </c:pt>
                <c:pt idx="4">
                  <c:v>4</c:v>
                </c:pt>
                <c:pt idx="5">
                  <c:v>5</c:v>
                </c:pt>
                <c:pt idx="6">
                  <c:v>6</c:v>
                </c:pt>
                <c:pt idx="7">
                  <c:v>7</c:v>
                </c:pt>
                <c:pt idx="8">
                  <c:v>8</c:v>
                </c:pt>
                <c:pt idx="9">
                  <c:v>9</c:v>
                </c:pt>
                <c:pt idx="10">
                  <c:v>10</c:v>
                </c:pt>
                <c:pt idx="11">
                  <c:v>11</c:v>
                </c:pt>
                <c:pt idx="12">
                  <c:v>12</c:v>
                </c:pt>
              </c:strCache>
            </c:strRef>
          </c:xVal>
          <c:yVal>
            <c:numRef>
              <c:f>'Problem 2-Data'!$F$3:$F$16</c:f>
              <c:numCache>
                <c:formatCode>General</c:formatCode>
                <c:ptCount val="14"/>
                <c:pt idx="0">
                  <c:v>452.52806523629403</c:v>
                </c:pt>
                <c:pt idx="1">
                  <c:v>464.41194271700158</c:v>
                </c:pt>
                <c:pt idx="2">
                  <c:v>494.44924557252102</c:v>
                </c:pt>
                <c:pt idx="3">
                  <c:v>470.86631209485927</c:v>
                </c:pt>
                <c:pt idx="4">
                  <c:v>492.51434119032126</c:v>
                </c:pt>
                <c:pt idx="5">
                  <c:v>507.39298598620525</c:v>
                </c:pt>
                <c:pt idx="6">
                  <c:v>511.37761291842037</c:v>
                </c:pt>
                <c:pt idx="7">
                  <c:v>497.90884763520228</c:v>
                </c:pt>
                <c:pt idx="8">
                  <c:v>509.18788373652933</c:v>
                </c:pt>
                <c:pt idx="9">
                  <c:v>494.27423728267638</c:v>
                </c:pt>
                <c:pt idx="10">
                  <c:v>475.34096223863935</c:v>
                </c:pt>
                <c:pt idx="11">
                  <c:v>457.74756339133046</c:v>
                </c:pt>
                <c:pt idx="13">
                  <c:v>468.5715779390614</c:v>
                </c:pt>
              </c:numCache>
            </c:numRef>
          </c:yVal>
          <c:smooth val="0"/>
          <c:extLst>
            <c:ext xmlns:c16="http://schemas.microsoft.com/office/drawing/2014/chart" uri="{C3380CC4-5D6E-409C-BE32-E72D297353CC}">
              <c16:uniqueId val="{00000001-D133-4E91-985F-30FA3D6972D7}"/>
            </c:ext>
          </c:extLst>
        </c:ser>
        <c:dLbls>
          <c:showLegendKey val="0"/>
          <c:showVal val="0"/>
          <c:showCatName val="0"/>
          <c:showSerName val="0"/>
          <c:showPercent val="0"/>
          <c:showBubbleSize val="0"/>
        </c:dLbls>
        <c:axId val="628282895"/>
        <c:axId val="548064175"/>
      </c:scatterChart>
      <c:valAx>
        <c:axId val="628282895"/>
        <c:scaling>
          <c:orientation val="minMax"/>
          <c:max val="1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Month</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548064175"/>
        <c:crosses val="autoZero"/>
        <c:crossBetween val="midCat"/>
      </c:valAx>
      <c:valAx>
        <c:axId val="548064175"/>
        <c:scaling>
          <c:orientation val="minMax"/>
          <c:min val="4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Energy Use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28289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29</xdr:col>
      <xdr:colOff>23495</xdr:colOff>
      <xdr:row>0</xdr:row>
      <xdr:rowOff>309720</xdr:rowOff>
    </xdr:from>
    <xdr:to>
      <xdr:col>45</xdr:col>
      <xdr:colOff>190108</xdr:colOff>
      <xdr:row>16</xdr:row>
      <xdr:rowOff>30571</xdr:rowOff>
    </xdr:to>
    <xdr:graphicFrame macro="">
      <xdr:nvGraphicFramePr>
        <xdr:cNvPr id="2" name="Chart 1">
          <a:extLst>
            <a:ext uri="{FF2B5EF4-FFF2-40B4-BE49-F238E27FC236}">
              <a16:creationId xmlns:a16="http://schemas.microsoft.com/office/drawing/2014/main" id="{7B1FA260-37DC-B203-39C8-6BFE9C5226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23</xdr:col>
      <xdr:colOff>517770</xdr:colOff>
      <xdr:row>39</xdr:row>
      <xdr:rowOff>146538</xdr:rowOff>
    </xdr:from>
    <xdr:to>
      <xdr:col>43</xdr:col>
      <xdr:colOff>13919</xdr:colOff>
      <xdr:row>75</xdr:row>
      <xdr:rowOff>30086</xdr:rowOff>
    </xdr:to>
    <xdr:pic>
      <xdr:nvPicPr>
        <xdr:cNvPr id="4" name="Picture 3">
          <a:extLst>
            <a:ext uri="{FF2B5EF4-FFF2-40B4-BE49-F238E27FC236}">
              <a16:creationId xmlns:a16="http://schemas.microsoft.com/office/drawing/2014/main" id="{040DB2EC-464E-CB05-F20E-4AE3E9D7AF9E}"/>
            </a:ext>
          </a:extLst>
        </xdr:cNvPr>
        <xdr:cNvPicPr>
          <a:picLocks noChangeAspect="1"/>
        </xdr:cNvPicPr>
      </xdr:nvPicPr>
      <xdr:blipFill>
        <a:blip xmlns:r="http://schemas.openxmlformats.org/officeDocument/2006/relationships" r:embed="rId2"/>
        <a:stretch>
          <a:fillRect/>
        </a:stretch>
      </xdr:blipFill>
      <xdr:spPr>
        <a:xfrm>
          <a:off x="14859001" y="9192846"/>
          <a:ext cx="11414610" cy="6565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17270</xdr:colOff>
      <xdr:row>1</xdr:row>
      <xdr:rowOff>11962</xdr:rowOff>
    </xdr:from>
    <xdr:to>
      <xdr:col>11</xdr:col>
      <xdr:colOff>586558</xdr:colOff>
      <xdr:row>14</xdr:row>
      <xdr:rowOff>73742</xdr:rowOff>
    </xdr:to>
    <xdr:graphicFrame macro="">
      <xdr:nvGraphicFramePr>
        <xdr:cNvPr id="2" name="Chart 1">
          <a:extLst>
            <a:ext uri="{FF2B5EF4-FFF2-40B4-BE49-F238E27FC236}">
              <a16:creationId xmlns:a16="http://schemas.microsoft.com/office/drawing/2014/main" id="{BAEFF04C-AEED-AF2C-32A8-73E426CD7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9076</xdr:colOff>
      <xdr:row>14</xdr:row>
      <xdr:rowOff>90130</xdr:rowOff>
    </xdr:from>
    <xdr:to>
      <xdr:col>11</xdr:col>
      <xdr:colOff>578364</xdr:colOff>
      <xdr:row>25</xdr:row>
      <xdr:rowOff>77512</xdr:rowOff>
    </xdr:to>
    <xdr:graphicFrame macro="">
      <xdr:nvGraphicFramePr>
        <xdr:cNvPr id="3" name="Chart 2">
          <a:extLst>
            <a:ext uri="{FF2B5EF4-FFF2-40B4-BE49-F238E27FC236}">
              <a16:creationId xmlns:a16="http://schemas.microsoft.com/office/drawing/2014/main" id="{B492C8EB-9F08-899A-965A-D3F7C6924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883</xdr:colOff>
      <xdr:row>25</xdr:row>
      <xdr:rowOff>93899</xdr:rowOff>
    </xdr:from>
    <xdr:to>
      <xdr:col>11</xdr:col>
      <xdr:colOff>577791</xdr:colOff>
      <xdr:row>37</xdr:row>
      <xdr:rowOff>122330</xdr:rowOff>
    </xdr:to>
    <xdr:graphicFrame macro="">
      <xdr:nvGraphicFramePr>
        <xdr:cNvPr id="4" name="Chart 3">
          <a:extLst>
            <a:ext uri="{FF2B5EF4-FFF2-40B4-BE49-F238E27FC236}">
              <a16:creationId xmlns:a16="http://schemas.microsoft.com/office/drawing/2014/main" id="{4203DF67-BF3B-3C44-3D5A-6DA2C2F63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8193</xdr:colOff>
      <xdr:row>37</xdr:row>
      <xdr:rowOff>119989</xdr:rowOff>
    </xdr:from>
    <xdr:to>
      <xdr:col>11</xdr:col>
      <xdr:colOff>592963</xdr:colOff>
      <xdr:row>58</xdr:row>
      <xdr:rowOff>16386</xdr:rowOff>
    </xdr:to>
    <xdr:graphicFrame macro="">
      <xdr:nvGraphicFramePr>
        <xdr:cNvPr id="5" name="Chart 4">
          <a:extLst>
            <a:ext uri="{FF2B5EF4-FFF2-40B4-BE49-F238E27FC236}">
              <a16:creationId xmlns:a16="http://schemas.microsoft.com/office/drawing/2014/main" id="{F050835B-6E45-4A40-D22E-51F63C9B8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4012</xdr:colOff>
      <xdr:row>0</xdr:row>
      <xdr:rowOff>606487</xdr:rowOff>
    </xdr:from>
    <xdr:to>
      <xdr:col>35</xdr:col>
      <xdr:colOff>124881</xdr:colOff>
      <xdr:row>11</xdr:row>
      <xdr:rowOff>36531</xdr:rowOff>
    </xdr:to>
    <xdr:pic>
      <xdr:nvPicPr>
        <xdr:cNvPr id="2" name="Picture 1">
          <a:extLst>
            <a:ext uri="{FF2B5EF4-FFF2-40B4-BE49-F238E27FC236}">
              <a16:creationId xmlns:a16="http://schemas.microsoft.com/office/drawing/2014/main" id="{AA2B0BBE-C0B2-EBF5-8C06-545866B8A191}"/>
            </a:ext>
          </a:extLst>
        </xdr:cNvPr>
        <xdr:cNvPicPr>
          <a:picLocks noChangeAspect="1"/>
        </xdr:cNvPicPr>
      </xdr:nvPicPr>
      <xdr:blipFill>
        <a:blip xmlns:r="http://schemas.openxmlformats.org/officeDocument/2006/relationships" r:embed="rId1"/>
        <a:stretch>
          <a:fillRect/>
        </a:stretch>
      </xdr:blipFill>
      <xdr:spPr>
        <a:xfrm>
          <a:off x="8311671" y="606487"/>
          <a:ext cx="13000527" cy="38440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CA07F-13EC-438B-9A89-192C07D4F223}">
  <dimension ref="A1:AV67"/>
  <sheetViews>
    <sheetView showGridLines="0" topLeftCell="M2" zoomScale="69" zoomScaleNormal="40" workbookViewId="0">
      <selection activeCell="Y14" sqref="Y14"/>
    </sheetView>
  </sheetViews>
  <sheetFormatPr defaultRowHeight="14.4" x14ac:dyDescent="0.3"/>
  <cols>
    <col min="1" max="1" width="7.88671875" bestFit="1" customWidth="1"/>
    <col min="2" max="2" width="8.21875" bestFit="1" customWidth="1"/>
    <col min="3" max="3" width="11" customWidth="1"/>
    <col min="4" max="4" width="9" customWidth="1"/>
    <col min="5" max="5" width="9.5546875" customWidth="1"/>
    <col min="6" max="6" width="9.77734375" customWidth="1"/>
    <col min="8" max="8" width="2.44140625" customWidth="1"/>
    <col min="9" max="9" width="10.21875" bestFit="1" customWidth="1"/>
    <col min="10" max="10" width="5.44140625" bestFit="1" customWidth="1"/>
    <col min="11" max="11" width="2.5546875" customWidth="1"/>
    <col min="12" max="12" width="9.6640625" customWidth="1"/>
    <col min="13" max="13" width="10.6640625" customWidth="1"/>
    <col min="14" max="14" width="12" customWidth="1"/>
    <col min="15" max="15" width="11.44140625" customWidth="1"/>
    <col min="16" max="16" width="10.77734375" customWidth="1"/>
    <col min="18" max="18" width="9" bestFit="1" customWidth="1"/>
    <col min="19" max="19" width="9.5546875" bestFit="1" customWidth="1"/>
    <col min="20" max="20" width="9" bestFit="1" customWidth="1"/>
    <col min="21" max="21" width="12.77734375" customWidth="1"/>
    <col min="22" max="22" width="11.5546875" customWidth="1"/>
    <col min="23" max="24" width="9" customWidth="1"/>
    <col min="25" max="25" width="10.109375" customWidth="1"/>
    <col min="26" max="26" width="9.33203125" customWidth="1"/>
    <col min="28" max="29" width="9.33203125" customWidth="1"/>
    <col min="30" max="48" width="8.33203125" bestFit="1" customWidth="1"/>
  </cols>
  <sheetData>
    <row r="1" spans="1:28" ht="71.400000000000006" customHeight="1" thickBot="1" x14ac:dyDescent="0.35">
      <c r="A1" s="13" t="s">
        <v>0</v>
      </c>
      <c r="B1" s="319" t="s">
        <v>13</v>
      </c>
      <c r="C1" s="14" t="s">
        <v>35</v>
      </c>
      <c r="D1" s="14" t="s">
        <v>21</v>
      </c>
      <c r="E1" s="15" t="s">
        <v>20</v>
      </c>
      <c r="F1" s="14" t="s">
        <v>36</v>
      </c>
      <c r="G1" s="16" t="s">
        <v>21</v>
      </c>
      <c r="L1" s="17" t="s">
        <v>32</v>
      </c>
      <c r="M1" s="48" t="s">
        <v>33</v>
      </c>
      <c r="N1" s="14" t="s">
        <v>37</v>
      </c>
      <c r="O1" s="14" t="s">
        <v>34</v>
      </c>
      <c r="P1" s="14" t="s">
        <v>38</v>
      </c>
      <c r="Q1" s="53" t="s">
        <v>21</v>
      </c>
      <c r="R1" s="48" t="s">
        <v>20</v>
      </c>
      <c r="S1" s="14" t="s">
        <v>39</v>
      </c>
      <c r="T1" s="53" t="s">
        <v>21</v>
      </c>
      <c r="U1" s="48" t="s">
        <v>41</v>
      </c>
      <c r="V1" s="14" t="s">
        <v>42</v>
      </c>
      <c r="W1" s="53" t="s">
        <v>21</v>
      </c>
      <c r="X1" s="14" t="s">
        <v>20</v>
      </c>
      <c r="Y1" s="14" t="s">
        <v>73</v>
      </c>
      <c r="Z1" s="16" t="s">
        <v>21</v>
      </c>
      <c r="AB1" s="80"/>
    </row>
    <row r="2" spans="1:28" x14ac:dyDescent="0.3">
      <c r="A2" s="5" t="s">
        <v>1</v>
      </c>
      <c r="B2" s="320">
        <v>108</v>
      </c>
      <c r="C2" s="22">
        <f>B2</f>
        <v>108</v>
      </c>
      <c r="D2" s="39"/>
      <c r="E2" s="39"/>
      <c r="F2" s="24"/>
      <c r="G2" s="40"/>
      <c r="I2" s="18" t="s">
        <v>76</v>
      </c>
      <c r="J2" s="20">
        <v>0.6</v>
      </c>
      <c r="L2" s="12">
        <v>1</v>
      </c>
      <c r="M2" s="54">
        <v>108</v>
      </c>
      <c r="N2" s="94">
        <f>M2</f>
        <v>108</v>
      </c>
      <c r="O2" s="95">
        <v>0.82471776589423651</v>
      </c>
      <c r="P2" s="94">
        <f>N2*O2</f>
        <v>89.069518716577548</v>
      </c>
      <c r="Q2" s="55">
        <f t="shared" ref="Q2:Q13" si="0">ABS(B2-P2)</f>
        <v>18.930481283422452</v>
      </c>
      <c r="R2" s="96"/>
      <c r="S2" s="97"/>
      <c r="T2" s="98"/>
      <c r="U2" s="45">
        <f>M2</f>
        <v>108</v>
      </c>
      <c r="V2" s="99">
        <f>U2*O2</f>
        <v>89.069518716577548</v>
      </c>
      <c r="W2" s="60">
        <f>ABS(B2-V2)</f>
        <v>18.930481283422452</v>
      </c>
      <c r="X2" s="96"/>
      <c r="Y2" s="97"/>
      <c r="Z2" s="98"/>
    </row>
    <row r="3" spans="1:28" ht="15" thickBot="1" x14ac:dyDescent="0.35">
      <c r="A3" s="5" t="s">
        <v>2</v>
      </c>
      <c r="B3" s="320">
        <v>125</v>
      </c>
      <c r="C3" s="23">
        <f t="shared" ref="C3:C14" si="1">C2+$J$2*(B2-C2)</f>
        <v>108</v>
      </c>
      <c r="D3" s="4">
        <f t="shared" ref="D3:D13" si="2">ABS(C3-B3)</f>
        <v>17</v>
      </c>
      <c r="E3">
        <f>(1-$J$3)*E2+$J$3*(C3-C2)</f>
        <v>0</v>
      </c>
      <c r="F3" s="23">
        <f>C3+E3</f>
        <v>108</v>
      </c>
      <c r="G3" s="6">
        <f t="shared" ref="G3:G13" si="3">ABS(B3-F3)</f>
        <v>17</v>
      </c>
      <c r="I3" s="19" t="s">
        <v>77</v>
      </c>
      <c r="J3" s="21">
        <v>0.15</v>
      </c>
      <c r="L3" s="12">
        <v>2</v>
      </c>
      <c r="M3" s="54">
        <v>125</v>
      </c>
      <c r="N3" s="23">
        <f>N2+$J$5*(M2-N2)</f>
        <v>108</v>
      </c>
      <c r="O3" s="4">
        <v>0.95306001188354128</v>
      </c>
      <c r="P3" s="23">
        <f t="shared" ref="P3:P14" si="4">N3*O3</f>
        <v>102.93048128342245</v>
      </c>
      <c r="Q3" s="55">
        <f t="shared" si="0"/>
        <v>22.069518716577548</v>
      </c>
      <c r="R3" s="58">
        <f>(1-$J$6)*R2+$J$6*(P3-P2)</f>
        <v>7.8155055459488816</v>
      </c>
      <c r="S3" s="23">
        <f>P3+R3</f>
        <v>110.74598682937133</v>
      </c>
      <c r="T3" s="55">
        <f>ABS(B3-S3)</f>
        <v>14.254013170628667</v>
      </c>
      <c r="U3" s="58">
        <f>N2+$J$5*(M2-N2)</f>
        <v>108</v>
      </c>
      <c r="V3" s="25">
        <f t="shared" ref="V3:V14" si="5">U3*O3</f>
        <v>102.93048128342245</v>
      </c>
      <c r="W3" s="60">
        <f t="shared" ref="W3:W13" si="6">ABS(B3-V3)</f>
        <v>22.069518716577548</v>
      </c>
      <c r="X3" s="4">
        <f t="shared" ref="X3:X8" si="7">(1-$J$6)*E2+$J$6*(V3-V2)</f>
        <v>7.8155055459488816</v>
      </c>
      <c r="Y3" s="23">
        <f>V3+X3</f>
        <v>110.74598682937133</v>
      </c>
      <c r="Z3" s="62">
        <f>ABS(B3-Y3)</f>
        <v>14.254013170628667</v>
      </c>
    </row>
    <row r="4" spans="1:28" ht="15" thickBot="1" x14ac:dyDescent="0.35">
      <c r="A4" s="5" t="s">
        <v>3</v>
      </c>
      <c r="B4" s="320">
        <v>150</v>
      </c>
      <c r="C4" s="23">
        <f t="shared" si="1"/>
        <v>118.2</v>
      </c>
      <c r="D4" s="4">
        <f t="shared" si="2"/>
        <v>31.799999999999997</v>
      </c>
      <c r="E4">
        <f t="shared" ref="E4:E14" si="8">(1-$J$3)*E3+$J$3*(C4-C3)</f>
        <v>1.5300000000000005</v>
      </c>
      <c r="F4" s="23">
        <f t="shared" ref="F4:F14" si="9">C4+E4</f>
        <v>119.73</v>
      </c>
      <c r="G4" s="6">
        <f t="shared" si="3"/>
        <v>30.269999999999996</v>
      </c>
      <c r="L4" s="12">
        <v>3</v>
      </c>
      <c r="M4" s="54">
        <v>150</v>
      </c>
      <c r="N4" s="23">
        <f>N3+$J$5*(M3-N3)</f>
        <v>115.49207962743672</v>
      </c>
      <c r="O4" s="4">
        <v>1.1336898395721926</v>
      </c>
      <c r="P4" s="23">
        <f t="shared" si="4"/>
        <v>130.93219722468763</v>
      </c>
      <c r="Q4" s="55">
        <f t="shared" si="0"/>
        <v>19.067802775312373</v>
      </c>
      <c r="R4" s="58">
        <f t="shared" ref="R4:R13" si="10">(1-$J$6)*R3+$J$6*(P4-P3)</f>
        <v>19.197502902586773</v>
      </c>
      <c r="S4" s="23">
        <f t="shared" ref="S4:S14" si="11">P4+R4</f>
        <v>150.12970012727439</v>
      </c>
      <c r="T4" s="55">
        <f t="shared" ref="T4:T13" si="12">ABS(B4-S4)</f>
        <v>0.12970012727438984</v>
      </c>
      <c r="U4" s="58">
        <f>N3 + $J$5 * (M3 - U3) + ($J$8 * (U3-B3))</f>
        <v>113.01632760533241</v>
      </c>
      <c r="V4" s="25">
        <f t="shared" si="5"/>
        <v>128.12546231192766</v>
      </c>
      <c r="W4" s="60">
        <f t="shared" si="6"/>
        <v>21.874537688072337</v>
      </c>
      <c r="X4" s="4">
        <f t="shared" si="7"/>
        <v>14.206193329557575</v>
      </c>
      <c r="Y4" s="23">
        <f t="shared" ref="Y4:Y14" si="13">V4+X4</f>
        <v>142.33165564148524</v>
      </c>
      <c r="Z4" s="62">
        <f t="shared" ref="Z4:Z13" si="14">ABS(B4-Y4)</f>
        <v>7.6683443585147586</v>
      </c>
      <c r="AB4" s="80"/>
    </row>
    <row r="5" spans="1:28" x14ac:dyDescent="0.3">
      <c r="A5" s="5" t="s">
        <v>4</v>
      </c>
      <c r="B5" s="320">
        <v>141</v>
      </c>
      <c r="C5" s="23">
        <f t="shared" si="1"/>
        <v>137.28</v>
      </c>
      <c r="D5" s="4">
        <f t="shared" si="2"/>
        <v>3.7199999999999989</v>
      </c>
      <c r="E5">
        <f t="shared" si="8"/>
        <v>4.1624999999999996</v>
      </c>
      <c r="F5" s="23">
        <f t="shared" si="9"/>
        <v>141.4425</v>
      </c>
      <c r="G5" s="6">
        <f t="shared" si="3"/>
        <v>0.44249999999999545</v>
      </c>
      <c r="I5" s="18" t="s">
        <v>76</v>
      </c>
      <c r="J5" s="20">
        <v>0.44071056631980726</v>
      </c>
      <c r="L5" s="12">
        <v>4</v>
      </c>
      <c r="M5" s="54">
        <v>141</v>
      </c>
      <c r="N5" s="23">
        <f t="shared" ref="N5:N14" si="15">N4+$J$5*(M4-N4)</f>
        <v>130.70008475734789</v>
      </c>
      <c r="O5" s="4">
        <v>1.0885323826500297</v>
      </c>
      <c r="P5" s="23">
        <f t="shared" si="4"/>
        <v>142.27127467347674</v>
      </c>
      <c r="Q5" s="55">
        <f t="shared" si="0"/>
        <v>1.2712746734767393</v>
      </c>
      <c r="R5" s="58">
        <f t="shared" si="10"/>
        <v>14.766528688466114</v>
      </c>
      <c r="S5" s="23">
        <f t="shared" si="11"/>
        <v>157.03780336194285</v>
      </c>
      <c r="T5" s="55">
        <f t="shared" si="12"/>
        <v>16.037803361942849</v>
      </c>
      <c r="U5" s="58">
        <f t="shared" ref="U5:U14" si="16">N4 + $J$5 * (M4 - U4) + ($J$8 * (U4-B4))</f>
        <v>126.40515120272735</v>
      </c>
      <c r="V5" s="25">
        <f t="shared" si="5"/>
        <v>137.59610041794207</v>
      </c>
      <c r="W5" s="60">
        <f t="shared" si="6"/>
        <v>3.4038995820579316</v>
      </c>
      <c r="X5" s="4">
        <f t="shared" si="7"/>
        <v>6.0073298287649157</v>
      </c>
      <c r="Y5" s="23">
        <f t="shared" si="13"/>
        <v>143.60343024670698</v>
      </c>
      <c r="Z5" s="62">
        <f t="shared" si="14"/>
        <v>2.6034302467069779</v>
      </c>
      <c r="AB5" s="80"/>
    </row>
    <row r="6" spans="1:28" ht="15" thickBot="1" x14ac:dyDescent="0.35">
      <c r="A6" s="5" t="s">
        <v>5</v>
      </c>
      <c r="B6" s="320">
        <v>116</v>
      </c>
      <c r="C6" s="23">
        <f t="shared" si="1"/>
        <v>139.512</v>
      </c>
      <c r="D6" s="4">
        <f t="shared" si="2"/>
        <v>23.512</v>
      </c>
      <c r="E6">
        <f t="shared" si="8"/>
        <v>3.8729249999999995</v>
      </c>
      <c r="F6" s="23">
        <f t="shared" si="9"/>
        <v>143.38492500000001</v>
      </c>
      <c r="G6" s="6">
        <f t="shared" si="3"/>
        <v>27.38492500000001</v>
      </c>
      <c r="I6" s="19" t="s">
        <v>77</v>
      </c>
      <c r="J6" s="21">
        <v>0.56385013005109663</v>
      </c>
      <c r="L6" s="12">
        <v>5</v>
      </c>
      <c r="M6" s="54">
        <v>116</v>
      </c>
      <c r="N6" s="23">
        <f>N5+$J$5*(M5-N5)</f>
        <v>135.23936623698313</v>
      </c>
      <c r="O6" s="4">
        <v>0.82471776589423651</v>
      </c>
      <c r="P6" s="23">
        <f t="shared" si="4"/>
        <v>111.53430798391717</v>
      </c>
      <c r="Q6" s="55">
        <f t="shared" si="0"/>
        <v>4.4656920160828264</v>
      </c>
      <c r="R6" s="58">
        <f t="shared" si="10"/>
        <v>-10.89062309821314</v>
      </c>
      <c r="S6" s="23">
        <f t="shared" si="11"/>
        <v>100.64368488570403</v>
      </c>
      <c r="T6" s="55">
        <f t="shared" si="12"/>
        <v>15.356315114295967</v>
      </c>
      <c r="U6" s="58">
        <f t="shared" si="16"/>
        <v>135.00670492896032</v>
      </c>
      <c r="V6" s="25">
        <f t="shared" si="5"/>
        <v>111.34242806975456</v>
      </c>
      <c r="W6" s="60">
        <f t="shared" si="6"/>
        <v>4.6575719302454388</v>
      </c>
      <c r="X6" s="4">
        <f t="shared" si="7"/>
        <v>-12.987662734182095</v>
      </c>
      <c r="Y6" s="23">
        <f t="shared" si="13"/>
        <v>98.354765335572466</v>
      </c>
      <c r="Z6" s="62">
        <f t="shared" si="14"/>
        <v>17.645234664427534</v>
      </c>
      <c r="AB6" s="80"/>
    </row>
    <row r="7" spans="1:28" ht="15" thickBot="1" x14ac:dyDescent="0.35">
      <c r="A7" s="5" t="s">
        <v>6</v>
      </c>
      <c r="B7" s="320">
        <v>134</v>
      </c>
      <c r="C7" s="23">
        <f t="shared" si="1"/>
        <v>125.40479999999999</v>
      </c>
      <c r="D7" s="4">
        <f t="shared" si="2"/>
        <v>8.5952000000000055</v>
      </c>
      <c r="E7">
        <f t="shared" si="8"/>
        <v>1.1759062499999988</v>
      </c>
      <c r="F7" s="23">
        <f t="shared" si="9"/>
        <v>126.58070624999999</v>
      </c>
      <c r="G7" s="6">
        <f t="shared" si="3"/>
        <v>7.4192937500000085</v>
      </c>
      <c r="L7" s="12">
        <v>6</v>
      </c>
      <c r="M7" s="54">
        <v>134</v>
      </c>
      <c r="N7" s="23">
        <f t="shared" si="15"/>
        <v>126.76037424704812</v>
      </c>
      <c r="O7" s="4">
        <v>0.95306001188354128</v>
      </c>
      <c r="P7" s="23">
        <f t="shared" si="4"/>
        <v>120.81024378625382</v>
      </c>
      <c r="Q7" s="55">
        <f t="shared" si="0"/>
        <v>13.189756213746179</v>
      </c>
      <c r="R7" s="58">
        <f t="shared" si="10"/>
        <v>0.48029376054495732</v>
      </c>
      <c r="S7" s="23">
        <f t="shared" si="11"/>
        <v>121.29053754679877</v>
      </c>
      <c r="T7" s="55">
        <f t="shared" si="12"/>
        <v>12.709462453201226</v>
      </c>
      <c r="U7" s="58">
        <f t="shared" si="16"/>
        <v>129.63090396512717</v>
      </c>
      <c r="V7" s="25">
        <f t="shared" si="5"/>
        <v>123.5460308734783</v>
      </c>
      <c r="W7" s="60">
        <f t="shared" si="6"/>
        <v>10.453969126521699</v>
      </c>
      <c r="X7" s="4">
        <f t="shared" si="7"/>
        <v>8.5701787630434154</v>
      </c>
      <c r="Y7" s="23">
        <f t="shared" si="13"/>
        <v>132.11620963652172</v>
      </c>
      <c r="Z7" s="62">
        <f t="shared" si="14"/>
        <v>1.8837903634782833</v>
      </c>
    </row>
    <row r="8" spans="1:28" ht="15" thickBot="1" x14ac:dyDescent="0.35">
      <c r="A8" s="5" t="s">
        <v>7</v>
      </c>
      <c r="B8" s="320">
        <v>159</v>
      </c>
      <c r="C8" s="23">
        <f t="shared" si="1"/>
        <v>130.56191999999999</v>
      </c>
      <c r="D8" s="4">
        <f t="shared" si="2"/>
        <v>28.438080000000014</v>
      </c>
      <c r="E8">
        <f t="shared" si="8"/>
        <v>1.7730883124999979</v>
      </c>
      <c r="F8" s="23">
        <f t="shared" si="9"/>
        <v>132.33500831249998</v>
      </c>
      <c r="G8" s="6">
        <f t="shared" si="3"/>
        <v>26.66499168750002</v>
      </c>
      <c r="I8" s="64" t="s">
        <v>40</v>
      </c>
      <c r="J8" s="65">
        <v>0.14563247188848955</v>
      </c>
      <c r="L8" s="12">
        <v>7</v>
      </c>
      <c r="M8" s="54">
        <v>159</v>
      </c>
      <c r="N8" s="23">
        <f t="shared" si="15"/>
        <v>129.95095381257499</v>
      </c>
      <c r="O8" s="4">
        <v>1.1336898395721926</v>
      </c>
      <c r="P8" s="23">
        <f t="shared" si="4"/>
        <v>147.32407598003155</v>
      </c>
      <c r="Q8" s="55">
        <f t="shared" si="0"/>
        <v>11.675924019968448</v>
      </c>
      <c r="R8" s="58">
        <f t="shared" si="10"/>
        <v>15.159307791813479</v>
      </c>
      <c r="S8" s="23">
        <f t="shared" si="11"/>
        <v>162.48338377184504</v>
      </c>
      <c r="T8" s="55">
        <f t="shared" si="12"/>
        <v>3.4833837718450411</v>
      </c>
      <c r="U8" s="58">
        <f t="shared" si="16"/>
        <v>128.04959877940584</v>
      </c>
      <c r="V8" s="25">
        <f t="shared" si="5"/>
        <v>145.16852909750824</v>
      </c>
      <c r="W8" s="60">
        <f t="shared" si="6"/>
        <v>13.831470902491759</v>
      </c>
      <c r="X8" s="4">
        <f t="shared" si="7"/>
        <v>12.704719793658491</v>
      </c>
      <c r="Y8" s="23">
        <f t="shared" si="13"/>
        <v>157.87324889116672</v>
      </c>
      <c r="Z8" s="62">
        <f t="shared" si="14"/>
        <v>1.1267511088332753</v>
      </c>
      <c r="AB8" s="80"/>
    </row>
    <row r="9" spans="1:28" x14ac:dyDescent="0.3">
      <c r="A9" s="5" t="s">
        <v>8</v>
      </c>
      <c r="B9" s="320">
        <v>152</v>
      </c>
      <c r="C9" s="23">
        <f t="shared" si="1"/>
        <v>147.62476799999999</v>
      </c>
      <c r="D9" s="4">
        <f t="shared" si="2"/>
        <v>4.3752320000000111</v>
      </c>
      <c r="E9">
        <f t="shared" si="8"/>
        <v>4.0665522656249991</v>
      </c>
      <c r="F9" s="23">
        <f t="shared" si="9"/>
        <v>151.691320265625</v>
      </c>
      <c r="G9" s="6">
        <f t="shared" si="3"/>
        <v>0.30867973437500495</v>
      </c>
      <c r="L9" s="12">
        <v>8</v>
      </c>
      <c r="M9" s="54">
        <v>152</v>
      </c>
      <c r="N9" s="23">
        <f t="shared" si="15"/>
        <v>142.75317540888531</v>
      </c>
      <c r="O9" s="4">
        <v>1.0885323826500297</v>
      </c>
      <c r="P9" s="23">
        <f t="shared" si="4"/>
        <v>155.39145415869154</v>
      </c>
      <c r="Q9" s="55">
        <f t="shared" si="0"/>
        <v>3.3914541586915448</v>
      </c>
      <c r="R9" s="58">
        <f t="shared" si="10"/>
        <v>11.160522357123662</v>
      </c>
      <c r="S9" s="23">
        <f t="shared" si="11"/>
        <v>166.5519765158152</v>
      </c>
      <c r="T9" s="55">
        <f t="shared" si="12"/>
        <v>14.551976515815198</v>
      </c>
      <c r="U9" s="58">
        <f t="shared" si="16"/>
        <v>139.08373922663264</v>
      </c>
      <c r="V9" s="25">
        <f t="shared" si="5"/>
        <v>151.39715404824184</v>
      </c>
      <c r="W9" s="60">
        <f t="shared" si="6"/>
        <v>0.60284595175815525</v>
      </c>
      <c r="X9" s="4">
        <f>(1-$J$6)*E8+$J$6*(V9-V8)</f>
        <v>4.285343225415442</v>
      </c>
      <c r="Y9" s="23">
        <f t="shared" si="13"/>
        <v>155.68249727365728</v>
      </c>
      <c r="Z9" s="62">
        <f t="shared" si="14"/>
        <v>3.6824972736572761</v>
      </c>
      <c r="AB9" s="80"/>
    </row>
    <row r="10" spans="1:28" x14ac:dyDescent="0.3">
      <c r="A10" s="5" t="s">
        <v>9</v>
      </c>
      <c r="B10" s="320">
        <v>123</v>
      </c>
      <c r="C10" s="23">
        <f t="shared" si="1"/>
        <v>150.2499072</v>
      </c>
      <c r="D10" s="4">
        <f t="shared" si="2"/>
        <v>27.249907199999996</v>
      </c>
      <c r="E10">
        <f t="shared" si="8"/>
        <v>3.8503403057812498</v>
      </c>
      <c r="F10" s="23">
        <f t="shared" si="9"/>
        <v>154.10024750578125</v>
      </c>
      <c r="G10" s="6">
        <f t="shared" si="3"/>
        <v>31.100247505781255</v>
      </c>
      <c r="L10" s="12">
        <v>9</v>
      </c>
      <c r="M10" s="54">
        <v>123</v>
      </c>
      <c r="N10" s="23">
        <f t="shared" si="15"/>
        <v>146.82834871109537</v>
      </c>
      <c r="O10" s="4">
        <v>0.82471776589423651</v>
      </c>
      <c r="P10" s="23">
        <f t="shared" si="4"/>
        <v>121.09194771895447</v>
      </c>
      <c r="Q10" s="55">
        <f t="shared" si="0"/>
        <v>1.9080522810455278</v>
      </c>
      <c r="R10" s="58">
        <f t="shared" si="10"/>
        <v>-14.472120792112859</v>
      </c>
      <c r="S10" s="23">
        <f t="shared" si="11"/>
        <v>106.61982692684161</v>
      </c>
      <c r="T10" s="55">
        <f t="shared" si="12"/>
        <v>16.380173073158389</v>
      </c>
      <c r="U10" s="58">
        <f t="shared" si="16"/>
        <v>146.56448102506852</v>
      </c>
      <c r="V10" s="25">
        <f t="shared" si="5"/>
        <v>120.87433135044273</v>
      </c>
      <c r="W10" s="60">
        <f t="shared" si="6"/>
        <v>2.1256686495572694</v>
      </c>
      <c r="X10" s="4">
        <f t="shared" ref="X10:X14" si="17">(1-$J$6)*E9+$J$6*(V10-V9)</f>
        <v>-15.436671305887831</v>
      </c>
      <c r="Y10" s="23">
        <f t="shared" si="13"/>
        <v>105.4376600445549</v>
      </c>
      <c r="Z10" s="62">
        <f t="shared" si="14"/>
        <v>17.562339955445097</v>
      </c>
      <c r="AB10" s="80"/>
    </row>
    <row r="11" spans="1:28" x14ac:dyDescent="0.3">
      <c r="A11" s="5" t="s">
        <v>10</v>
      </c>
      <c r="B11" s="320">
        <v>142</v>
      </c>
      <c r="C11" s="23">
        <f t="shared" si="1"/>
        <v>133.89996288</v>
      </c>
      <c r="D11" s="4">
        <f t="shared" si="2"/>
        <v>8.1000371199999961</v>
      </c>
      <c r="E11">
        <f t="shared" si="8"/>
        <v>0.82029761191406347</v>
      </c>
      <c r="F11" s="23">
        <f t="shared" si="9"/>
        <v>134.72026049191408</v>
      </c>
      <c r="G11" s="6">
        <f t="shared" si="3"/>
        <v>7.2797395080859246</v>
      </c>
      <c r="L11" s="12">
        <v>10</v>
      </c>
      <c r="M11" s="54">
        <v>142</v>
      </c>
      <c r="N11" s="23">
        <f t="shared" si="15"/>
        <v>136.32694365616268</v>
      </c>
      <c r="O11" s="4">
        <v>0.95306001188354128</v>
      </c>
      <c r="P11" s="23">
        <f t="shared" si="4"/>
        <v>129.92775854098926</v>
      </c>
      <c r="Q11" s="55">
        <f t="shared" si="0"/>
        <v>12.072241459010741</v>
      </c>
      <c r="R11" s="58">
        <f t="shared" si="10"/>
        <v>-1.3299405202536416</v>
      </c>
      <c r="S11" s="23">
        <f t="shared" si="11"/>
        <v>128.59781802073562</v>
      </c>
      <c r="T11" s="55">
        <f t="shared" si="12"/>
        <v>13.402181979264384</v>
      </c>
      <c r="U11" s="58">
        <f t="shared" si="16"/>
        <v>139.87498655395521</v>
      </c>
      <c r="V11" s="25">
        <f t="shared" si="5"/>
        <v>133.30925634732273</v>
      </c>
      <c r="W11" s="60">
        <f t="shared" si="6"/>
        <v>8.6907436526772699</v>
      </c>
      <c r="X11" s="4">
        <f t="shared" si="17"/>
        <v>8.6907595002919322</v>
      </c>
      <c r="Y11" s="23">
        <f t="shared" si="13"/>
        <v>142.00001584761466</v>
      </c>
      <c r="Z11" s="62">
        <f t="shared" si="14"/>
        <v>1.5847614662334308E-5</v>
      </c>
      <c r="AB11" s="80"/>
    </row>
    <row r="12" spans="1:28" x14ac:dyDescent="0.3">
      <c r="A12" s="5" t="s">
        <v>11</v>
      </c>
      <c r="B12" s="320">
        <v>168</v>
      </c>
      <c r="C12" s="23">
        <f t="shared" si="1"/>
        <v>138.75998515200001</v>
      </c>
      <c r="D12" s="4">
        <f t="shared" si="2"/>
        <v>29.240014847999987</v>
      </c>
      <c r="E12">
        <f t="shared" si="8"/>
        <v>1.4262563109269553</v>
      </c>
      <c r="F12" s="23">
        <f t="shared" si="9"/>
        <v>140.18624146292697</v>
      </c>
      <c r="G12" s="6">
        <f t="shared" si="3"/>
        <v>27.813758537073028</v>
      </c>
      <c r="L12" s="12">
        <v>11</v>
      </c>
      <c r="M12" s="54">
        <v>168</v>
      </c>
      <c r="N12" s="23">
        <f t="shared" si="15"/>
        <v>138.82711953021939</v>
      </c>
      <c r="O12" s="4">
        <v>1.1336898395721926</v>
      </c>
      <c r="P12" s="23">
        <f t="shared" si="4"/>
        <v>157.38689486848403</v>
      </c>
      <c r="Q12" s="55">
        <f t="shared" si="0"/>
        <v>10.613105131515965</v>
      </c>
      <c r="R12" s="58">
        <f t="shared" si="10"/>
        <v>14.902784204400318</v>
      </c>
      <c r="S12" s="23">
        <f t="shared" si="11"/>
        <v>172.28967907288435</v>
      </c>
      <c r="T12" s="55">
        <f t="shared" si="12"/>
        <v>4.2896790728843541</v>
      </c>
      <c r="U12" s="58">
        <f t="shared" si="16"/>
        <v>136.95398857446253</v>
      </c>
      <c r="V12" s="25">
        <f t="shared" si="5"/>
        <v>155.26334533575431</v>
      </c>
      <c r="W12" s="60">
        <f t="shared" si="6"/>
        <v>12.736654664245691</v>
      </c>
      <c r="X12" s="4">
        <f t="shared" si="17"/>
        <v>12.736588628036209</v>
      </c>
      <c r="Y12" s="23">
        <f t="shared" si="13"/>
        <v>167.99993396379051</v>
      </c>
      <c r="Z12" s="62">
        <f t="shared" si="14"/>
        <v>6.6036209489084285E-5</v>
      </c>
    </row>
    <row r="13" spans="1:28" x14ac:dyDescent="0.3">
      <c r="A13" s="5" t="s">
        <v>12</v>
      </c>
      <c r="B13" s="320">
        <v>165</v>
      </c>
      <c r="C13" s="23">
        <f t="shared" si="1"/>
        <v>156.30399406079999</v>
      </c>
      <c r="D13" s="4">
        <f t="shared" si="2"/>
        <v>8.6960059392000062</v>
      </c>
      <c r="E13">
        <f t="shared" si="8"/>
        <v>3.843919200607909</v>
      </c>
      <c r="F13" s="23">
        <f t="shared" si="9"/>
        <v>160.14791326140789</v>
      </c>
      <c r="G13" s="6">
        <f t="shared" si="3"/>
        <v>4.8520867385921065</v>
      </c>
      <c r="L13" s="12">
        <v>12</v>
      </c>
      <c r="M13" s="54">
        <v>165</v>
      </c>
      <c r="N13" s="23">
        <f t="shared" si="15"/>
        <v>151.68391620323644</v>
      </c>
      <c r="O13" s="4">
        <v>1.0885323826500297</v>
      </c>
      <c r="P13" s="23">
        <f t="shared" si="4"/>
        <v>165.11285471439641</v>
      </c>
      <c r="Q13" s="55">
        <f t="shared" si="0"/>
        <v>0.1128547143964056</v>
      </c>
      <c r="R13" s="58">
        <f t="shared" si="10"/>
        <v>10.856130856513012</v>
      </c>
      <c r="S13" s="23">
        <f t="shared" si="11"/>
        <v>175.96898557090941</v>
      </c>
      <c r="T13" s="55">
        <f t="shared" si="12"/>
        <v>10.96898557090941</v>
      </c>
      <c r="U13" s="58">
        <f t="shared" si="16"/>
        <v>147.9881174213599</v>
      </c>
      <c r="V13" s="25">
        <f t="shared" si="5"/>
        <v>161.08985806056526</v>
      </c>
      <c r="W13" s="60">
        <f t="shared" si="6"/>
        <v>3.9101419394347374</v>
      </c>
      <c r="X13" s="4">
        <f t="shared" si="17"/>
        <v>3.9073414621536195</v>
      </c>
      <c r="Y13" s="23">
        <f t="shared" si="13"/>
        <v>164.99719952271889</v>
      </c>
      <c r="Z13" s="62">
        <f t="shared" si="14"/>
        <v>2.8004772811129897E-3</v>
      </c>
      <c r="AB13" s="80"/>
    </row>
    <row r="14" spans="1:28" ht="15" thickBot="1" x14ac:dyDescent="0.35">
      <c r="A14" s="7" t="s">
        <v>19</v>
      </c>
      <c r="B14" s="321"/>
      <c r="C14" s="23">
        <f t="shared" si="1"/>
        <v>161.52159762432001</v>
      </c>
      <c r="D14" s="39"/>
      <c r="E14" s="8">
        <f t="shared" si="8"/>
        <v>4.049971855044725</v>
      </c>
      <c r="F14" s="23">
        <f t="shared" si="9"/>
        <v>165.57156947936474</v>
      </c>
      <c r="G14" s="40"/>
      <c r="L14" s="11">
        <v>13</v>
      </c>
      <c r="M14" s="56"/>
      <c r="N14" s="30">
        <f t="shared" si="15"/>
        <v>157.55245503447011</v>
      </c>
      <c r="O14" s="9">
        <v>0.82471776589423651</v>
      </c>
      <c r="P14" s="30">
        <f t="shared" si="4"/>
        <v>129.93630872718035</v>
      </c>
      <c r="Q14" s="57"/>
      <c r="R14" s="59">
        <f>(1-$J$6)*R13+$J$6*(P14-P13)</f>
        <v>-15.099399968423731</v>
      </c>
      <c r="S14" s="30">
        <f t="shared" si="11"/>
        <v>114.83690875875662</v>
      </c>
      <c r="T14" s="57"/>
      <c r="U14" s="59">
        <f t="shared" si="16"/>
        <v>156.70375009723091</v>
      </c>
      <c r="V14" s="27">
        <f t="shared" si="5"/>
        <v>129.23636668743703</v>
      </c>
      <c r="W14" s="61"/>
      <c r="X14" s="9">
        <f t="shared" si="17"/>
        <v>-16.284070393880608</v>
      </c>
      <c r="Y14" s="30">
        <f t="shared" si="13"/>
        <v>112.95229629355642</v>
      </c>
      <c r="Z14" s="63"/>
    </row>
    <row r="15" spans="1:28" x14ac:dyDescent="0.3">
      <c r="C15" s="32" t="s">
        <v>22</v>
      </c>
      <c r="D15" s="36">
        <f>AVERAGE(D3:D13)</f>
        <v>17.33877064610909</v>
      </c>
      <c r="F15" s="18" t="s">
        <v>22</v>
      </c>
      <c r="G15" s="35">
        <f>AVERAGE(G3:G13)</f>
        <v>16.412383860127939</v>
      </c>
      <c r="P15" s="41" t="s">
        <v>22</v>
      </c>
      <c r="Q15" s="42">
        <f>AVERAGE(Q2:Q13)</f>
        <v>9.8973464536038964</v>
      </c>
      <c r="S15" s="41" t="s">
        <v>22</v>
      </c>
      <c r="T15" s="42">
        <f>AVERAGE(T3:T13)</f>
        <v>11.051243110110898</v>
      </c>
      <c r="Y15" s="41" t="s">
        <v>22</v>
      </c>
      <c r="Z15" s="42">
        <f>AVERAGE(Z3:Z13)</f>
        <v>6.0390257729815575</v>
      </c>
    </row>
    <row r="16" spans="1:28" ht="15" thickBot="1" x14ac:dyDescent="0.35">
      <c r="C16" s="33" t="s">
        <v>23</v>
      </c>
      <c r="D16" s="37">
        <f>SUM(D3:D13)/SUM(B3:B13)</f>
        <v>0.12109617594107937</v>
      </c>
      <c r="F16" s="19" t="s">
        <v>23</v>
      </c>
      <c r="G16" s="34">
        <f>SUM(G3:G13)/SUM(B3:B13)</f>
        <v>0.11462617299136973</v>
      </c>
      <c r="P16" s="19" t="s">
        <v>23</v>
      </c>
      <c r="Q16" s="34">
        <f>SUM(Q2:Q13)/SUM(B2:B13)</f>
        <v>7.0569315177211378E-2</v>
      </c>
      <c r="S16" s="19" t="s">
        <v>23</v>
      </c>
      <c r="T16" s="34">
        <f>SUM(T3:T13)/SUM(B2:B13)</f>
        <v>7.2230347124907834E-2</v>
      </c>
      <c r="Y16" s="19" t="s">
        <v>23</v>
      </c>
      <c r="Z16" s="34">
        <f>SUM(Z3:Z13)/SUM(B2:B13)</f>
        <v>3.947075668615397E-2</v>
      </c>
      <c r="AB16" s="80"/>
    </row>
    <row r="17" spans="1:48" ht="46.8" customHeight="1" thickBot="1" x14ac:dyDescent="0.35">
      <c r="A17" s="91" t="s">
        <v>43</v>
      </c>
      <c r="B17" s="91"/>
      <c r="C17" s="91"/>
      <c r="D17" s="91"/>
      <c r="E17" s="91"/>
      <c r="F17" s="91"/>
      <c r="G17" s="91"/>
      <c r="X17" s="92" t="s">
        <v>44</v>
      </c>
      <c r="Y17" s="92"/>
      <c r="AC17" s="88" t="s">
        <v>45</v>
      </c>
      <c r="AD17" s="88"/>
      <c r="AE17" s="88"/>
      <c r="AF17" s="88"/>
      <c r="AG17" s="88"/>
      <c r="AH17" s="88"/>
      <c r="AI17" s="88"/>
      <c r="AJ17" s="88"/>
      <c r="AK17" s="88"/>
      <c r="AL17" s="88"/>
      <c r="AM17" s="88"/>
      <c r="AN17" s="88"/>
      <c r="AO17" s="88"/>
      <c r="AP17" s="88"/>
      <c r="AQ17" s="88"/>
      <c r="AR17" s="88"/>
      <c r="AS17" s="88"/>
      <c r="AT17" s="88"/>
      <c r="AU17" s="88"/>
      <c r="AV17" s="88"/>
    </row>
    <row r="18" spans="1:48" ht="58.2" thickBot="1" x14ac:dyDescent="0.35">
      <c r="A18" s="47" t="s">
        <v>0</v>
      </c>
      <c r="B18" s="15">
        <v>2018</v>
      </c>
      <c r="C18" s="15">
        <v>2019</v>
      </c>
      <c r="D18" s="15">
        <v>2020</v>
      </c>
      <c r="E18" s="48" t="s">
        <v>28</v>
      </c>
      <c r="F18" s="14" t="s">
        <v>29</v>
      </c>
      <c r="G18" s="16" t="s">
        <v>30</v>
      </c>
      <c r="L18" s="117" t="s">
        <v>89</v>
      </c>
      <c r="M18" s="118"/>
      <c r="N18" s="118"/>
      <c r="O18" s="118"/>
      <c r="P18" s="118"/>
      <c r="Q18" s="118"/>
      <c r="R18" s="118"/>
      <c r="S18" s="118"/>
      <c r="T18" s="118"/>
      <c r="U18" s="118"/>
      <c r="V18" s="119"/>
      <c r="Y18" s="68">
        <f>Z16</f>
        <v>3.947075668615397E-2</v>
      </c>
      <c r="AC18" s="67">
        <f>Z16</f>
        <v>3.947075668615397E-2</v>
      </c>
      <c r="AD18" s="74">
        <v>0.1</v>
      </c>
      <c r="AE18" s="75">
        <v>0.15</v>
      </c>
      <c r="AF18" s="75">
        <v>0.2</v>
      </c>
      <c r="AG18" s="75">
        <v>0.25</v>
      </c>
      <c r="AH18" s="75">
        <v>0.3</v>
      </c>
      <c r="AI18" s="75">
        <v>0.35</v>
      </c>
      <c r="AJ18" s="75">
        <v>0.4</v>
      </c>
      <c r="AK18" s="75">
        <v>0.45</v>
      </c>
      <c r="AL18" s="75">
        <v>0.5</v>
      </c>
      <c r="AM18" s="75">
        <v>0.55000000000000004</v>
      </c>
      <c r="AN18" s="75">
        <v>0.6</v>
      </c>
      <c r="AO18" s="75">
        <v>0.65</v>
      </c>
      <c r="AP18" s="75">
        <v>0.7</v>
      </c>
      <c r="AQ18" s="75">
        <v>0.75</v>
      </c>
      <c r="AR18" s="75">
        <v>0.8</v>
      </c>
      <c r="AS18" s="75">
        <v>0.85</v>
      </c>
      <c r="AT18" s="75">
        <v>0.9</v>
      </c>
      <c r="AU18" s="75">
        <v>0.95</v>
      </c>
      <c r="AV18" s="76">
        <v>1</v>
      </c>
    </row>
    <row r="19" spans="1:48" x14ac:dyDescent="0.3">
      <c r="A19" s="12" t="s">
        <v>24</v>
      </c>
      <c r="B19" s="2">
        <v>108</v>
      </c>
      <c r="C19" s="2">
        <v>116</v>
      </c>
      <c r="D19" s="2">
        <v>123</v>
      </c>
      <c r="E19" s="45">
        <f>AVERAGE(B19:D19)</f>
        <v>115.66666666666667</v>
      </c>
      <c r="F19" s="3">
        <f>AVERAGE($B$19:$D$22)</f>
        <v>140.25</v>
      </c>
      <c r="G19" s="26">
        <f>E19/F19</f>
        <v>0.82471776589423651</v>
      </c>
      <c r="L19" s="120" t="s">
        <v>70</v>
      </c>
      <c r="M19" s="101"/>
      <c r="N19" s="101"/>
      <c r="O19" s="101"/>
      <c r="P19" s="101"/>
      <c r="Q19" s="101"/>
      <c r="R19" s="101"/>
      <c r="S19" s="102"/>
      <c r="T19" s="102"/>
      <c r="U19" s="102"/>
      <c r="V19" s="121"/>
      <c r="X19" s="69">
        <v>0.1</v>
      </c>
      <c r="Y19" s="78">
        <f t="dataTable" ref="Y19:Y37" dt2D="0" dtr="0" r1="J8"/>
        <v>4.4929187934649908E-2</v>
      </c>
      <c r="AC19" s="72">
        <v>0.1</v>
      </c>
      <c r="AD19" s="66">
        <f t="dataTable" ref="AD19:AV37" dt2D="1" dtr="1" r1="J6" r2="J5" ca="1"/>
        <v>0.14968926423503964</v>
      </c>
      <c r="AE19" s="66">
        <v>0.14897623117339617</v>
      </c>
      <c r="AF19" s="66">
        <v>0.14826319811175268</v>
      </c>
      <c r="AG19" s="66">
        <v>0.14755016505010921</v>
      </c>
      <c r="AH19" s="66">
        <v>0.14683713198846571</v>
      </c>
      <c r="AI19" s="66">
        <v>0.14612409892682221</v>
      </c>
      <c r="AJ19" s="66">
        <v>0.14541106586517877</v>
      </c>
      <c r="AK19" s="66">
        <v>0.14469803280353527</v>
      </c>
      <c r="AL19" s="66">
        <v>0.1439849997418918</v>
      </c>
      <c r="AM19" s="66">
        <v>0.14327196668024827</v>
      </c>
      <c r="AN19" s="66">
        <v>0.14255893361860483</v>
      </c>
      <c r="AO19" s="66">
        <v>0.14184590055696136</v>
      </c>
      <c r="AP19" s="66">
        <v>0.14113286749531789</v>
      </c>
      <c r="AQ19" s="66">
        <v>0.1404198344336744</v>
      </c>
      <c r="AR19" s="66">
        <v>0.13970680137203093</v>
      </c>
      <c r="AS19" s="66">
        <v>0.13899376831038743</v>
      </c>
      <c r="AT19" s="66">
        <v>0.13828073524874393</v>
      </c>
      <c r="AU19" s="66">
        <v>0.13756770218710046</v>
      </c>
      <c r="AV19" s="77">
        <v>0.13685466912545699</v>
      </c>
    </row>
    <row r="20" spans="1:48" ht="14.4" customHeight="1" x14ac:dyDescent="0.3">
      <c r="A20" s="12" t="s">
        <v>25</v>
      </c>
      <c r="B20" s="2">
        <v>125</v>
      </c>
      <c r="C20" s="2">
        <v>134</v>
      </c>
      <c r="D20" s="2">
        <v>142</v>
      </c>
      <c r="E20" s="45">
        <f t="shared" ref="E20:E22" si="18">AVERAGE(B20:D20)</f>
        <v>133.66666666666666</v>
      </c>
      <c r="F20" s="3">
        <f t="shared" ref="F20:F22" si="19">AVERAGE($B$19:$D$22)</f>
        <v>140.25</v>
      </c>
      <c r="G20" s="26">
        <f>E20/F20</f>
        <v>0.95306001188354128</v>
      </c>
      <c r="L20" s="122" t="s">
        <v>71</v>
      </c>
      <c r="M20" s="103"/>
      <c r="N20" s="103"/>
      <c r="O20" s="103"/>
      <c r="P20" s="103"/>
      <c r="Q20" s="103"/>
      <c r="R20" s="103"/>
      <c r="S20" s="103"/>
      <c r="T20" s="103"/>
      <c r="U20" s="103"/>
      <c r="V20" s="123"/>
      <c r="X20" s="70">
        <v>0.15</v>
      </c>
      <c r="Y20" s="78">
        <v>3.954772061907421E-2</v>
      </c>
      <c r="AC20" s="72">
        <v>0.15</v>
      </c>
      <c r="AD20" s="66">
        <v>0.12101849871116294</v>
      </c>
      <c r="AE20" s="66">
        <v>0.12007624944600664</v>
      </c>
      <c r="AF20" s="66">
        <v>0.11913400018085039</v>
      </c>
      <c r="AG20" s="66">
        <v>0.11819175091569413</v>
      </c>
      <c r="AH20" s="66">
        <v>0.11724950165053781</v>
      </c>
      <c r="AI20" s="66">
        <v>0.11630725238538153</v>
      </c>
      <c r="AJ20" s="66">
        <v>0.11536500312022527</v>
      </c>
      <c r="AK20" s="66">
        <v>0.11442275385506899</v>
      </c>
      <c r="AL20" s="66">
        <v>0.1134805045899127</v>
      </c>
      <c r="AM20" s="66">
        <v>0.11253825532475642</v>
      </c>
      <c r="AN20" s="66">
        <v>0.11159600605960011</v>
      </c>
      <c r="AO20" s="66">
        <v>0.11065375679444386</v>
      </c>
      <c r="AP20" s="66">
        <v>0.1097115075292876</v>
      </c>
      <c r="AQ20" s="66">
        <v>0.10876925826413128</v>
      </c>
      <c r="AR20" s="66">
        <v>0.10782700899897499</v>
      </c>
      <c r="AS20" s="66">
        <v>0.10710957427072294</v>
      </c>
      <c r="AT20" s="66">
        <v>0.10711158441678745</v>
      </c>
      <c r="AU20" s="66">
        <v>0.10771144260526215</v>
      </c>
      <c r="AV20" s="77">
        <v>0.1089941863553627</v>
      </c>
    </row>
    <row r="21" spans="1:48" x14ac:dyDescent="0.3">
      <c r="A21" s="12" t="s">
        <v>26</v>
      </c>
      <c r="B21" s="2">
        <v>150</v>
      </c>
      <c r="C21" s="2">
        <v>159</v>
      </c>
      <c r="D21" s="2">
        <v>168</v>
      </c>
      <c r="E21" s="45">
        <f t="shared" si="18"/>
        <v>159</v>
      </c>
      <c r="F21" s="3">
        <f t="shared" si="19"/>
        <v>140.25</v>
      </c>
      <c r="G21" s="26">
        <f t="shared" ref="G21:G22" si="20">E21/F21</f>
        <v>1.1336898395721926</v>
      </c>
      <c r="L21" s="122"/>
      <c r="M21" s="103"/>
      <c r="N21" s="103"/>
      <c r="O21" s="103"/>
      <c r="P21" s="103"/>
      <c r="Q21" s="103"/>
      <c r="R21" s="103"/>
      <c r="S21" s="103"/>
      <c r="T21" s="103"/>
      <c r="U21" s="103"/>
      <c r="V21" s="123"/>
      <c r="X21" s="70">
        <v>0.2</v>
      </c>
      <c r="Y21" s="78">
        <v>4.0333863631089831E-2</v>
      </c>
      <c r="AC21" s="72">
        <v>0.2</v>
      </c>
      <c r="AD21" s="66">
        <v>9.9273765774854153E-2</v>
      </c>
      <c r="AE21" s="66">
        <v>9.8174368396090575E-2</v>
      </c>
      <c r="AF21" s="66">
        <v>9.7074971017326969E-2</v>
      </c>
      <c r="AG21" s="66">
        <v>9.5975573638563363E-2</v>
      </c>
      <c r="AH21" s="66">
        <v>9.4876176259799785E-2</v>
      </c>
      <c r="AI21" s="66">
        <v>9.3776778881036166E-2</v>
      </c>
      <c r="AJ21" s="66">
        <v>9.2677381502272574E-2</v>
      </c>
      <c r="AK21" s="66">
        <v>9.1577984123508996E-2</v>
      </c>
      <c r="AL21" s="66">
        <v>9.047858674474539E-2</v>
      </c>
      <c r="AM21" s="66">
        <v>8.9379189365981784E-2</v>
      </c>
      <c r="AN21" s="66">
        <v>8.8279791987218206E-2</v>
      </c>
      <c r="AO21" s="66">
        <v>8.7636811241015952E-2</v>
      </c>
      <c r="AP21" s="66">
        <v>8.7446118893037439E-2</v>
      </c>
      <c r="AQ21" s="66">
        <v>8.763238542276032E-2</v>
      </c>
      <c r="AR21" s="66">
        <v>8.8734746637824449E-2</v>
      </c>
      <c r="AS21" s="66">
        <v>8.9837107852888551E-2</v>
      </c>
      <c r="AT21" s="66">
        <v>9.0988469922138826E-2</v>
      </c>
      <c r="AU21" s="66">
        <v>9.3478584963513536E-2</v>
      </c>
      <c r="AV21" s="77">
        <v>9.6628071322074238E-2</v>
      </c>
    </row>
    <row r="22" spans="1:48" ht="15" thickBot="1" x14ac:dyDescent="0.35">
      <c r="A22" s="11" t="s">
        <v>27</v>
      </c>
      <c r="B22" s="43">
        <v>141</v>
      </c>
      <c r="C22" s="43">
        <v>152</v>
      </c>
      <c r="D22" s="43">
        <v>165</v>
      </c>
      <c r="E22" s="46">
        <f t="shared" si="18"/>
        <v>152.66666666666666</v>
      </c>
      <c r="F22" s="44">
        <f t="shared" si="19"/>
        <v>140.25</v>
      </c>
      <c r="G22" s="28">
        <f t="shared" si="20"/>
        <v>1.0885323826500297</v>
      </c>
      <c r="L22" s="124"/>
      <c r="M22" s="104"/>
      <c r="N22" s="104"/>
      <c r="O22" s="104"/>
      <c r="P22" s="104"/>
      <c r="Q22" s="104"/>
      <c r="R22" s="104"/>
      <c r="S22" s="102"/>
      <c r="T22" s="102"/>
      <c r="U22" s="102"/>
      <c r="V22" s="121"/>
      <c r="X22" s="70">
        <v>0.25</v>
      </c>
      <c r="Y22" s="78">
        <v>4.6831679481777445E-2</v>
      </c>
      <c r="AC22" s="72">
        <v>0.25</v>
      </c>
      <c r="AD22" s="66">
        <v>8.260756267126014E-2</v>
      </c>
      <c r="AE22" s="66">
        <v>8.1396536393498128E-2</v>
      </c>
      <c r="AF22" s="66">
        <v>8.0185510115736075E-2</v>
      </c>
      <c r="AG22" s="66">
        <v>7.8974483837974063E-2</v>
      </c>
      <c r="AH22" s="66">
        <v>7.7763457560211982E-2</v>
      </c>
      <c r="AI22" s="66">
        <v>7.6552431282449956E-2</v>
      </c>
      <c r="AJ22" s="66">
        <v>7.5341405004687931E-2</v>
      </c>
      <c r="AK22" s="66">
        <v>7.4130378726925877E-2</v>
      </c>
      <c r="AL22" s="66">
        <v>7.2946238420257395E-2</v>
      </c>
      <c r="AM22" s="66">
        <v>7.2584975723642212E-2</v>
      </c>
      <c r="AN22" s="66">
        <v>7.2223713027027056E-2</v>
      </c>
      <c r="AO22" s="66">
        <v>7.2367653271028357E-2</v>
      </c>
      <c r="AP22" s="66">
        <v>7.3294242690841588E-2</v>
      </c>
      <c r="AQ22" s="66">
        <v>7.4220832110654805E-2</v>
      </c>
      <c r="AR22" s="66">
        <v>7.5593104258526583E-2</v>
      </c>
      <c r="AS22" s="66">
        <v>7.8534940882574442E-2</v>
      </c>
      <c r="AT22" s="66">
        <v>8.1476777506622258E-2</v>
      </c>
      <c r="AU22" s="66">
        <v>8.4418614130670089E-2</v>
      </c>
      <c r="AV22" s="77">
        <v>8.7360450754717989E-2</v>
      </c>
    </row>
    <row r="23" spans="1:48" ht="15" thickBot="1" x14ac:dyDescent="0.35">
      <c r="L23" s="125" t="s">
        <v>72</v>
      </c>
      <c r="M23" s="104"/>
      <c r="N23" s="104"/>
      <c r="O23" s="104"/>
      <c r="P23" s="104"/>
      <c r="Q23" s="104"/>
      <c r="R23" s="104"/>
      <c r="S23" s="102"/>
      <c r="T23" s="102"/>
      <c r="U23" s="102"/>
      <c r="V23" s="121"/>
      <c r="X23" s="70">
        <v>0.3</v>
      </c>
      <c r="Y23" s="78">
        <v>5.5399441017442631E-2</v>
      </c>
      <c r="AC23" s="72">
        <v>0.3</v>
      </c>
      <c r="AD23" s="66">
        <v>6.9659772315269791E-2</v>
      </c>
      <c r="AE23" s="66">
        <v>6.8364932724561289E-2</v>
      </c>
      <c r="AF23" s="66">
        <v>6.7070093133852732E-2</v>
      </c>
      <c r="AG23" s="66">
        <v>6.577525354314416E-2</v>
      </c>
      <c r="AH23" s="66">
        <v>6.4480413952435631E-2</v>
      </c>
      <c r="AI23" s="66">
        <v>6.3185574361727087E-2</v>
      </c>
      <c r="AJ23" s="66">
        <v>6.1890734771018571E-2</v>
      </c>
      <c r="AK23" s="66">
        <v>6.082510476416407E-2</v>
      </c>
      <c r="AL23" s="66">
        <v>6.0304806802704294E-2</v>
      </c>
      <c r="AM23" s="66">
        <v>5.9784508841244595E-2</v>
      </c>
      <c r="AN23" s="66">
        <v>5.9825568812255654E-2</v>
      </c>
      <c r="AO23" s="66">
        <v>6.0581089290577254E-2</v>
      </c>
      <c r="AP23" s="66">
        <v>6.1346799190980045E-2</v>
      </c>
      <c r="AQ23" s="66">
        <v>6.3681585932121892E-2</v>
      </c>
      <c r="AR23" s="66">
        <v>6.6392820174071165E-2</v>
      </c>
      <c r="AS23" s="66">
        <v>6.9104054416020397E-2</v>
      </c>
      <c r="AT23" s="66">
        <v>7.1815288657969614E-2</v>
      </c>
      <c r="AU23" s="66">
        <v>7.4526522899918859E-2</v>
      </c>
      <c r="AV23" s="77">
        <v>7.7237757141868119E-2</v>
      </c>
    </row>
    <row r="24" spans="1:48" x14ac:dyDescent="0.3">
      <c r="A24" s="49"/>
      <c r="B24" s="89" t="s">
        <v>31</v>
      </c>
      <c r="C24" s="89"/>
      <c r="D24" s="90"/>
      <c r="G24" s="38"/>
      <c r="L24" s="126" t="s">
        <v>74</v>
      </c>
      <c r="M24" s="105"/>
      <c r="N24" s="105"/>
      <c r="O24" s="105"/>
      <c r="P24" s="105"/>
      <c r="Q24" s="105"/>
      <c r="R24" s="105"/>
      <c r="S24" s="105"/>
      <c r="T24" s="105"/>
      <c r="U24" s="105"/>
      <c r="V24" s="127"/>
      <c r="X24" s="70">
        <v>0.35</v>
      </c>
      <c r="Y24" s="78">
        <v>6.4143709066945373E-2</v>
      </c>
      <c r="AC24" s="72">
        <v>0.35</v>
      </c>
      <c r="AD24" s="66">
        <v>5.9433960600245E-2</v>
      </c>
      <c r="AE24" s="66">
        <v>5.8071536999334324E-2</v>
      </c>
      <c r="AF24" s="66">
        <v>5.670911339842364E-2</v>
      </c>
      <c r="AG24" s="66">
        <v>5.5346689797512914E-2</v>
      </c>
      <c r="AH24" s="66">
        <v>5.3984266196602251E-2</v>
      </c>
      <c r="AI24" s="66">
        <v>5.2621842595691588E-2</v>
      </c>
      <c r="AJ24" s="66">
        <v>5.1259418994780849E-2</v>
      </c>
      <c r="AK24" s="66">
        <v>5.0226796245603673E-2</v>
      </c>
      <c r="AL24" s="66">
        <v>4.9552107807602129E-2</v>
      </c>
      <c r="AM24" s="66">
        <v>4.8877419369600522E-2</v>
      </c>
      <c r="AN24" s="66">
        <v>4.926296492500841E-2</v>
      </c>
      <c r="AO24" s="66">
        <v>4.9852127007913159E-2</v>
      </c>
      <c r="AP24" s="66">
        <v>5.1673947382831154E-2</v>
      </c>
      <c r="AQ24" s="66">
        <v>5.4140218060137781E-2</v>
      </c>
      <c r="AR24" s="66">
        <v>5.6606488737444324E-2</v>
      </c>
      <c r="AS24" s="66">
        <v>5.907275941475091E-2</v>
      </c>
      <c r="AT24" s="66">
        <v>6.1539030092057509E-2</v>
      </c>
      <c r="AU24" s="66">
        <v>6.4005300769364101E-2</v>
      </c>
      <c r="AV24" s="77">
        <v>6.6471571446670694E-2</v>
      </c>
    </row>
    <row r="25" spans="1:48" ht="14.4" customHeight="1" x14ac:dyDescent="0.3">
      <c r="A25" s="50" t="s">
        <v>0</v>
      </c>
      <c r="B25" s="51">
        <v>2018</v>
      </c>
      <c r="C25" s="51">
        <v>2019</v>
      </c>
      <c r="D25" s="52">
        <v>2020</v>
      </c>
      <c r="G25" s="38"/>
      <c r="L25" s="128"/>
      <c r="M25" s="106"/>
      <c r="N25" s="106"/>
      <c r="O25" s="106"/>
      <c r="P25" s="106"/>
      <c r="Q25" s="106"/>
      <c r="R25" s="106"/>
      <c r="S25" s="102"/>
      <c r="T25" s="102"/>
      <c r="U25" s="102"/>
      <c r="V25" s="121"/>
      <c r="X25" s="70">
        <v>0.4</v>
      </c>
      <c r="Y25" s="78">
        <v>7.300421349350035E-2</v>
      </c>
      <c r="AC25" s="72">
        <v>0.4</v>
      </c>
      <c r="AD25" s="66">
        <v>5.1202357435537277E-2</v>
      </c>
      <c r="AE25" s="66">
        <v>4.9781138858039205E-2</v>
      </c>
      <c r="AF25" s="66">
        <v>4.843833886650966E-2</v>
      </c>
      <c r="AG25" s="66">
        <v>4.7196348573100656E-2</v>
      </c>
      <c r="AH25" s="66">
        <v>4.5954358279691639E-2</v>
      </c>
      <c r="AI25" s="66">
        <v>4.4712367986282614E-2</v>
      </c>
      <c r="AJ25" s="66">
        <v>4.347037769287361E-2</v>
      </c>
      <c r="AK25" s="66">
        <v>4.2228387399464613E-2</v>
      </c>
      <c r="AL25" s="66">
        <v>4.13058247387042E-2</v>
      </c>
      <c r="AM25" s="66">
        <v>4.0656277099404184E-2</v>
      </c>
      <c r="AN25" s="66">
        <v>4.1083282373197555E-2</v>
      </c>
      <c r="AO25" s="66">
        <v>4.2303103940635439E-2</v>
      </c>
      <c r="AP25" s="66">
        <v>4.4510971804010591E-2</v>
      </c>
      <c r="AQ25" s="66">
        <v>4.7215649116158109E-2</v>
      </c>
      <c r="AR25" s="66">
        <v>4.9997212047512146E-2</v>
      </c>
      <c r="AS25" s="66">
        <v>5.2778774978866197E-2</v>
      </c>
      <c r="AT25" s="66">
        <v>5.5560337910220241E-2</v>
      </c>
      <c r="AU25" s="66">
        <v>5.8972580802950113E-2</v>
      </c>
      <c r="AV25" s="77">
        <v>6.3204552372848735E-2</v>
      </c>
    </row>
    <row r="26" spans="1:48" x14ac:dyDescent="0.3">
      <c r="A26" s="12" t="s">
        <v>24</v>
      </c>
      <c r="B26" s="4">
        <f>B19/$G19</f>
        <v>130.95389048991353</v>
      </c>
      <c r="C26" s="4">
        <f t="shared" ref="C26" si="21">C19/$G19</f>
        <v>140.65417867435158</v>
      </c>
      <c r="D26" s="29">
        <f>D19/$G19</f>
        <v>149.14193083573485</v>
      </c>
      <c r="L26" s="125" t="s">
        <v>75</v>
      </c>
      <c r="M26" s="106"/>
      <c r="N26" s="106"/>
      <c r="O26" s="106"/>
      <c r="P26" s="106"/>
      <c r="Q26" s="106"/>
      <c r="R26" s="106"/>
      <c r="S26" s="102"/>
      <c r="T26" s="102"/>
      <c r="U26" s="102"/>
      <c r="V26" s="121"/>
      <c r="X26" s="70">
        <v>0.45</v>
      </c>
      <c r="Y26" s="78">
        <v>8.1921500329770441E-2</v>
      </c>
      <c r="AC26" s="72">
        <v>0.45</v>
      </c>
      <c r="AD26" s="66">
        <v>4.6838583210746736E-2</v>
      </c>
      <c r="AE26" s="66">
        <v>4.5647498883502911E-2</v>
      </c>
      <c r="AF26" s="66">
        <v>4.477808508775747E-2</v>
      </c>
      <c r="AG26" s="66">
        <v>4.4077503370856884E-2</v>
      </c>
      <c r="AH26" s="66">
        <v>4.3376921653956284E-2</v>
      </c>
      <c r="AI26" s="66">
        <v>4.2676339937055718E-2</v>
      </c>
      <c r="AJ26" s="66">
        <v>4.1975758220155132E-2</v>
      </c>
      <c r="AK26" s="66">
        <v>4.1282531470788426E-2</v>
      </c>
      <c r="AL26" s="66">
        <v>4.0866287087259583E-2</v>
      </c>
      <c r="AM26" s="66">
        <v>4.0450042703730746E-2</v>
      </c>
      <c r="AN26" s="66">
        <v>4.0958380864656703E-2</v>
      </c>
      <c r="AO26" s="66">
        <v>4.3099290252671264E-2</v>
      </c>
      <c r="AP26" s="66">
        <v>4.5646106911150057E-2</v>
      </c>
      <c r="AQ26" s="66">
        <v>4.8192923569628843E-2</v>
      </c>
      <c r="AR26" s="66">
        <v>5.0739740228107608E-2</v>
      </c>
      <c r="AS26" s="66">
        <v>5.3585158392525048E-2</v>
      </c>
      <c r="AT26" s="66">
        <v>5.7964287600839146E-2</v>
      </c>
      <c r="AU26" s="66">
        <v>6.2495042808494224E-2</v>
      </c>
      <c r="AV26" s="77">
        <v>6.7025798016149343E-2</v>
      </c>
    </row>
    <row r="27" spans="1:48" ht="14.4" customHeight="1" x14ac:dyDescent="0.3">
      <c r="A27" s="12" t="s">
        <v>25</v>
      </c>
      <c r="B27" s="4">
        <f t="shared" ref="B27:D27" si="22">B20/$G20</f>
        <v>131.15648379052368</v>
      </c>
      <c r="C27" s="4">
        <f t="shared" si="22"/>
        <v>140.59975062344139</v>
      </c>
      <c r="D27" s="29">
        <f t="shared" si="22"/>
        <v>148.99376558603493</v>
      </c>
      <c r="L27" s="122" t="s">
        <v>79</v>
      </c>
      <c r="M27" s="103"/>
      <c r="N27" s="103"/>
      <c r="O27" s="103"/>
      <c r="P27" s="103"/>
      <c r="Q27" s="103"/>
      <c r="R27" s="103"/>
      <c r="S27" s="103"/>
      <c r="T27" s="103"/>
      <c r="U27" s="103"/>
      <c r="V27" s="123"/>
      <c r="X27" s="70">
        <v>0.5</v>
      </c>
      <c r="Y27" s="78">
        <v>9.084089031354993E-2</v>
      </c>
      <c r="AC27" s="72">
        <v>0.5</v>
      </c>
      <c r="AD27" s="66">
        <v>4.671734560667988E-2</v>
      </c>
      <c r="AE27" s="66">
        <v>4.6583077820485964E-2</v>
      </c>
      <c r="AF27" s="66">
        <v>4.6448810034292076E-2</v>
      </c>
      <c r="AG27" s="66">
        <v>4.631454224809816E-2</v>
      </c>
      <c r="AH27" s="66">
        <v>4.6180274461904244E-2</v>
      </c>
      <c r="AI27" s="66">
        <v>4.6046006675710377E-2</v>
      </c>
      <c r="AJ27" s="66">
        <v>4.5911738889516461E-2</v>
      </c>
      <c r="AK27" s="66">
        <v>4.5777471103322538E-2</v>
      </c>
      <c r="AL27" s="66">
        <v>4.5643203317128636E-2</v>
      </c>
      <c r="AM27" s="66">
        <v>4.5508935530934748E-2</v>
      </c>
      <c r="AN27" s="66">
        <v>4.5950582965481941E-2</v>
      </c>
      <c r="AO27" s="66">
        <v>4.8116265262613325E-2</v>
      </c>
      <c r="AP27" s="66">
        <v>5.0474405194903586E-2</v>
      </c>
      <c r="AQ27" s="66">
        <v>5.2832545127193799E-2</v>
      </c>
      <c r="AR27" s="66">
        <v>5.559264761276133E-2</v>
      </c>
      <c r="AS27" s="66">
        <v>5.9643532587408669E-2</v>
      </c>
      <c r="AT27" s="66">
        <v>6.3950960193167219E-2</v>
      </c>
      <c r="AU27" s="66">
        <v>6.8258387798925679E-2</v>
      </c>
      <c r="AV27" s="77">
        <v>7.2565815404684236E-2</v>
      </c>
    </row>
    <row r="28" spans="1:48" x14ac:dyDescent="0.3">
      <c r="A28" s="12" t="s">
        <v>26</v>
      </c>
      <c r="B28" s="4">
        <f t="shared" ref="B28:D28" si="23">B21/$G21</f>
        <v>132.31132075471697</v>
      </c>
      <c r="C28" s="4">
        <f t="shared" si="23"/>
        <v>140.25</v>
      </c>
      <c r="D28" s="29">
        <f t="shared" si="23"/>
        <v>148.188679245283</v>
      </c>
      <c r="L28" s="122"/>
      <c r="M28" s="103"/>
      <c r="N28" s="103"/>
      <c r="O28" s="103"/>
      <c r="P28" s="103"/>
      <c r="Q28" s="103"/>
      <c r="R28" s="103"/>
      <c r="S28" s="103"/>
      <c r="T28" s="103"/>
      <c r="U28" s="103"/>
      <c r="V28" s="123"/>
      <c r="X28" s="70">
        <v>0.55000000000000004</v>
      </c>
      <c r="Y28" s="78">
        <v>9.9716700853017565E-2</v>
      </c>
      <c r="AC28" s="72">
        <v>0.55000000000000004</v>
      </c>
      <c r="AD28" s="66">
        <v>5.1066828274955477E-2</v>
      </c>
      <c r="AE28" s="66">
        <v>5.0021032572527581E-2</v>
      </c>
      <c r="AF28" s="66">
        <v>5.0171909166396106E-2</v>
      </c>
      <c r="AG28" s="66">
        <v>5.0322785760264624E-2</v>
      </c>
      <c r="AH28" s="66">
        <v>5.047366235413317E-2</v>
      </c>
      <c r="AI28" s="66">
        <v>5.0624538948001695E-2</v>
      </c>
      <c r="AJ28" s="66">
        <v>5.0775415541870234E-2</v>
      </c>
      <c r="AK28" s="66">
        <v>5.0926292135738772E-2</v>
      </c>
      <c r="AL28" s="66">
        <v>5.1077168729607318E-2</v>
      </c>
      <c r="AM28" s="66">
        <v>5.1228045323475843E-2</v>
      </c>
      <c r="AN28" s="66">
        <v>5.1729556538918219E-2</v>
      </c>
      <c r="AO28" s="66">
        <v>5.4398369140723074E-2</v>
      </c>
      <c r="AP28" s="66">
        <v>5.708335557906221E-2</v>
      </c>
      <c r="AQ28" s="66">
        <v>6.0609378998087722E-2</v>
      </c>
      <c r="AR28" s="66">
        <v>6.4916545262785438E-2</v>
      </c>
      <c r="AS28" s="66">
        <v>6.9223711527483078E-2</v>
      </c>
      <c r="AT28" s="66">
        <v>7.3530877792180788E-2</v>
      </c>
      <c r="AU28" s="66">
        <v>7.7838044056878442E-2</v>
      </c>
      <c r="AV28" s="77">
        <v>8.2145210321576109E-2</v>
      </c>
    </row>
    <row r="29" spans="1:48" ht="15" customHeight="1" thickBot="1" x14ac:dyDescent="0.35">
      <c r="A29" s="11" t="s">
        <v>27</v>
      </c>
      <c r="B29" s="9">
        <f t="shared" ref="B29:D29" si="24">B22/$G22</f>
        <v>129.53220524017468</v>
      </c>
      <c r="C29" s="9">
        <f t="shared" si="24"/>
        <v>139.63755458515283</v>
      </c>
      <c r="D29" s="31">
        <f t="shared" si="24"/>
        <v>151.5802401746725</v>
      </c>
      <c r="L29" s="126" t="s">
        <v>78</v>
      </c>
      <c r="M29" s="105"/>
      <c r="N29" s="105"/>
      <c r="O29" s="105"/>
      <c r="P29" s="105"/>
      <c r="Q29" s="105"/>
      <c r="R29" s="105"/>
      <c r="S29" s="105"/>
      <c r="T29" s="105"/>
      <c r="U29" s="105"/>
      <c r="V29" s="127"/>
      <c r="X29" s="70">
        <v>0.6</v>
      </c>
      <c r="Y29" s="78">
        <v>0.10851660687848022</v>
      </c>
      <c r="AC29" s="72">
        <v>0.6</v>
      </c>
      <c r="AD29" s="66">
        <v>5.6580364595194339E-2</v>
      </c>
      <c r="AE29" s="66">
        <v>5.3979957809151199E-2</v>
      </c>
      <c r="AF29" s="66">
        <v>5.4402035463818513E-2</v>
      </c>
      <c r="AG29" s="66">
        <v>5.4836551764967628E-2</v>
      </c>
      <c r="AH29" s="66">
        <v>5.5271068066116688E-2</v>
      </c>
      <c r="AI29" s="66">
        <v>5.5705584367265817E-2</v>
      </c>
      <c r="AJ29" s="66">
        <v>5.6140100668414926E-2</v>
      </c>
      <c r="AK29" s="66">
        <v>5.6574616969564007E-2</v>
      </c>
      <c r="AL29" s="66">
        <v>5.7009133270713115E-2</v>
      </c>
      <c r="AM29" s="66">
        <v>5.7443649571862224E-2</v>
      </c>
      <c r="AN29" s="66">
        <v>5.8388406099544758E-2</v>
      </c>
      <c r="AO29" s="66">
        <v>6.1423227950717335E-2</v>
      </c>
      <c r="AP29" s="66">
        <v>6.5623647084776068E-2</v>
      </c>
      <c r="AQ29" s="66">
        <v>7.0337905824911839E-2</v>
      </c>
      <c r="AR29" s="66">
        <v>7.505216456504761E-2</v>
      </c>
      <c r="AS29" s="66">
        <v>7.9766423305183423E-2</v>
      </c>
      <c r="AT29" s="66">
        <v>8.4480682045319139E-2</v>
      </c>
      <c r="AU29" s="66">
        <v>8.9194940785454924E-2</v>
      </c>
      <c r="AV29" s="77">
        <v>9.3909199525590681E-2</v>
      </c>
    </row>
    <row r="30" spans="1:48" x14ac:dyDescent="0.3">
      <c r="L30" s="126"/>
      <c r="M30" s="105"/>
      <c r="N30" s="105"/>
      <c r="O30" s="105"/>
      <c r="P30" s="105"/>
      <c r="Q30" s="105"/>
      <c r="R30" s="105"/>
      <c r="S30" s="105"/>
      <c r="T30" s="105"/>
      <c r="U30" s="105"/>
      <c r="V30" s="127"/>
      <c r="X30" s="70">
        <v>0.65</v>
      </c>
      <c r="Y30" s="78">
        <v>0.11722607820995923</v>
      </c>
      <c r="AC30" s="72">
        <v>0.65</v>
      </c>
      <c r="AD30" s="66">
        <v>6.2441323865612013E-2</v>
      </c>
      <c r="AE30" s="66">
        <v>5.9066544593974667E-2</v>
      </c>
      <c r="AF30" s="66">
        <v>5.9018657181530203E-2</v>
      </c>
      <c r="AG30" s="66">
        <v>5.9730682031315416E-2</v>
      </c>
      <c r="AH30" s="66">
        <v>6.0442706881100587E-2</v>
      </c>
      <c r="AI30" s="66">
        <v>6.1154731730885786E-2</v>
      </c>
      <c r="AJ30" s="66">
        <v>6.1866756580670999E-2</v>
      </c>
      <c r="AK30" s="66">
        <v>6.2578781430456171E-2</v>
      </c>
      <c r="AL30" s="66">
        <v>6.3290806280241349E-2</v>
      </c>
      <c r="AM30" s="66">
        <v>6.4002831130026541E-2</v>
      </c>
      <c r="AN30" s="66">
        <v>6.5785491644507463E-2</v>
      </c>
      <c r="AO30" s="66">
        <v>7.0566141945564265E-2</v>
      </c>
      <c r="AP30" s="66">
        <v>7.570784273831227E-2</v>
      </c>
      <c r="AQ30" s="66">
        <v>8.0849543531060303E-2</v>
      </c>
      <c r="AR30" s="66">
        <v>8.5991244323808363E-2</v>
      </c>
      <c r="AS30" s="66">
        <v>9.1132945116556369E-2</v>
      </c>
      <c r="AT30" s="66">
        <v>9.6274645909304388E-2</v>
      </c>
      <c r="AU30" s="66">
        <v>0.10141634670205241</v>
      </c>
      <c r="AV30" s="77">
        <v>0.10655804749480044</v>
      </c>
    </row>
    <row r="31" spans="1:48" ht="14.4" customHeight="1" x14ac:dyDescent="0.3">
      <c r="L31" s="122" t="s">
        <v>80</v>
      </c>
      <c r="M31" s="103"/>
      <c r="N31" s="103"/>
      <c r="O31" s="103"/>
      <c r="P31" s="103"/>
      <c r="Q31" s="103"/>
      <c r="R31" s="103"/>
      <c r="S31" s="103"/>
      <c r="T31" s="103"/>
      <c r="U31" s="103"/>
      <c r="V31" s="123"/>
      <c r="X31" s="70">
        <v>0.7</v>
      </c>
      <c r="Y31" s="78">
        <v>0.12585293564630051</v>
      </c>
      <c r="AC31" s="72">
        <v>0.7</v>
      </c>
      <c r="AD31" s="66">
        <v>6.8133953436052094E-2</v>
      </c>
      <c r="AE31" s="66">
        <v>6.4592715491834138E-2</v>
      </c>
      <c r="AF31" s="66">
        <v>6.3908008459317087E-2</v>
      </c>
      <c r="AG31" s="66">
        <v>6.4886849540891509E-2</v>
      </c>
      <c r="AH31" s="66">
        <v>6.5865690622465986E-2</v>
      </c>
      <c r="AI31" s="66">
        <v>6.6844531704040408E-2</v>
      </c>
      <c r="AJ31" s="66">
        <v>6.7823372785614844E-2</v>
      </c>
      <c r="AK31" s="66">
        <v>6.8802213867189266E-2</v>
      </c>
      <c r="AL31" s="66">
        <v>6.9781054948763702E-2</v>
      </c>
      <c r="AM31" s="66">
        <v>7.0759896030338124E-2</v>
      </c>
      <c r="AN31" s="66">
        <v>7.5347492700967036E-2</v>
      </c>
      <c r="AO31" s="66">
        <v>8.0933517468161104E-2</v>
      </c>
      <c r="AP31" s="66">
        <v>8.6519542235355226E-2</v>
      </c>
      <c r="AQ31" s="66">
        <v>9.2105567002549321E-2</v>
      </c>
      <c r="AR31" s="66">
        <v>9.7691591769743458E-2</v>
      </c>
      <c r="AS31" s="66">
        <v>0.10327761653693752</v>
      </c>
      <c r="AT31" s="66">
        <v>0.10886364130413163</v>
      </c>
      <c r="AU31" s="66">
        <v>0.11444966607132574</v>
      </c>
      <c r="AV31" s="77">
        <v>0.12003569083851985</v>
      </c>
    </row>
    <row r="32" spans="1:48" x14ac:dyDescent="0.3">
      <c r="L32" s="122"/>
      <c r="M32" s="103"/>
      <c r="N32" s="103"/>
      <c r="O32" s="103"/>
      <c r="P32" s="103"/>
      <c r="Q32" s="103"/>
      <c r="R32" s="103"/>
      <c r="S32" s="103"/>
      <c r="T32" s="103"/>
      <c r="U32" s="103"/>
      <c r="V32" s="123"/>
      <c r="X32" s="70">
        <v>0.75</v>
      </c>
      <c r="Y32" s="78">
        <v>0.13443222105520003</v>
      </c>
      <c r="AC32" s="72">
        <v>0.75</v>
      </c>
      <c r="AD32" s="66">
        <v>7.3569689416292411E-2</v>
      </c>
      <c r="AE32" s="66">
        <v>7.0100594589018142E-2</v>
      </c>
      <c r="AF32" s="66">
        <v>6.8961193566145079E-2</v>
      </c>
      <c r="AG32" s="66">
        <v>7.0191746913456809E-2</v>
      </c>
      <c r="AH32" s="66">
        <v>7.142230026076847E-2</v>
      </c>
      <c r="AI32" s="66">
        <v>7.2652853608080173E-2</v>
      </c>
      <c r="AJ32" s="66">
        <v>7.3883406955391848E-2</v>
      </c>
      <c r="AK32" s="66">
        <v>7.5113960302703536E-2</v>
      </c>
      <c r="AL32" s="66">
        <v>7.6344513650015225E-2</v>
      </c>
      <c r="AM32" s="66">
        <v>7.9893162466379272E-2</v>
      </c>
      <c r="AN32" s="66">
        <v>8.5908254582166957E-2</v>
      </c>
      <c r="AO32" s="66">
        <v>9.1951281207052676E-2</v>
      </c>
      <c r="AP32" s="66">
        <v>9.799430783193834E-2</v>
      </c>
      <c r="AQ32" s="66">
        <v>0.10403733445682402</v>
      </c>
      <c r="AR32" s="66">
        <v>0.11008036108170975</v>
      </c>
      <c r="AS32" s="66">
        <v>0.11612338770659546</v>
      </c>
      <c r="AT32" s="66">
        <v>0.12216641433148112</v>
      </c>
      <c r="AU32" s="66">
        <v>0.1282094409563668</v>
      </c>
      <c r="AV32" s="77">
        <v>0.13425246758125248</v>
      </c>
    </row>
    <row r="33" spans="12:48" x14ac:dyDescent="0.3">
      <c r="L33" s="122"/>
      <c r="M33" s="103"/>
      <c r="N33" s="103"/>
      <c r="O33" s="103"/>
      <c r="P33" s="103"/>
      <c r="Q33" s="103"/>
      <c r="R33" s="103"/>
      <c r="S33" s="103"/>
      <c r="T33" s="103"/>
      <c r="U33" s="103"/>
      <c r="V33" s="123"/>
      <c r="X33" s="70">
        <v>0.8</v>
      </c>
      <c r="Y33" s="78">
        <v>0.14303178440808342</v>
      </c>
      <c r="AC33" s="72">
        <v>0.8</v>
      </c>
      <c r="AD33" s="66">
        <v>7.8663242775853293E-2</v>
      </c>
      <c r="AE33" s="66">
        <v>7.5231221161355472E-2</v>
      </c>
      <c r="AF33" s="66">
        <v>7.4073899165996118E-2</v>
      </c>
      <c r="AG33" s="66">
        <v>7.5536929937420186E-2</v>
      </c>
      <c r="AH33" s="66">
        <v>7.6999960708844212E-2</v>
      </c>
      <c r="AI33" s="66">
        <v>7.8462991480268252E-2</v>
      </c>
      <c r="AJ33" s="66">
        <v>7.9926022251692319E-2</v>
      </c>
      <c r="AK33" s="66">
        <v>8.1389053023116303E-2</v>
      </c>
      <c r="AL33" s="66">
        <v>8.4703551708380204E-2</v>
      </c>
      <c r="AM33" s="66">
        <v>9.0518038634343836E-2</v>
      </c>
      <c r="AN33" s="66">
        <v>9.7025932739853882E-2</v>
      </c>
      <c r="AO33" s="66">
        <v>0.10353382684536397</v>
      </c>
      <c r="AP33" s="66">
        <v>0.11004172095087404</v>
      </c>
      <c r="AQ33" s="66">
        <v>0.11654961505638407</v>
      </c>
      <c r="AR33" s="66">
        <v>0.12305750916189422</v>
      </c>
      <c r="AS33" s="66">
        <v>0.12956540326740426</v>
      </c>
      <c r="AT33" s="66">
        <v>0.13607329737291432</v>
      </c>
      <c r="AU33" s="66">
        <v>0.14258119147842441</v>
      </c>
      <c r="AV33" s="77">
        <v>0.14908908558393447</v>
      </c>
    </row>
    <row r="34" spans="12:48" x14ac:dyDescent="0.3">
      <c r="L34" s="129"/>
      <c r="M34" s="107"/>
      <c r="N34" s="107"/>
      <c r="O34" s="107"/>
      <c r="P34" s="107"/>
      <c r="Q34" s="107"/>
      <c r="R34" s="107"/>
      <c r="S34" s="107"/>
      <c r="T34" s="107"/>
      <c r="U34" s="107"/>
      <c r="V34" s="130"/>
      <c r="X34" s="70">
        <v>0.85</v>
      </c>
      <c r="Y34" s="78">
        <v>0.15175925905262297</v>
      </c>
      <c r="AC34" s="72">
        <v>0.85</v>
      </c>
      <c r="AD34" s="66">
        <v>8.3335650271306502E-2</v>
      </c>
      <c r="AE34" s="66">
        <v>7.9903432565320842E-2</v>
      </c>
      <c r="AF34" s="66">
        <v>7.9147445210467515E-2</v>
      </c>
      <c r="AG34" s="66">
        <v>8.0820030584236646E-2</v>
      </c>
      <c r="AH34" s="66">
        <v>8.2492615958005736E-2</v>
      </c>
      <c r="AI34" s="66">
        <v>8.4165201331774867E-2</v>
      </c>
      <c r="AJ34" s="66">
        <v>8.5837786705543997E-2</v>
      </c>
      <c r="AK34" s="66">
        <v>8.8911393374458567E-2</v>
      </c>
      <c r="AL34" s="66">
        <v>9.4647690691475869E-2</v>
      </c>
      <c r="AM34" s="66">
        <v>0.10162306085631667</v>
      </c>
      <c r="AN34" s="66">
        <v>0.10859843102115743</v>
      </c>
      <c r="AO34" s="66">
        <v>0.11557380118599821</v>
      </c>
      <c r="AP34" s="66">
        <v>0.12254917135083897</v>
      </c>
      <c r="AQ34" s="66">
        <v>0.12952454151567974</v>
      </c>
      <c r="AR34" s="66">
        <v>0.13649991168052053</v>
      </c>
      <c r="AS34" s="66">
        <v>0.14347528184536129</v>
      </c>
      <c r="AT34" s="66">
        <v>0.15045065201020208</v>
      </c>
      <c r="AU34" s="66">
        <v>0.15742602217504284</v>
      </c>
      <c r="AV34" s="77">
        <v>0.16440139233988363</v>
      </c>
    </row>
    <row r="35" spans="12:48" x14ac:dyDescent="0.3">
      <c r="L35" s="131" t="s">
        <v>81</v>
      </c>
      <c r="M35" s="108"/>
      <c r="N35" s="108"/>
      <c r="O35" s="108"/>
      <c r="P35" s="108"/>
      <c r="Q35" s="108"/>
      <c r="R35" s="108"/>
      <c r="S35" s="108"/>
      <c r="T35" s="108"/>
      <c r="U35" s="108"/>
      <c r="V35" s="132"/>
      <c r="X35" s="70">
        <v>0.9</v>
      </c>
      <c r="Y35" s="78">
        <v>0.16077143164230323</v>
      </c>
      <c r="AC35" s="72">
        <v>0.9</v>
      </c>
      <c r="AD35" s="66">
        <v>8.7517500580668206E-2</v>
      </c>
      <c r="AE35" s="66">
        <v>8.4046624300026226E-2</v>
      </c>
      <c r="AF35" s="66">
        <v>8.4090895983327293E-2</v>
      </c>
      <c r="AG35" s="66">
        <v>8.5947047914865057E-2</v>
      </c>
      <c r="AH35" s="66">
        <v>8.7803199846402794E-2</v>
      </c>
      <c r="AI35" s="66">
        <v>8.965935177794053E-2</v>
      </c>
      <c r="AJ35" s="66">
        <v>9.2447983652783769E-2</v>
      </c>
      <c r="AK35" s="66">
        <v>9.8186700600395999E-2</v>
      </c>
      <c r="AL35" s="66">
        <v>0.1056266460857605</v>
      </c>
      <c r="AM35" s="66">
        <v>0.11306659157112506</v>
      </c>
      <c r="AN35" s="66">
        <v>0.12050653705648955</v>
      </c>
      <c r="AO35" s="66">
        <v>0.12794648254185409</v>
      </c>
      <c r="AP35" s="66">
        <v>0.13538642802721856</v>
      </c>
      <c r="AQ35" s="66">
        <v>0.14282637351258312</v>
      </c>
      <c r="AR35" s="66">
        <v>0.15026631899794765</v>
      </c>
      <c r="AS35" s="66">
        <v>0.15770626448331218</v>
      </c>
      <c r="AT35" s="66">
        <v>0.16514620996867668</v>
      </c>
      <c r="AU35" s="66">
        <v>0.17258615545404113</v>
      </c>
      <c r="AV35" s="77">
        <v>0.18002610093940569</v>
      </c>
    </row>
    <row r="36" spans="12:48" ht="14.4" customHeight="1" x14ac:dyDescent="0.3">
      <c r="L36" s="133" t="s">
        <v>82</v>
      </c>
      <c r="M36" s="109"/>
      <c r="N36" s="109"/>
      <c r="O36" s="109"/>
      <c r="P36" s="109"/>
      <c r="Q36" s="109"/>
      <c r="R36" s="109"/>
      <c r="S36" s="109"/>
      <c r="T36" s="109"/>
      <c r="U36" s="109"/>
      <c r="V36" s="134"/>
      <c r="X36" s="70">
        <v>0.95</v>
      </c>
      <c r="Y36" s="78">
        <v>0.17028742114029369</v>
      </c>
      <c r="AC36" s="72">
        <v>0.95</v>
      </c>
      <c r="AD36" s="66">
        <v>9.1152179192896324E-2</v>
      </c>
      <c r="AE36" s="66">
        <v>8.7604088361478025E-2</v>
      </c>
      <c r="AF36" s="66">
        <v>8.8823985466999378E-2</v>
      </c>
      <c r="AG36" s="66">
        <v>9.0835462440639031E-2</v>
      </c>
      <c r="AH36" s="66">
        <v>9.2846939414278684E-2</v>
      </c>
      <c r="AI36" s="66">
        <v>9.5262059909306931E-2</v>
      </c>
      <c r="AJ36" s="66">
        <v>0.10126654860574175</v>
      </c>
      <c r="AK36" s="66">
        <v>0.10893062025854475</v>
      </c>
      <c r="AL36" s="66">
        <v>0.11682669106606371</v>
      </c>
      <c r="AM36" s="66">
        <v>0.12472276187358271</v>
      </c>
      <c r="AN36" s="66">
        <v>0.13261883268110161</v>
      </c>
      <c r="AO36" s="66">
        <v>0.14051490348862058</v>
      </c>
      <c r="AP36" s="66">
        <v>0.1484109742961395</v>
      </c>
      <c r="AQ36" s="66">
        <v>0.15630704510365845</v>
      </c>
      <c r="AR36" s="66">
        <v>0.16420311591117745</v>
      </c>
      <c r="AS36" s="66">
        <v>0.1720991867186964</v>
      </c>
      <c r="AT36" s="66">
        <v>0.1799952575262154</v>
      </c>
      <c r="AU36" s="66">
        <v>0.18789132833373426</v>
      </c>
      <c r="AV36" s="77">
        <v>0.19578739914125326</v>
      </c>
    </row>
    <row r="37" spans="12:48" ht="15" customHeight="1" thickBot="1" x14ac:dyDescent="0.35">
      <c r="L37" s="122" t="s">
        <v>83</v>
      </c>
      <c r="M37" s="103"/>
      <c r="N37" s="103"/>
      <c r="O37" s="103"/>
      <c r="P37" s="103"/>
      <c r="Q37" s="103"/>
      <c r="R37" s="103"/>
      <c r="S37" s="103"/>
      <c r="T37" s="103"/>
      <c r="U37" s="103"/>
      <c r="V37" s="123"/>
      <c r="X37" s="71">
        <v>1</v>
      </c>
      <c r="Y37" s="79">
        <v>0.18060756827745048</v>
      </c>
      <c r="AC37" s="73">
        <v>1</v>
      </c>
      <c r="AD37" s="67">
        <v>9.4199033864500015E-2</v>
      </c>
      <c r="AE37" s="67">
        <v>9.114336687996602E-2</v>
      </c>
      <c r="AF37" s="67">
        <v>9.3280680894896051E-2</v>
      </c>
      <c r="AG37" s="67">
        <v>9.5417994909826068E-2</v>
      </c>
      <c r="AH37" s="67">
        <v>9.7683051806523966E-2</v>
      </c>
      <c r="AI37" s="67">
        <v>0.10364777069056044</v>
      </c>
      <c r="AJ37" s="67">
        <v>0.11144368386280512</v>
      </c>
      <c r="AK37" s="67">
        <v>0.11978206266056497</v>
      </c>
      <c r="AL37" s="67">
        <v>0.12812044145832482</v>
      </c>
      <c r="AM37" s="67">
        <v>0.13645882025608472</v>
      </c>
      <c r="AN37" s="67">
        <v>0.14479719905384453</v>
      </c>
      <c r="AO37" s="67">
        <v>0.15313557785160442</v>
      </c>
      <c r="AP37" s="67">
        <v>0.16147395664936429</v>
      </c>
      <c r="AQ37" s="67">
        <v>0.16981233544712407</v>
      </c>
      <c r="AR37" s="67">
        <v>0.17815071424488399</v>
      </c>
      <c r="AS37" s="67">
        <v>0.18648909304264388</v>
      </c>
      <c r="AT37" s="67">
        <v>0.19482747184040367</v>
      </c>
      <c r="AU37" s="67">
        <v>0.20316585063816356</v>
      </c>
      <c r="AV37" s="10">
        <v>0.2115042294359234</v>
      </c>
    </row>
    <row r="38" spans="12:48" x14ac:dyDescent="0.3">
      <c r="L38" s="122"/>
      <c r="M38" s="103"/>
      <c r="N38" s="103"/>
      <c r="O38" s="103"/>
      <c r="P38" s="103"/>
      <c r="Q38" s="103"/>
      <c r="R38" s="103"/>
      <c r="S38" s="103"/>
      <c r="T38" s="103"/>
      <c r="U38" s="103"/>
      <c r="V38" s="123"/>
    </row>
    <row r="39" spans="12:48" ht="15" customHeight="1" x14ac:dyDescent="0.3">
      <c r="L39" s="133" t="s">
        <v>84</v>
      </c>
      <c r="M39" s="109"/>
      <c r="N39" s="109"/>
      <c r="O39" s="109"/>
      <c r="P39" s="109"/>
      <c r="Q39" s="109"/>
      <c r="R39" s="109"/>
      <c r="S39" s="109"/>
      <c r="T39" s="109"/>
      <c r="U39" s="109"/>
      <c r="V39" s="134"/>
    </row>
    <row r="40" spans="12:48" ht="14.4" customHeight="1" x14ac:dyDescent="0.3">
      <c r="L40" s="122" t="s">
        <v>85</v>
      </c>
      <c r="M40" s="103"/>
      <c r="N40" s="103"/>
      <c r="O40" s="103"/>
      <c r="P40" s="103"/>
      <c r="Q40" s="103"/>
      <c r="R40" s="103"/>
      <c r="S40" s="103"/>
      <c r="T40" s="103"/>
      <c r="U40" s="103"/>
      <c r="V40" s="123"/>
    </row>
    <row r="41" spans="12:48" x14ac:dyDescent="0.3">
      <c r="L41" s="122"/>
      <c r="M41" s="103"/>
      <c r="N41" s="103"/>
      <c r="O41" s="103"/>
      <c r="P41" s="103"/>
      <c r="Q41" s="103"/>
      <c r="R41" s="103"/>
      <c r="S41" s="103"/>
      <c r="T41" s="103"/>
      <c r="U41" s="103"/>
      <c r="V41" s="123"/>
    </row>
    <row r="42" spans="12:48" x14ac:dyDescent="0.3">
      <c r="L42" s="135" t="s">
        <v>95</v>
      </c>
      <c r="M42" s="110"/>
      <c r="N42" s="110"/>
      <c r="O42" s="110"/>
      <c r="P42" s="110"/>
      <c r="Q42" s="110"/>
      <c r="R42" s="110"/>
      <c r="S42" s="110"/>
      <c r="T42" s="110"/>
      <c r="U42" s="110"/>
      <c r="V42" s="136"/>
    </row>
    <row r="43" spans="12:48" ht="14.4" customHeight="1" x14ac:dyDescent="0.3">
      <c r="L43" s="137" t="s">
        <v>86</v>
      </c>
      <c r="M43" s="111"/>
      <c r="N43" s="111"/>
      <c r="O43" s="111"/>
      <c r="P43" s="111"/>
      <c r="Q43" s="111"/>
      <c r="R43" s="111"/>
      <c r="S43" s="111"/>
      <c r="T43" s="111"/>
      <c r="U43" s="111"/>
      <c r="V43" s="138"/>
    </row>
    <row r="44" spans="12:48" x14ac:dyDescent="0.3">
      <c r="L44" s="137"/>
      <c r="M44" s="111"/>
      <c r="N44" s="111"/>
      <c r="O44" s="111"/>
      <c r="P44" s="111"/>
      <c r="Q44" s="111"/>
      <c r="R44" s="111"/>
      <c r="S44" s="111"/>
      <c r="T44" s="111"/>
      <c r="U44" s="111"/>
      <c r="V44" s="138"/>
    </row>
    <row r="45" spans="12:48" x14ac:dyDescent="0.3">
      <c r="L45" s="133" t="s">
        <v>87</v>
      </c>
      <c r="M45" s="109"/>
      <c r="N45" s="109"/>
      <c r="O45" s="109"/>
      <c r="P45" s="109"/>
      <c r="Q45" s="109"/>
      <c r="R45" s="109"/>
      <c r="S45" s="109"/>
      <c r="T45" s="109"/>
      <c r="U45" s="109"/>
      <c r="V45" s="134"/>
    </row>
    <row r="46" spans="12:48" ht="14.4" customHeight="1" x14ac:dyDescent="0.3">
      <c r="L46" s="122" t="s">
        <v>88</v>
      </c>
      <c r="M46" s="103"/>
      <c r="N46" s="103"/>
      <c r="O46" s="103"/>
      <c r="P46" s="103"/>
      <c r="Q46" s="103"/>
      <c r="R46" s="103"/>
      <c r="S46" s="103"/>
      <c r="T46" s="103"/>
      <c r="U46" s="103"/>
      <c r="V46" s="123"/>
      <c r="W46" s="100"/>
    </row>
    <row r="47" spans="12:48" x14ac:dyDescent="0.3">
      <c r="L47" s="122"/>
      <c r="M47" s="103"/>
      <c r="N47" s="103"/>
      <c r="O47" s="103"/>
      <c r="P47" s="103"/>
      <c r="Q47" s="103"/>
      <c r="R47" s="103"/>
      <c r="S47" s="103"/>
      <c r="T47" s="103"/>
      <c r="U47" s="103"/>
      <c r="V47" s="123"/>
      <c r="W47" s="100"/>
    </row>
    <row r="48" spans="12:48" x14ac:dyDescent="0.3">
      <c r="L48" s="122"/>
      <c r="M48" s="103"/>
      <c r="N48" s="103"/>
      <c r="O48" s="103"/>
      <c r="P48" s="103"/>
      <c r="Q48" s="103"/>
      <c r="R48" s="103"/>
      <c r="S48" s="103"/>
      <c r="T48" s="103"/>
      <c r="U48" s="103"/>
      <c r="V48" s="123"/>
      <c r="W48" s="100"/>
    </row>
    <row r="49" spans="12:23" x14ac:dyDescent="0.3">
      <c r="L49" s="122"/>
      <c r="M49" s="103"/>
      <c r="N49" s="103"/>
      <c r="O49" s="103"/>
      <c r="P49" s="103"/>
      <c r="Q49" s="103"/>
      <c r="R49" s="103"/>
      <c r="S49" s="103"/>
      <c r="T49" s="103"/>
      <c r="U49" s="103"/>
      <c r="V49" s="123"/>
      <c r="W49" s="100"/>
    </row>
    <row r="50" spans="12:23" x14ac:dyDescent="0.3">
      <c r="L50" s="122"/>
      <c r="M50" s="103"/>
      <c r="N50" s="103"/>
      <c r="O50" s="103"/>
      <c r="P50" s="103"/>
      <c r="Q50" s="103"/>
      <c r="R50" s="103"/>
      <c r="S50" s="103"/>
      <c r="T50" s="103"/>
      <c r="U50" s="103"/>
      <c r="V50" s="123"/>
      <c r="W50" s="100"/>
    </row>
    <row r="51" spans="12:23" x14ac:dyDescent="0.3">
      <c r="L51" s="125" t="s">
        <v>90</v>
      </c>
      <c r="M51" s="102"/>
      <c r="N51" s="102"/>
      <c r="O51" s="102"/>
      <c r="P51" s="102"/>
      <c r="Q51" s="102"/>
      <c r="R51" s="102"/>
      <c r="S51" s="102"/>
      <c r="T51" s="102"/>
      <c r="U51" s="102"/>
      <c r="V51" s="121"/>
    </row>
    <row r="52" spans="12:23" x14ac:dyDescent="0.3">
      <c r="L52" s="139" t="s">
        <v>91</v>
      </c>
      <c r="M52" s="112"/>
      <c r="N52" s="112"/>
      <c r="O52" s="112"/>
      <c r="P52" s="112"/>
      <c r="Q52" s="112"/>
      <c r="R52" s="112"/>
      <c r="S52" s="112"/>
      <c r="T52" s="112"/>
      <c r="U52" s="112"/>
      <c r="V52" s="140"/>
    </row>
    <row r="53" spans="12:23" x14ac:dyDescent="0.3">
      <c r="L53" s="141" t="s">
        <v>92</v>
      </c>
      <c r="M53" s="113"/>
      <c r="N53" s="113"/>
      <c r="O53" s="113"/>
      <c r="P53" s="113"/>
      <c r="Q53" s="113"/>
      <c r="R53" s="113"/>
      <c r="S53" s="113"/>
      <c r="T53" s="113"/>
      <c r="U53" s="113"/>
      <c r="V53" s="142"/>
    </row>
    <row r="54" spans="12:23" x14ac:dyDescent="0.3">
      <c r="L54" s="143" t="s">
        <v>93</v>
      </c>
      <c r="M54" s="114"/>
      <c r="N54" s="114"/>
      <c r="O54" s="114"/>
      <c r="P54" s="114"/>
      <c r="Q54" s="114"/>
      <c r="R54" s="114"/>
      <c r="S54" s="114"/>
      <c r="T54" s="114"/>
      <c r="U54" s="114"/>
      <c r="V54" s="144"/>
    </row>
    <row r="55" spans="12:23" x14ac:dyDescent="0.3">
      <c r="L55" s="145" t="s">
        <v>94</v>
      </c>
      <c r="M55" s="115"/>
      <c r="N55" s="115"/>
      <c r="O55" s="115"/>
      <c r="P55" s="115"/>
      <c r="Q55" s="115"/>
      <c r="R55" s="115"/>
      <c r="S55" s="115"/>
      <c r="T55" s="115"/>
      <c r="U55" s="115"/>
      <c r="V55" s="146"/>
    </row>
    <row r="56" spans="12:23" x14ac:dyDescent="0.3">
      <c r="L56" s="128"/>
      <c r="M56" s="102"/>
      <c r="N56" s="102"/>
      <c r="O56" s="102"/>
      <c r="P56" s="102"/>
      <c r="Q56" s="102"/>
      <c r="R56" s="102"/>
      <c r="S56" s="102"/>
      <c r="T56" s="102"/>
      <c r="U56" s="102"/>
      <c r="V56" s="121"/>
    </row>
    <row r="57" spans="12:23" x14ac:dyDescent="0.3">
      <c r="L57" s="128"/>
      <c r="M57" s="102"/>
      <c r="N57" s="102"/>
      <c r="O57" s="102"/>
      <c r="P57" s="102"/>
      <c r="Q57" s="102"/>
      <c r="R57" s="102"/>
      <c r="S57" s="102"/>
      <c r="T57" s="102"/>
      <c r="U57" s="102"/>
      <c r="V57" s="121"/>
    </row>
    <row r="58" spans="12:23" x14ac:dyDescent="0.3">
      <c r="L58" s="147"/>
      <c r="M58" s="148"/>
      <c r="N58" s="148"/>
      <c r="O58" s="148"/>
      <c r="P58" s="148"/>
      <c r="Q58" s="148"/>
      <c r="R58" s="148"/>
      <c r="S58" s="148"/>
      <c r="T58" s="148"/>
      <c r="U58" s="148"/>
      <c r="V58" s="149"/>
    </row>
    <row r="67" spans="21:21" x14ac:dyDescent="0.3">
      <c r="U67" s="116"/>
    </row>
  </sheetData>
  <mergeCells count="25">
    <mergeCell ref="L53:V53"/>
    <mergeCell ref="L52:V52"/>
    <mergeCell ref="L54:V54"/>
    <mergeCell ref="L55:V55"/>
    <mergeCell ref="L42:V42"/>
    <mergeCell ref="L43:V44"/>
    <mergeCell ref="L45:V45"/>
    <mergeCell ref="L46:V50"/>
    <mergeCell ref="L20:V21"/>
    <mergeCell ref="L24:V24"/>
    <mergeCell ref="L27:V28"/>
    <mergeCell ref="L29:V30"/>
    <mergeCell ref="L31:V33"/>
    <mergeCell ref="L37:V38"/>
    <mergeCell ref="L39:V39"/>
    <mergeCell ref="L40:V41"/>
    <mergeCell ref="L34:V34"/>
    <mergeCell ref="L35:V35"/>
    <mergeCell ref="L36:V36"/>
    <mergeCell ref="AC17:AV17"/>
    <mergeCell ref="B24:D24"/>
    <mergeCell ref="A17:G17"/>
    <mergeCell ref="X17:Y17"/>
    <mergeCell ref="L19:R19"/>
    <mergeCell ref="L18:V18"/>
  </mergeCells>
  <conditionalFormatting sqref="AD19:AV37">
    <cfRule type="top10" dxfId="2" priority="2" bottom="1" rank="1"/>
  </conditionalFormatting>
  <conditionalFormatting sqref="Y19:Y37">
    <cfRule type="top10" dxfId="1" priority="1" bottom="1" rank="1"/>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08314-5DDA-4104-8B43-7E5F8A58698C}">
  <dimension ref="A1:U80"/>
  <sheetViews>
    <sheetView zoomScale="75" zoomScaleNormal="10" workbookViewId="0">
      <selection activeCell="B43" sqref="B43:F47"/>
    </sheetView>
  </sheetViews>
  <sheetFormatPr defaultRowHeight="14.4" x14ac:dyDescent="0.3"/>
  <cols>
    <col min="1" max="1" width="9.5546875" customWidth="1"/>
    <col min="2" max="2" width="13.44140625" customWidth="1"/>
    <col min="3" max="3" width="15.6640625" customWidth="1"/>
    <col min="4" max="4" width="16.109375" bestFit="1" customWidth="1"/>
    <col min="5" max="5" width="13.44140625" customWidth="1"/>
    <col min="6" max="6" width="11.109375" customWidth="1"/>
    <col min="7" max="7" width="4.33203125" customWidth="1"/>
    <col min="8" max="8" width="13.44140625" customWidth="1"/>
    <col min="9" max="9" width="12.44140625" customWidth="1"/>
    <col min="10" max="10" width="12.21875" customWidth="1"/>
    <col min="11" max="11" width="13" customWidth="1"/>
    <col min="13" max="13" width="17.33203125" customWidth="1"/>
    <col min="14" max="14" width="12.21875" bestFit="1" customWidth="1"/>
    <col min="15" max="15" width="14.5546875" bestFit="1" customWidth="1"/>
    <col min="16" max="16" width="10.21875" bestFit="1" customWidth="1"/>
    <col min="17" max="17" width="9.21875" bestFit="1" customWidth="1"/>
    <col min="18" max="18" width="13.88671875" bestFit="1" customWidth="1"/>
    <col min="19" max="19" width="11.33203125" bestFit="1" customWidth="1"/>
    <col min="20" max="20" width="13" bestFit="1" customWidth="1"/>
    <col min="21" max="21" width="12.44140625" bestFit="1" customWidth="1"/>
    <col min="259" max="259" width="14.44140625" customWidth="1"/>
    <col min="261" max="261" width="12.5546875" customWidth="1"/>
    <col min="515" max="515" width="14.44140625" customWidth="1"/>
    <col min="517" max="517" width="12.5546875" customWidth="1"/>
    <col min="771" max="771" width="14.44140625" customWidth="1"/>
    <col min="773" max="773" width="12.5546875" customWidth="1"/>
    <col min="1027" max="1027" width="14.44140625" customWidth="1"/>
    <col min="1029" max="1029" width="12.5546875" customWidth="1"/>
    <col min="1283" max="1283" width="14.44140625" customWidth="1"/>
    <col min="1285" max="1285" width="12.5546875" customWidth="1"/>
    <col min="1539" max="1539" width="14.44140625" customWidth="1"/>
    <col min="1541" max="1541" width="12.5546875" customWidth="1"/>
    <col min="1795" max="1795" width="14.44140625" customWidth="1"/>
    <col min="1797" max="1797" width="12.5546875" customWidth="1"/>
    <col min="2051" max="2051" width="14.44140625" customWidth="1"/>
    <col min="2053" max="2053" width="12.5546875" customWidth="1"/>
    <col min="2307" max="2307" width="14.44140625" customWidth="1"/>
    <col min="2309" max="2309" width="12.5546875" customWidth="1"/>
    <col min="2563" max="2563" width="14.44140625" customWidth="1"/>
    <col min="2565" max="2565" width="12.5546875" customWidth="1"/>
    <col min="2819" max="2819" width="14.44140625" customWidth="1"/>
    <col min="2821" max="2821" width="12.5546875" customWidth="1"/>
    <col min="3075" max="3075" width="14.44140625" customWidth="1"/>
    <col min="3077" max="3077" width="12.5546875" customWidth="1"/>
    <col min="3331" max="3331" width="14.44140625" customWidth="1"/>
    <col min="3333" max="3333" width="12.5546875" customWidth="1"/>
    <col min="3587" max="3587" width="14.44140625" customWidth="1"/>
    <col min="3589" max="3589" width="12.5546875" customWidth="1"/>
    <col min="3843" max="3843" width="14.44140625" customWidth="1"/>
    <col min="3845" max="3845" width="12.5546875" customWidth="1"/>
    <col min="4099" max="4099" width="14.44140625" customWidth="1"/>
    <col min="4101" max="4101" width="12.5546875" customWidth="1"/>
    <col min="4355" max="4355" width="14.44140625" customWidth="1"/>
    <col min="4357" max="4357" width="12.5546875" customWidth="1"/>
    <col min="4611" max="4611" width="14.44140625" customWidth="1"/>
    <col min="4613" max="4613" width="12.5546875" customWidth="1"/>
    <col min="4867" max="4867" width="14.44140625" customWidth="1"/>
    <col min="4869" max="4869" width="12.5546875" customWidth="1"/>
    <col min="5123" max="5123" width="14.44140625" customWidth="1"/>
    <col min="5125" max="5125" width="12.5546875" customWidth="1"/>
    <col min="5379" max="5379" width="14.44140625" customWidth="1"/>
    <col min="5381" max="5381" width="12.5546875" customWidth="1"/>
    <col min="5635" max="5635" width="14.44140625" customWidth="1"/>
    <col min="5637" max="5637" width="12.5546875" customWidth="1"/>
    <col min="5891" max="5891" width="14.44140625" customWidth="1"/>
    <col min="5893" max="5893" width="12.5546875" customWidth="1"/>
    <col min="6147" max="6147" width="14.44140625" customWidth="1"/>
    <col min="6149" max="6149" width="12.5546875" customWidth="1"/>
    <col min="6403" max="6403" width="14.44140625" customWidth="1"/>
    <col min="6405" max="6405" width="12.5546875" customWidth="1"/>
    <col min="6659" max="6659" width="14.44140625" customWidth="1"/>
    <col min="6661" max="6661" width="12.5546875" customWidth="1"/>
    <col min="6915" max="6915" width="14.44140625" customWidth="1"/>
    <col min="6917" max="6917" width="12.5546875" customWidth="1"/>
    <col min="7171" max="7171" width="14.44140625" customWidth="1"/>
    <col min="7173" max="7173" width="12.5546875" customWidth="1"/>
    <col min="7427" max="7427" width="14.44140625" customWidth="1"/>
    <col min="7429" max="7429" width="12.5546875" customWidth="1"/>
    <col min="7683" max="7683" width="14.44140625" customWidth="1"/>
    <col min="7685" max="7685" width="12.5546875" customWidth="1"/>
    <col min="7939" max="7939" width="14.44140625" customWidth="1"/>
    <col min="7941" max="7941" width="12.5546875" customWidth="1"/>
    <col min="8195" max="8195" width="14.44140625" customWidth="1"/>
    <col min="8197" max="8197" width="12.5546875" customWidth="1"/>
    <col min="8451" max="8451" width="14.44140625" customWidth="1"/>
    <col min="8453" max="8453" width="12.5546875" customWidth="1"/>
    <col min="8707" max="8707" width="14.44140625" customWidth="1"/>
    <col min="8709" max="8709" width="12.5546875" customWidth="1"/>
    <col min="8963" max="8963" width="14.44140625" customWidth="1"/>
    <col min="8965" max="8965" width="12.5546875" customWidth="1"/>
    <col min="9219" max="9219" width="14.44140625" customWidth="1"/>
    <col min="9221" max="9221" width="12.5546875" customWidth="1"/>
    <col min="9475" max="9475" width="14.44140625" customWidth="1"/>
    <col min="9477" max="9477" width="12.5546875" customWidth="1"/>
    <col min="9731" max="9731" width="14.44140625" customWidth="1"/>
    <col min="9733" max="9733" width="12.5546875" customWidth="1"/>
    <col min="9987" max="9987" width="14.44140625" customWidth="1"/>
    <col min="9989" max="9989" width="12.5546875" customWidth="1"/>
    <col min="10243" max="10243" width="14.44140625" customWidth="1"/>
    <col min="10245" max="10245" width="12.5546875" customWidth="1"/>
    <col min="10499" max="10499" width="14.44140625" customWidth="1"/>
    <col min="10501" max="10501" width="12.5546875" customWidth="1"/>
    <col min="10755" max="10755" width="14.44140625" customWidth="1"/>
    <col min="10757" max="10757" width="12.5546875" customWidth="1"/>
    <col min="11011" max="11011" width="14.44140625" customWidth="1"/>
    <col min="11013" max="11013" width="12.5546875" customWidth="1"/>
    <col min="11267" max="11267" width="14.44140625" customWidth="1"/>
    <col min="11269" max="11269" width="12.5546875" customWidth="1"/>
    <col min="11523" max="11523" width="14.44140625" customWidth="1"/>
    <col min="11525" max="11525" width="12.5546875" customWidth="1"/>
    <col min="11779" max="11779" width="14.44140625" customWidth="1"/>
    <col min="11781" max="11781" width="12.5546875" customWidth="1"/>
    <col min="12035" max="12035" width="14.44140625" customWidth="1"/>
    <col min="12037" max="12037" width="12.5546875" customWidth="1"/>
    <col min="12291" max="12291" width="14.44140625" customWidth="1"/>
    <col min="12293" max="12293" width="12.5546875" customWidth="1"/>
    <col min="12547" max="12547" width="14.44140625" customWidth="1"/>
    <col min="12549" max="12549" width="12.5546875" customWidth="1"/>
    <col min="12803" max="12803" width="14.44140625" customWidth="1"/>
    <col min="12805" max="12805" width="12.5546875" customWidth="1"/>
    <col min="13059" max="13059" width="14.44140625" customWidth="1"/>
    <col min="13061" max="13061" width="12.5546875" customWidth="1"/>
    <col min="13315" max="13315" width="14.44140625" customWidth="1"/>
    <col min="13317" max="13317" width="12.5546875" customWidth="1"/>
    <col min="13571" max="13571" width="14.44140625" customWidth="1"/>
    <col min="13573" max="13573" width="12.5546875" customWidth="1"/>
    <col min="13827" max="13827" width="14.44140625" customWidth="1"/>
    <col min="13829" max="13829" width="12.5546875" customWidth="1"/>
    <col min="14083" max="14083" width="14.44140625" customWidth="1"/>
    <col min="14085" max="14085" width="12.5546875" customWidth="1"/>
    <col min="14339" max="14339" width="14.44140625" customWidth="1"/>
    <col min="14341" max="14341" width="12.5546875" customWidth="1"/>
    <col min="14595" max="14595" width="14.44140625" customWidth="1"/>
    <col min="14597" max="14597" width="12.5546875" customWidth="1"/>
    <col min="14851" max="14851" width="14.44140625" customWidth="1"/>
    <col min="14853" max="14853" width="12.5546875" customWidth="1"/>
    <col min="15107" max="15107" width="14.44140625" customWidth="1"/>
    <col min="15109" max="15109" width="12.5546875" customWidth="1"/>
    <col min="15363" max="15363" width="14.44140625" customWidth="1"/>
    <col min="15365" max="15365" width="12.5546875" customWidth="1"/>
    <col min="15619" max="15619" width="14.44140625" customWidth="1"/>
    <col min="15621" max="15621" width="12.5546875" customWidth="1"/>
    <col min="15875" max="15875" width="14.44140625" customWidth="1"/>
    <col min="15877" max="15877" width="12.5546875" customWidth="1"/>
    <col min="16131" max="16131" width="14.44140625" customWidth="1"/>
    <col min="16133" max="16133" width="12.5546875" customWidth="1"/>
  </cols>
  <sheetData>
    <row r="1" spans="1:21" ht="33" customHeight="1" thickBot="1" x14ac:dyDescent="0.35">
      <c r="A1" s="93" t="s">
        <v>107</v>
      </c>
      <c r="B1" s="184"/>
      <c r="C1" s="184"/>
      <c r="D1" s="184"/>
      <c r="E1" s="184"/>
      <c r="F1" s="184"/>
      <c r="H1" s="93" t="s">
        <v>108</v>
      </c>
      <c r="I1" s="197"/>
      <c r="J1" s="197"/>
      <c r="K1" s="197"/>
      <c r="L1" s="197"/>
      <c r="M1" s="93" t="s">
        <v>109</v>
      </c>
      <c r="N1" s="93"/>
      <c r="O1" s="93"/>
      <c r="P1" s="93"/>
      <c r="Q1" s="93"/>
      <c r="R1" s="93"/>
      <c r="S1" s="93"/>
      <c r="T1" s="93"/>
      <c r="U1" s="93"/>
    </row>
    <row r="2" spans="1:21" ht="42.6" customHeight="1" x14ac:dyDescent="0.3">
      <c r="A2" s="196" t="s">
        <v>14</v>
      </c>
      <c r="B2" s="83" t="s">
        <v>15</v>
      </c>
      <c r="C2" s="82" t="s">
        <v>16</v>
      </c>
      <c r="D2" s="82" t="s">
        <v>17</v>
      </c>
      <c r="E2" s="82" t="s">
        <v>18</v>
      </c>
      <c r="F2" s="178" t="s">
        <v>69</v>
      </c>
      <c r="M2" s="170" t="s">
        <v>99</v>
      </c>
      <c r="N2" s="161"/>
      <c r="O2" s="161"/>
      <c r="P2" s="161"/>
      <c r="Q2" s="161"/>
      <c r="R2" s="162"/>
      <c r="S2" s="162"/>
      <c r="T2" s="162"/>
      <c r="U2" s="162"/>
    </row>
    <row r="3" spans="1:21" ht="15" thickBot="1" x14ac:dyDescent="0.35">
      <c r="A3" s="85">
        <v>1</v>
      </c>
      <c r="B3" s="84">
        <v>450</v>
      </c>
      <c r="C3" s="1">
        <v>42</v>
      </c>
      <c r="D3" s="1">
        <v>24</v>
      </c>
      <c r="E3" s="176">
        <v>121</v>
      </c>
      <c r="F3" s="177">
        <f>$N$78+($N$79*E3)+($N$80*C3)</f>
        <v>452.52806523629403</v>
      </c>
      <c r="M3" s="162"/>
      <c r="N3" s="162"/>
      <c r="O3" s="162"/>
      <c r="P3" s="162"/>
      <c r="Q3" s="162"/>
      <c r="R3" s="162"/>
      <c r="S3" s="162"/>
      <c r="T3" s="162"/>
      <c r="U3" s="162"/>
    </row>
    <row r="4" spans="1:21" x14ac:dyDescent="0.3">
      <c r="A4" s="85">
        <v>2</v>
      </c>
      <c r="B4" s="84">
        <v>442</v>
      </c>
      <c r="C4" s="1">
        <v>56</v>
      </c>
      <c r="D4" s="1">
        <v>21</v>
      </c>
      <c r="E4" s="176">
        <v>116</v>
      </c>
      <c r="F4" s="177">
        <f>$N$78+($N$79*E4)+($N$80*C4)</f>
        <v>464.41194271700158</v>
      </c>
      <c r="M4" s="163" t="s">
        <v>46</v>
      </c>
      <c r="N4" s="163"/>
      <c r="O4" s="162"/>
      <c r="P4" s="162"/>
      <c r="Q4" s="162"/>
      <c r="R4" s="162"/>
      <c r="S4" s="162"/>
      <c r="T4" s="162"/>
      <c r="U4" s="162"/>
    </row>
    <row r="5" spans="1:21" x14ac:dyDescent="0.3">
      <c r="A5" s="85">
        <v>3</v>
      </c>
      <c r="B5" s="84">
        <v>499</v>
      </c>
      <c r="C5" s="1">
        <v>62</v>
      </c>
      <c r="D5" s="1">
        <v>24</v>
      </c>
      <c r="E5" s="176">
        <v>132</v>
      </c>
      <c r="F5" s="177">
        <f>$N$78+($N$79*E5)+($N$80*C5)</f>
        <v>494.44924557252102</v>
      </c>
      <c r="M5" s="162" t="s">
        <v>47</v>
      </c>
      <c r="N5" s="179">
        <v>0.77441466980007889</v>
      </c>
      <c r="O5" s="162"/>
      <c r="P5" s="162"/>
      <c r="Q5" s="162"/>
      <c r="R5" s="162"/>
      <c r="S5" s="162"/>
      <c r="T5" s="162"/>
      <c r="U5" s="162"/>
    </row>
    <row r="6" spans="1:21" x14ac:dyDescent="0.3">
      <c r="A6" s="85">
        <v>4</v>
      </c>
      <c r="B6" s="84">
        <v>484</v>
      </c>
      <c r="C6" s="1">
        <v>68</v>
      </c>
      <c r="D6" s="1">
        <v>25</v>
      </c>
      <c r="E6" s="176">
        <v>109</v>
      </c>
      <c r="F6" s="177">
        <f>$N$78+($N$79*E6)+($N$80*C6)</f>
        <v>470.86631209485927</v>
      </c>
      <c r="M6" s="162" t="s">
        <v>48</v>
      </c>
      <c r="N6" s="180">
        <v>0.59971808080156519</v>
      </c>
      <c r="O6" s="162"/>
      <c r="P6" s="162"/>
      <c r="Q6" s="162"/>
      <c r="R6" s="162"/>
      <c r="S6" s="162"/>
      <c r="T6" s="162"/>
      <c r="U6" s="162"/>
    </row>
    <row r="7" spans="1:21" x14ac:dyDescent="0.3">
      <c r="A7" s="85">
        <v>5</v>
      </c>
      <c r="B7" s="84">
        <v>479</v>
      </c>
      <c r="C7" s="1">
        <v>78</v>
      </c>
      <c r="D7" s="1">
        <v>25</v>
      </c>
      <c r="E7" s="176">
        <v>115</v>
      </c>
      <c r="F7" s="177">
        <f>$N$78+($N$79*E7)+($N$80*C7)</f>
        <v>492.51434119032126</v>
      </c>
      <c r="M7" s="162" t="s">
        <v>49</v>
      </c>
      <c r="N7" s="180">
        <v>0.55968988888172166</v>
      </c>
      <c r="O7" s="162"/>
      <c r="P7" s="162"/>
      <c r="Q7" s="162"/>
      <c r="R7" s="162"/>
      <c r="S7" s="162"/>
      <c r="T7" s="162"/>
      <c r="U7" s="162"/>
    </row>
    <row r="8" spans="1:21" x14ac:dyDescent="0.3">
      <c r="A8" s="85">
        <v>6</v>
      </c>
      <c r="B8" s="84">
        <v>507</v>
      </c>
      <c r="C8" s="1">
        <v>85</v>
      </c>
      <c r="D8" s="1">
        <v>26</v>
      </c>
      <c r="E8" s="176">
        <v>119</v>
      </c>
      <c r="F8" s="177">
        <f>$N$78+($N$79*E8)+($N$80*C8)</f>
        <v>507.39298598620525</v>
      </c>
      <c r="M8" s="162" t="s">
        <v>50</v>
      </c>
      <c r="N8" s="179">
        <v>15.703513864339909</v>
      </c>
      <c r="O8" s="162"/>
      <c r="P8" s="162"/>
      <c r="Q8" s="162"/>
      <c r="R8" s="162"/>
      <c r="S8" s="162"/>
      <c r="T8" s="162"/>
      <c r="U8" s="162"/>
    </row>
    <row r="9" spans="1:21" ht="15" thickBot="1" x14ac:dyDescent="0.35">
      <c r="A9" s="85">
        <v>7</v>
      </c>
      <c r="B9" s="84">
        <v>515</v>
      </c>
      <c r="C9" s="1">
        <v>89</v>
      </c>
      <c r="D9" s="1">
        <v>25</v>
      </c>
      <c r="E9" s="176">
        <v>118</v>
      </c>
      <c r="F9" s="177">
        <f>$N$78+($N$79*E9)+($N$80*C9)</f>
        <v>511.37761291842037</v>
      </c>
      <c r="M9" s="164" t="s">
        <v>51</v>
      </c>
      <c r="N9" s="164">
        <v>12</v>
      </c>
      <c r="O9" s="162"/>
      <c r="P9" s="162"/>
      <c r="Q9" s="162"/>
      <c r="R9" s="162"/>
      <c r="S9" s="162"/>
      <c r="T9" s="162"/>
      <c r="U9" s="162"/>
    </row>
    <row r="10" spans="1:21" x14ac:dyDescent="0.3">
      <c r="A10" s="85">
        <v>8</v>
      </c>
      <c r="B10" s="84">
        <v>501</v>
      </c>
      <c r="C10" s="1">
        <v>81</v>
      </c>
      <c r="D10" s="1">
        <v>24</v>
      </c>
      <c r="E10" s="176">
        <v>116</v>
      </c>
      <c r="F10" s="177">
        <f>$N$78+($N$79*E10)+($N$80*C10)</f>
        <v>497.90884763520228</v>
      </c>
      <c r="M10" s="162"/>
      <c r="N10" s="162"/>
      <c r="O10" s="162"/>
      <c r="P10" s="162"/>
      <c r="Q10" s="162"/>
      <c r="R10" s="162"/>
      <c r="S10" s="162"/>
      <c r="T10" s="162"/>
      <c r="U10" s="162"/>
    </row>
    <row r="11" spans="1:21" ht="15" thickBot="1" x14ac:dyDescent="0.35">
      <c r="A11" s="85">
        <v>9</v>
      </c>
      <c r="B11" s="84">
        <v>513</v>
      </c>
      <c r="C11" s="1">
        <v>73</v>
      </c>
      <c r="D11" s="1">
        <v>24</v>
      </c>
      <c r="E11" s="176">
        <v>132</v>
      </c>
      <c r="F11" s="177">
        <f>$N$78+($N$79*E11)+($N$80*C11)</f>
        <v>509.18788373652933</v>
      </c>
      <c r="M11" s="162" t="s">
        <v>52</v>
      </c>
      <c r="N11" s="162"/>
      <c r="O11" s="162"/>
      <c r="P11" s="162"/>
      <c r="Q11" s="162"/>
      <c r="R11" s="162"/>
      <c r="S11" s="162"/>
      <c r="T11" s="162"/>
      <c r="U11" s="162"/>
    </row>
    <row r="12" spans="1:21" x14ac:dyDescent="0.3">
      <c r="A12" s="85">
        <v>10</v>
      </c>
      <c r="B12" s="84">
        <v>480</v>
      </c>
      <c r="C12" s="1">
        <v>67</v>
      </c>
      <c r="D12" s="1">
        <v>25</v>
      </c>
      <c r="E12" s="176">
        <v>127</v>
      </c>
      <c r="F12" s="177">
        <f>$N$78+($N$79*E12)+($N$80*C12)</f>
        <v>494.27423728267638</v>
      </c>
      <c r="M12" s="165"/>
      <c r="N12" s="165" t="s">
        <v>57</v>
      </c>
      <c r="O12" s="165" t="s">
        <v>58</v>
      </c>
      <c r="P12" s="165" t="s">
        <v>59</v>
      </c>
      <c r="Q12" s="165" t="s">
        <v>60</v>
      </c>
      <c r="R12" s="166" t="s">
        <v>61</v>
      </c>
      <c r="S12" s="162"/>
      <c r="T12" s="162"/>
      <c r="U12" s="162"/>
    </row>
    <row r="13" spans="1:21" x14ac:dyDescent="0.3">
      <c r="A13" s="85">
        <v>11</v>
      </c>
      <c r="B13" s="84">
        <v>492</v>
      </c>
      <c r="C13" s="1">
        <v>58</v>
      </c>
      <c r="D13" s="1">
        <v>24</v>
      </c>
      <c r="E13" s="176">
        <v>122</v>
      </c>
      <c r="F13" s="177">
        <f>$N$78+($N$79*E13)+($N$80*C13)</f>
        <v>475.34096223863935</v>
      </c>
      <c r="M13" s="162" t="s">
        <v>53</v>
      </c>
      <c r="N13" s="162">
        <v>1</v>
      </c>
      <c r="O13" s="162">
        <v>3694.6631897915095</v>
      </c>
      <c r="P13" s="162">
        <v>3694.6631897915095</v>
      </c>
      <c r="Q13" s="162">
        <v>14.982392459856833</v>
      </c>
      <c r="R13" s="162">
        <v>3.1055688254263071E-3</v>
      </c>
      <c r="S13" s="162"/>
      <c r="T13" s="162"/>
      <c r="U13" s="162"/>
    </row>
    <row r="14" spans="1:21" ht="15" thickBot="1" x14ac:dyDescent="0.35">
      <c r="A14" s="85">
        <v>12</v>
      </c>
      <c r="B14" s="84">
        <v>466</v>
      </c>
      <c r="C14" s="81">
        <v>50</v>
      </c>
      <c r="D14" s="81">
        <v>23</v>
      </c>
      <c r="E14" s="81">
        <v>117</v>
      </c>
      <c r="F14" s="177">
        <f>$N$78+($N$79*E14)+($N$80*C14)</f>
        <v>457.74756339133046</v>
      </c>
      <c r="M14" s="162" t="s">
        <v>54</v>
      </c>
      <c r="N14" s="162">
        <v>10</v>
      </c>
      <c r="O14" s="162">
        <v>2466.0034768751575</v>
      </c>
      <c r="P14" s="162">
        <v>246.60034768751575</v>
      </c>
      <c r="Q14" s="162"/>
      <c r="R14" s="162"/>
      <c r="S14" s="162"/>
      <c r="T14" s="162"/>
      <c r="U14" s="162"/>
    </row>
    <row r="15" spans="1:21" ht="28.2" customHeight="1" thickBot="1" x14ac:dyDescent="0.35">
      <c r="A15" s="189" t="s">
        <v>104</v>
      </c>
      <c r="B15" s="190"/>
      <c r="C15" s="185">
        <f>CORREL(B3:B14,C3:C14)</f>
        <v>0.77441466980007889</v>
      </c>
      <c r="D15" s="186">
        <f>CORREL(B3:B14,D3:D14)</f>
        <v>0.63250201798213945</v>
      </c>
      <c r="E15" s="187">
        <f>CORREL(B3:B14,E3:E14)</f>
        <v>0.3142859712623054</v>
      </c>
      <c r="F15" s="188"/>
      <c r="M15" s="164" t="s">
        <v>55</v>
      </c>
      <c r="N15" s="164">
        <v>11</v>
      </c>
      <c r="O15" s="164">
        <v>6160.666666666667</v>
      </c>
      <c r="P15" s="164"/>
      <c r="Q15" s="164"/>
      <c r="R15" s="164"/>
      <c r="S15" s="162"/>
      <c r="T15" s="162"/>
      <c r="U15" s="162"/>
    </row>
    <row r="16" spans="1:21" ht="28.8" customHeight="1" thickBot="1" x14ac:dyDescent="0.35">
      <c r="A16" s="189" t="s">
        <v>113</v>
      </c>
      <c r="B16" s="190"/>
      <c r="C16" s="191">
        <v>55</v>
      </c>
      <c r="D16" s="192">
        <v>25</v>
      </c>
      <c r="E16" s="193">
        <v>120</v>
      </c>
      <c r="F16" s="195">
        <f>$N$78+($N$79*E16)+($N$80*C16)</f>
        <v>468.5715779390614</v>
      </c>
      <c r="M16" s="162"/>
      <c r="N16" s="162"/>
      <c r="O16" s="162"/>
      <c r="P16" s="162"/>
      <c r="Q16" s="162"/>
      <c r="R16" s="162"/>
      <c r="S16" s="162"/>
      <c r="T16" s="162"/>
      <c r="U16" s="162"/>
    </row>
    <row r="17" spans="1:21" ht="19.2" customHeight="1" x14ac:dyDescent="0.3">
      <c r="A17" s="87"/>
      <c r="D17" s="86"/>
      <c r="M17" s="165"/>
      <c r="N17" s="165" t="s">
        <v>62</v>
      </c>
      <c r="O17" s="166" t="s">
        <v>50</v>
      </c>
      <c r="P17" s="165" t="s">
        <v>63</v>
      </c>
      <c r="Q17" s="165" t="s">
        <v>64</v>
      </c>
      <c r="R17" s="166" t="s">
        <v>65</v>
      </c>
      <c r="S17" s="166" t="s">
        <v>66</v>
      </c>
      <c r="T17" s="166" t="s">
        <v>67</v>
      </c>
      <c r="U17" s="166" t="s">
        <v>68</v>
      </c>
    </row>
    <row r="18" spans="1:21" ht="15" customHeight="1" x14ac:dyDescent="0.3">
      <c r="A18" s="194" t="s">
        <v>101</v>
      </c>
      <c r="B18" s="194"/>
      <c r="C18" s="194"/>
      <c r="D18" s="194"/>
      <c r="E18" s="194"/>
      <c r="F18" s="194"/>
      <c r="M18" s="162" t="s">
        <v>56</v>
      </c>
      <c r="N18" s="180">
        <v>400.23787620875743</v>
      </c>
      <c r="O18" s="179">
        <v>22.531319666222206</v>
      </c>
      <c r="P18" s="179">
        <v>17.763623353530129</v>
      </c>
      <c r="Q18" s="179">
        <v>6.8182164010095373E-9</v>
      </c>
      <c r="R18" s="179">
        <v>350.03496747392529</v>
      </c>
      <c r="S18" s="179">
        <v>450.44078494358956</v>
      </c>
      <c r="T18" s="179">
        <v>350.03496747392529</v>
      </c>
      <c r="U18" s="179">
        <v>450.44078494358956</v>
      </c>
    </row>
    <row r="19" spans="1:21" ht="14.4" customHeight="1" thickBot="1" x14ac:dyDescent="0.35">
      <c r="A19" s="194"/>
      <c r="B19" s="194"/>
      <c r="C19" s="194"/>
      <c r="D19" s="194"/>
      <c r="E19" s="194"/>
      <c r="F19" s="194"/>
      <c r="M19" s="164" t="s">
        <v>16</v>
      </c>
      <c r="N19" s="181">
        <v>1.2671761254572447</v>
      </c>
      <c r="O19" s="182">
        <v>0.32737566780004196</v>
      </c>
      <c r="P19" s="182">
        <v>3.870709555088939</v>
      </c>
      <c r="Q19" s="182">
        <v>3.1055688254263214E-3</v>
      </c>
      <c r="R19" s="182">
        <v>0.53773768083701923</v>
      </c>
      <c r="S19" s="182">
        <v>1.9966145700774702</v>
      </c>
      <c r="T19" s="182">
        <v>0.53773768083701923</v>
      </c>
      <c r="U19" s="182">
        <v>1.9966145700774702</v>
      </c>
    </row>
    <row r="20" spans="1:21" ht="15" customHeight="1" x14ac:dyDescent="0.3">
      <c r="B20" s="175"/>
      <c r="C20" s="175"/>
      <c r="D20" s="175"/>
      <c r="E20" s="175"/>
      <c r="F20" s="175"/>
    </row>
    <row r="21" spans="1:21" ht="25.8" customHeight="1" x14ac:dyDescent="0.3">
      <c r="B21" s="198" t="s">
        <v>100</v>
      </c>
      <c r="C21" s="199"/>
      <c r="D21" s="199"/>
      <c r="E21" s="199"/>
      <c r="F21" s="200"/>
      <c r="M21" s="169" t="s">
        <v>98</v>
      </c>
      <c r="N21" s="162"/>
      <c r="O21" s="162"/>
      <c r="P21" s="162"/>
      <c r="Q21" s="162"/>
      <c r="R21" s="162"/>
      <c r="S21" s="162"/>
      <c r="T21" s="162"/>
      <c r="U21" s="162"/>
    </row>
    <row r="22" spans="1:21" ht="15" thickBot="1" x14ac:dyDescent="0.35">
      <c r="B22" s="201"/>
      <c r="C22" s="202"/>
      <c r="D22" s="202"/>
      <c r="E22" s="202"/>
      <c r="F22" s="203"/>
      <c r="M22" s="162"/>
      <c r="N22" s="162"/>
      <c r="O22" s="162"/>
      <c r="P22" s="162"/>
      <c r="Q22" s="162"/>
      <c r="R22" s="162"/>
      <c r="S22" s="162"/>
      <c r="T22" s="162"/>
      <c r="U22" s="162"/>
    </row>
    <row r="23" spans="1:21" x14ac:dyDescent="0.3">
      <c r="B23" s="125" t="s">
        <v>102</v>
      </c>
      <c r="C23" s="102"/>
      <c r="D23" s="102"/>
      <c r="E23" s="102"/>
      <c r="F23" s="121"/>
      <c r="M23" s="163" t="s">
        <v>46</v>
      </c>
      <c r="N23" s="163"/>
      <c r="O23" s="162"/>
      <c r="P23" s="162"/>
      <c r="Q23" s="162"/>
      <c r="R23" s="162"/>
      <c r="S23" s="162"/>
      <c r="T23" s="162"/>
      <c r="U23" s="162"/>
    </row>
    <row r="24" spans="1:21" ht="15" customHeight="1" x14ac:dyDescent="0.3">
      <c r="B24" s="204" t="s">
        <v>103</v>
      </c>
      <c r="C24" s="205"/>
      <c r="D24" s="205"/>
      <c r="E24" s="205"/>
      <c r="F24" s="206"/>
      <c r="M24" s="162" t="s">
        <v>47</v>
      </c>
      <c r="N24" s="162">
        <v>0.80415696046500473</v>
      </c>
      <c r="O24" s="162"/>
      <c r="P24" s="162"/>
      <c r="Q24" s="162"/>
      <c r="R24" s="162"/>
      <c r="S24" s="162"/>
      <c r="T24" s="162"/>
      <c r="U24" s="162"/>
    </row>
    <row r="25" spans="1:21" x14ac:dyDescent="0.3">
      <c r="B25" s="204"/>
      <c r="C25" s="205"/>
      <c r="D25" s="205"/>
      <c r="E25" s="205"/>
      <c r="F25" s="206"/>
      <c r="M25" s="162" t="s">
        <v>48</v>
      </c>
      <c r="N25" s="150">
        <v>0.6466684170643151</v>
      </c>
      <c r="O25" s="162"/>
      <c r="P25" s="162"/>
      <c r="Q25" s="162"/>
      <c r="R25" s="162"/>
      <c r="S25" s="162"/>
      <c r="T25" s="162"/>
      <c r="U25" s="162"/>
    </row>
    <row r="26" spans="1:21" x14ac:dyDescent="0.3">
      <c r="B26" s="204"/>
      <c r="C26" s="205"/>
      <c r="D26" s="205"/>
      <c r="E26" s="205"/>
      <c r="F26" s="206"/>
      <c r="M26" s="162" t="s">
        <v>49</v>
      </c>
      <c r="N26" s="150">
        <v>0.56815028752305174</v>
      </c>
      <c r="O26" s="162"/>
      <c r="P26" s="162"/>
      <c r="Q26" s="162"/>
      <c r="R26" s="162"/>
      <c r="S26" s="162"/>
      <c r="T26" s="162"/>
      <c r="U26" s="162"/>
    </row>
    <row r="27" spans="1:21" x14ac:dyDescent="0.3">
      <c r="B27" s="128"/>
      <c r="C27" s="102"/>
      <c r="D27" s="102"/>
      <c r="E27" s="102"/>
      <c r="F27" s="121"/>
      <c r="M27" s="162" t="s">
        <v>50</v>
      </c>
      <c r="N27" s="162">
        <v>15.551913441661709</v>
      </c>
      <c r="O27" s="162"/>
      <c r="P27" s="162"/>
      <c r="Q27" s="162"/>
      <c r="R27" s="162"/>
      <c r="S27" s="162"/>
      <c r="T27" s="162"/>
      <c r="U27" s="162"/>
    </row>
    <row r="28" spans="1:21" ht="15" thickBot="1" x14ac:dyDescent="0.35">
      <c r="B28" s="125" t="s">
        <v>75</v>
      </c>
      <c r="C28" s="102"/>
      <c r="D28" s="102"/>
      <c r="E28" s="102"/>
      <c r="F28" s="121"/>
      <c r="M28" s="164" t="s">
        <v>51</v>
      </c>
      <c r="N28" s="164">
        <v>12</v>
      </c>
      <c r="O28" s="162"/>
      <c r="P28" s="162"/>
      <c r="Q28" s="162"/>
      <c r="R28" s="162"/>
      <c r="S28" s="162"/>
      <c r="T28" s="162"/>
      <c r="U28" s="162"/>
    </row>
    <row r="29" spans="1:21" x14ac:dyDescent="0.3">
      <c r="B29" s="143" t="s">
        <v>105</v>
      </c>
      <c r="C29" s="114"/>
      <c r="D29" s="114"/>
      <c r="E29" s="114"/>
      <c r="F29" s="144"/>
      <c r="M29" s="162"/>
      <c r="N29" s="162"/>
      <c r="O29" s="162"/>
      <c r="P29" s="162"/>
      <c r="Q29" s="162"/>
      <c r="R29" s="162"/>
      <c r="S29" s="162"/>
      <c r="T29" s="162"/>
      <c r="U29" s="162"/>
    </row>
    <row r="30" spans="1:21" ht="15" thickBot="1" x14ac:dyDescent="0.35">
      <c r="B30" s="143"/>
      <c r="C30" s="114"/>
      <c r="D30" s="114"/>
      <c r="E30" s="114"/>
      <c r="F30" s="144"/>
      <c r="M30" s="162" t="s">
        <v>52</v>
      </c>
      <c r="N30" s="162"/>
      <c r="O30" s="162"/>
      <c r="P30" s="162"/>
      <c r="Q30" s="162"/>
      <c r="R30" s="162"/>
      <c r="S30" s="162"/>
      <c r="T30" s="162"/>
      <c r="U30" s="162"/>
    </row>
    <row r="31" spans="1:21" x14ac:dyDescent="0.3">
      <c r="B31" s="143"/>
      <c r="C31" s="114"/>
      <c r="D31" s="114"/>
      <c r="E31" s="114"/>
      <c r="F31" s="144"/>
      <c r="M31" s="165"/>
      <c r="N31" s="165" t="s">
        <v>57</v>
      </c>
      <c r="O31" s="165" t="s">
        <v>58</v>
      </c>
      <c r="P31" s="165" t="s">
        <v>59</v>
      </c>
      <c r="Q31" s="165" t="s">
        <v>60</v>
      </c>
      <c r="R31" s="165" t="s">
        <v>61</v>
      </c>
      <c r="S31" s="162"/>
      <c r="T31" s="162"/>
      <c r="U31" s="162"/>
    </row>
    <row r="32" spans="1:21" ht="14.4" customHeight="1" x14ac:dyDescent="0.3">
      <c r="B32" s="143" t="s">
        <v>106</v>
      </c>
      <c r="C32" s="114"/>
      <c r="D32" s="114"/>
      <c r="E32" s="114"/>
      <c r="F32" s="144"/>
      <c r="M32" s="162" t="s">
        <v>53</v>
      </c>
      <c r="N32" s="162">
        <v>2</v>
      </c>
      <c r="O32" s="162">
        <v>3983.9085613942239</v>
      </c>
      <c r="P32" s="162">
        <v>1991.9542806971119</v>
      </c>
      <c r="Q32" s="162">
        <v>8.2359121497472003</v>
      </c>
      <c r="R32" s="162">
        <v>9.264480377233009E-3</v>
      </c>
      <c r="S32" s="162"/>
      <c r="T32" s="162"/>
      <c r="U32" s="162"/>
    </row>
    <row r="33" spans="2:21" x14ac:dyDescent="0.3">
      <c r="B33" s="143"/>
      <c r="C33" s="114"/>
      <c r="D33" s="114"/>
      <c r="E33" s="114"/>
      <c r="F33" s="144"/>
      <c r="M33" s="162" t="s">
        <v>54</v>
      </c>
      <c r="N33" s="162">
        <v>9</v>
      </c>
      <c r="O33" s="162">
        <v>2176.7581052724431</v>
      </c>
      <c r="P33" s="162">
        <v>241.86201169693811</v>
      </c>
      <c r="Q33" s="162"/>
      <c r="R33" s="162"/>
      <c r="S33" s="162"/>
      <c r="T33" s="162"/>
      <c r="U33" s="162"/>
    </row>
    <row r="34" spans="2:21" ht="15" thickBot="1" x14ac:dyDescent="0.35">
      <c r="B34" s="143"/>
      <c r="C34" s="114"/>
      <c r="D34" s="114"/>
      <c r="E34" s="114"/>
      <c r="F34" s="144"/>
      <c r="M34" s="164" t="s">
        <v>55</v>
      </c>
      <c r="N34" s="164">
        <v>11</v>
      </c>
      <c r="O34" s="164">
        <v>6160.666666666667</v>
      </c>
      <c r="P34" s="164"/>
      <c r="Q34" s="164"/>
      <c r="R34" s="164"/>
      <c r="S34" s="162"/>
      <c r="T34" s="162"/>
      <c r="U34" s="162"/>
    </row>
    <row r="35" spans="2:21" ht="15" thickBot="1" x14ac:dyDescent="0.35">
      <c r="B35" s="143" t="s">
        <v>110</v>
      </c>
      <c r="C35" s="114"/>
      <c r="D35" s="114"/>
      <c r="E35" s="114"/>
      <c r="F35" s="144"/>
      <c r="M35" s="162"/>
      <c r="N35" s="162"/>
      <c r="O35" s="162"/>
      <c r="P35" s="162"/>
      <c r="Q35" s="162"/>
      <c r="R35" s="162"/>
      <c r="S35" s="162"/>
      <c r="T35" s="162"/>
      <c r="U35" s="162"/>
    </row>
    <row r="36" spans="2:21" ht="14.4" customHeight="1" x14ac:dyDescent="0.3">
      <c r="B36" s="143"/>
      <c r="C36" s="114"/>
      <c r="D36" s="114"/>
      <c r="E36" s="114"/>
      <c r="F36" s="144"/>
      <c r="M36" s="165"/>
      <c r="N36" s="165" t="s">
        <v>62</v>
      </c>
      <c r="O36" s="165" t="s">
        <v>50</v>
      </c>
      <c r="P36" s="165" t="s">
        <v>63</v>
      </c>
      <c r="Q36" s="165" t="s">
        <v>64</v>
      </c>
      <c r="R36" s="165" t="s">
        <v>65</v>
      </c>
      <c r="S36" s="165" t="s">
        <v>66</v>
      </c>
      <c r="T36" s="165" t="s">
        <v>67</v>
      </c>
      <c r="U36" s="165" t="s">
        <v>68</v>
      </c>
    </row>
    <row r="37" spans="2:21" x14ac:dyDescent="0.3">
      <c r="B37" s="207" t="s">
        <v>111</v>
      </c>
      <c r="C37" s="208"/>
      <c r="D37" s="208"/>
      <c r="E37" s="208"/>
      <c r="F37" s="209"/>
      <c r="M37" s="162" t="s">
        <v>56</v>
      </c>
      <c r="N37" s="150">
        <v>296.52614797124011</v>
      </c>
      <c r="O37" s="162">
        <v>97.42684849348403</v>
      </c>
      <c r="P37" s="162">
        <v>3.0435773357800029</v>
      </c>
      <c r="Q37" s="162">
        <v>1.393698406034055E-2</v>
      </c>
      <c r="R37" s="162">
        <v>76.131304802849655</v>
      </c>
      <c r="S37" s="162">
        <v>516.92099113963059</v>
      </c>
      <c r="T37" s="162">
        <v>76.131304802849655</v>
      </c>
      <c r="U37" s="162">
        <v>516.92099113963059</v>
      </c>
    </row>
    <row r="38" spans="2:21" x14ac:dyDescent="0.3">
      <c r="B38" s="207"/>
      <c r="C38" s="208"/>
      <c r="D38" s="208"/>
      <c r="E38" s="208"/>
      <c r="F38" s="209"/>
      <c r="M38" s="162" t="s">
        <v>16</v>
      </c>
      <c r="N38" s="150">
        <v>1.0073790274303207</v>
      </c>
      <c r="O38" s="162">
        <v>0.4019368993162532</v>
      </c>
      <c r="P38" s="162">
        <v>2.5063113865484934</v>
      </c>
      <c r="Q38" s="162">
        <v>3.3512973625140705E-2</v>
      </c>
      <c r="R38" s="162">
        <v>9.8134591649157388E-2</v>
      </c>
      <c r="S38" s="162">
        <v>1.916623463211484</v>
      </c>
      <c r="T38" s="162">
        <v>9.8134591649157388E-2</v>
      </c>
      <c r="U38" s="162">
        <v>1.916623463211484</v>
      </c>
    </row>
    <row r="39" spans="2:21" ht="15" thickBot="1" x14ac:dyDescent="0.35">
      <c r="B39" s="207"/>
      <c r="C39" s="208"/>
      <c r="D39" s="208"/>
      <c r="E39" s="208"/>
      <c r="F39" s="209"/>
      <c r="M39" s="164" t="s">
        <v>17</v>
      </c>
      <c r="N39" s="151">
        <v>5.0162641074275482</v>
      </c>
      <c r="O39" s="164">
        <v>4.5870240313792472</v>
      </c>
      <c r="P39" s="164">
        <v>1.09357702796234</v>
      </c>
      <c r="Q39" s="174">
        <v>0.30254484697973472</v>
      </c>
      <c r="R39" s="164">
        <v>-5.3603051610845158</v>
      </c>
      <c r="S39" s="164">
        <v>15.392833375939613</v>
      </c>
      <c r="T39" s="164">
        <v>-5.3603051610845158</v>
      </c>
      <c r="U39" s="164">
        <v>15.392833375939613</v>
      </c>
    </row>
    <row r="40" spans="2:21" x14ac:dyDescent="0.3">
      <c r="B40" s="143" t="s">
        <v>112</v>
      </c>
      <c r="C40" s="114"/>
      <c r="D40" s="114"/>
      <c r="E40" s="114"/>
      <c r="F40" s="144"/>
    </row>
    <row r="41" spans="2:21" ht="27" customHeight="1" x14ac:dyDescent="0.3">
      <c r="B41" s="143"/>
      <c r="C41" s="114"/>
      <c r="D41" s="114"/>
      <c r="E41" s="114"/>
      <c r="F41" s="144"/>
      <c r="M41" s="168" t="s">
        <v>97</v>
      </c>
      <c r="N41" s="152"/>
      <c r="O41" s="152"/>
      <c r="P41" s="152"/>
      <c r="Q41" s="152"/>
      <c r="R41" s="152"/>
      <c r="S41" s="152"/>
      <c r="T41" s="152"/>
      <c r="U41" s="152"/>
    </row>
    <row r="42" spans="2:21" ht="15" thickBot="1" x14ac:dyDescent="0.35">
      <c r="B42" s="125" t="s">
        <v>115</v>
      </c>
      <c r="C42" s="102"/>
      <c r="D42" s="102"/>
      <c r="E42" s="102"/>
      <c r="F42" s="121"/>
      <c r="M42" s="152"/>
      <c r="N42" s="152"/>
      <c r="O42" s="152"/>
      <c r="P42" s="152"/>
      <c r="Q42" s="152"/>
      <c r="R42" s="152"/>
      <c r="S42" s="152"/>
      <c r="T42" s="152"/>
      <c r="U42" s="152"/>
    </row>
    <row r="43" spans="2:21" x14ac:dyDescent="0.3">
      <c r="B43" s="143" t="s">
        <v>114</v>
      </c>
      <c r="C43" s="114"/>
      <c r="D43" s="114"/>
      <c r="E43" s="114"/>
      <c r="F43" s="144"/>
      <c r="M43" s="153" t="s">
        <v>46</v>
      </c>
      <c r="N43" s="153"/>
      <c r="O43" s="152"/>
      <c r="P43" s="152"/>
      <c r="Q43" s="152"/>
      <c r="R43" s="152"/>
      <c r="S43" s="152"/>
      <c r="T43" s="152"/>
      <c r="U43" s="152"/>
    </row>
    <row r="44" spans="2:21" x14ac:dyDescent="0.3">
      <c r="B44" s="143"/>
      <c r="C44" s="114"/>
      <c r="D44" s="114"/>
      <c r="E44" s="114"/>
      <c r="F44" s="144"/>
      <c r="M44" s="152" t="s">
        <v>47</v>
      </c>
      <c r="N44" s="152">
        <v>0.89045018123840569</v>
      </c>
      <c r="O44" s="152"/>
      <c r="P44" s="152"/>
      <c r="Q44" s="152"/>
      <c r="R44" s="152"/>
      <c r="S44" s="152"/>
      <c r="T44" s="152"/>
      <c r="U44" s="152"/>
    </row>
    <row r="45" spans="2:21" x14ac:dyDescent="0.3">
      <c r="B45" s="143"/>
      <c r="C45" s="114"/>
      <c r="D45" s="114"/>
      <c r="E45" s="114"/>
      <c r="F45" s="144"/>
      <c r="M45" s="152" t="s">
        <v>48</v>
      </c>
      <c r="N45" s="150">
        <v>0.79290152526750945</v>
      </c>
      <c r="O45" s="152"/>
      <c r="P45" s="152"/>
      <c r="Q45" s="152"/>
      <c r="R45" s="152"/>
      <c r="S45" s="152"/>
      <c r="T45" s="152"/>
      <c r="U45" s="152"/>
    </row>
    <row r="46" spans="2:21" x14ac:dyDescent="0.3">
      <c r="B46" s="143"/>
      <c r="C46" s="114"/>
      <c r="D46" s="114"/>
      <c r="E46" s="114"/>
      <c r="F46" s="144"/>
      <c r="M46" s="152" t="s">
        <v>49</v>
      </c>
      <c r="N46" s="150">
        <v>0.7152395972428256</v>
      </c>
      <c r="O46" s="152"/>
      <c r="P46" s="152"/>
      <c r="Q46" s="152"/>
      <c r="R46" s="152"/>
      <c r="S46" s="152"/>
      <c r="T46" s="152"/>
      <c r="U46" s="152"/>
    </row>
    <row r="47" spans="2:21" x14ac:dyDescent="0.3">
      <c r="B47" s="143"/>
      <c r="C47" s="114"/>
      <c r="D47" s="114"/>
      <c r="E47" s="114"/>
      <c r="F47" s="144"/>
      <c r="M47" s="152" t="s">
        <v>50</v>
      </c>
      <c r="N47" s="152">
        <v>12.628661201815712</v>
      </c>
      <c r="O47" s="152"/>
      <c r="P47" s="152"/>
      <c r="Q47" s="152"/>
      <c r="R47" s="152"/>
      <c r="S47" s="152"/>
      <c r="T47" s="152"/>
      <c r="U47" s="152"/>
    </row>
    <row r="48" spans="2:21" ht="15" thickBot="1" x14ac:dyDescent="0.35">
      <c r="B48" s="128"/>
      <c r="C48" s="102"/>
      <c r="D48" s="102"/>
      <c r="E48" s="102"/>
      <c r="F48" s="121"/>
      <c r="M48" s="154" t="s">
        <v>51</v>
      </c>
      <c r="N48" s="154">
        <v>12</v>
      </c>
      <c r="O48" s="152"/>
      <c r="P48" s="152"/>
      <c r="Q48" s="152"/>
      <c r="R48" s="152"/>
      <c r="S48" s="152"/>
      <c r="T48" s="152"/>
      <c r="U48" s="152"/>
    </row>
    <row r="49" spans="2:21" x14ac:dyDescent="0.3">
      <c r="B49" s="125" t="s">
        <v>116</v>
      </c>
      <c r="C49" s="102"/>
      <c r="D49" s="102"/>
      <c r="E49" s="102"/>
      <c r="F49" s="121"/>
      <c r="M49" s="152"/>
      <c r="N49" s="152"/>
      <c r="O49" s="152"/>
      <c r="P49" s="152"/>
      <c r="Q49" s="152"/>
      <c r="R49" s="152"/>
      <c r="S49" s="152"/>
      <c r="T49" s="152"/>
      <c r="U49" s="152"/>
    </row>
    <row r="50" spans="2:21" ht="15" customHeight="1" thickBot="1" x14ac:dyDescent="0.35">
      <c r="B50" s="143" t="s">
        <v>117</v>
      </c>
      <c r="C50" s="114"/>
      <c r="D50" s="114"/>
      <c r="E50" s="114"/>
      <c r="F50" s="144"/>
      <c r="M50" s="152" t="s">
        <v>52</v>
      </c>
      <c r="N50" s="152"/>
      <c r="O50" s="152"/>
      <c r="P50" s="152"/>
      <c r="Q50" s="152"/>
      <c r="R50" s="152"/>
      <c r="S50" s="152"/>
      <c r="T50" s="152"/>
      <c r="U50" s="152"/>
    </row>
    <row r="51" spans="2:21" x14ac:dyDescent="0.3">
      <c r="B51" s="143"/>
      <c r="C51" s="114"/>
      <c r="D51" s="114"/>
      <c r="E51" s="114"/>
      <c r="F51" s="144"/>
      <c r="M51" s="155"/>
      <c r="N51" s="155" t="s">
        <v>57</v>
      </c>
      <c r="O51" s="155" t="s">
        <v>58</v>
      </c>
      <c r="P51" s="155" t="s">
        <v>59</v>
      </c>
      <c r="Q51" s="155" t="s">
        <v>60</v>
      </c>
      <c r="R51" s="155" t="s">
        <v>61</v>
      </c>
      <c r="S51" s="152"/>
      <c r="T51" s="152"/>
      <c r="U51" s="152"/>
    </row>
    <row r="52" spans="2:21" x14ac:dyDescent="0.3">
      <c r="B52" s="143"/>
      <c r="C52" s="114"/>
      <c r="D52" s="114"/>
      <c r="E52" s="114"/>
      <c r="F52" s="144"/>
      <c r="M52" s="152" t="s">
        <v>53</v>
      </c>
      <c r="N52" s="152">
        <v>3</v>
      </c>
      <c r="O52" s="152">
        <v>4884.8019966647034</v>
      </c>
      <c r="P52" s="152">
        <v>1628.2673322215678</v>
      </c>
      <c r="Q52" s="152">
        <v>10.209655431365221</v>
      </c>
      <c r="R52" s="152">
        <v>4.1341607890017429E-3</v>
      </c>
      <c r="S52" s="152"/>
      <c r="T52" s="152"/>
      <c r="U52" s="152"/>
    </row>
    <row r="53" spans="2:21" x14ac:dyDescent="0.3">
      <c r="B53" s="143"/>
      <c r="C53" s="114"/>
      <c r="D53" s="114"/>
      <c r="E53" s="114"/>
      <c r="F53" s="144"/>
      <c r="M53" s="152" t="s">
        <v>54</v>
      </c>
      <c r="N53" s="152">
        <v>8</v>
      </c>
      <c r="O53" s="152">
        <v>1275.8646700019635</v>
      </c>
      <c r="P53" s="152">
        <v>159.48308375024544</v>
      </c>
      <c r="Q53" s="152"/>
      <c r="R53" s="152"/>
      <c r="S53" s="152"/>
      <c r="T53" s="152"/>
      <c r="U53" s="152"/>
    </row>
    <row r="54" spans="2:21" ht="15" thickBot="1" x14ac:dyDescent="0.35">
      <c r="B54" s="143"/>
      <c r="C54" s="114"/>
      <c r="D54" s="114"/>
      <c r="E54" s="114"/>
      <c r="F54" s="144"/>
      <c r="M54" s="154" t="s">
        <v>55</v>
      </c>
      <c r="N54" s="154">
        <v>11</v>
      </c>
      <c r="O54" s="154">
        <v>6160.666666666667</v>
      </c>
      <c r="P54" s="154"/>
      <c r="Q54" s="154"/>
      <c r="R54" s="154"/>
      <c r="S54" s="152"/>
      <c r="T54" s="152"/>
      <c r="U54" s="152"/>
    </row>
    <row r="55" spans="2:21" ht="15" customHeight="1" thickBot="1" x14ac:dyDescent="0.35">
      <c r="B55" s="143" t="s">
        <v>118</v>
      </c>
      <c r="C55" s="114"/>
      <c r="D55" s="114"/>
      <c r="E55" s="114"/>
      <c r="F55" s="144"/>
      <c r="M55" s="152"/>
      <c r="N55" s="152"/>
      <c r="O55" s="152"/>
      <c r="P55" s="152"/>
      <c r="Q55" s="152"/>
      <c r="R55" s="152"/>
      <c r="S55" s="152"/>
      <c r="T55" s="152"/>
      <c r="U55" s="152"/>
    </row>
    <row r="56" spans="2:21" x14ac:dyDescent="0.3">
      <c r="B56" s="143"/>
      <c r="C56" s="114"/>
      <c r="D56" s="114"/>
      <c r="E56" s="114"/>
      <c r="F56" s="144"/>
      <c r="M56" s="155"/>
      <c r="N56" s="155" t="s">
        <v>62</v>
      </c>
      <c r="O56" s="155" t="s">
        <v>50</v>
      </c>
      <c r="P56" s="155" t="s">
        <v>63</v>
      </c>
      <c r="Q56" s="155" t="s">
        <v>64</v>
      </c>
      <c r="R56" s="155" t="s">
        <v>65</v>
      </c>
      <c r="S56" s="155" t="s">
        <v>66</v>
      </c>
      <c r="T56" s="155" t="s">
        <v>67</v>
      </c>
      <c r="U56" s="155" t="s">
        <v>68</v>
      </c>
    </row>
    <row r="57" spans="2:21" x14ac:dyDescent="0.3">
      <c r="B57" s="143"/>
      <c r="C57" s="114"/>
      <c r="D57" s="114"/>
      <c r="E57" s="114"/>
      <c r="F57" s="144"/>
      <c r="M57" s="152" t="s">
        <v>56</v>
      </c>
      <c r="N57" s="150">
        <v>151.68257264120035</v>
      </c>
      <c r="O57" s="152">
        <v>99.864764531622228</v>
      </c>
      <c r="P57" s="152">
        <v>1.5188797906109315</v>
      </c>
      <c r="Q57" s="152">
        <v>0.16727562562902434</v>
      </c>
      <c r="R57" s="152">
        <v>-78.60598732991096</v>
      </c>
      <c r="S57" s="152">
        <v>381.97113261231164</v>
      </c>
      <c r="T57" s="152">
        <v>-78.60598732991096</v>
      </c>
      <c r="U57" s="152">
        <v>381.97113261231164</v>
      </c>
    </row>
    <row r="58" spans="2:21" x14ac:dyDescent="0.3">
      <c r="B58" s="210" t="s">
        <v>119</v>
      </c>
      <c r="C58" s="211"/>
      <c r="D58" s="211"/>
      <c r="E58" s="211"/>
      <c r="F58" s="212"/>
      <c r="M58" s="152" t="s">
        <v>16</v>
      </c>
      <c r="N58" s="150">
        <v>1.1221262267840713</v>
      </c>
      <c r="O58" s="152">
        <v>0.32993734384223922</v>
      </c>
      <c r="P58" s="152">
        <v>3.4010282489290455</v>
      </c>
      <c r="Q58" s="152">
        <v>9.3462485609778038E-3</v>
      </c>
      <c r="R58" s="152">
        <v>0.3612893475255885</v>
      </c>
      <c r="S58" s="152">
        <v>1.882963106042554</v>
      </c>
      <c r="T58" s="152">
        <v>0.3612893475255885</v>
      </c>
      <c r="U58" s="152">
        <v>1.882963106042554</v>
      </c>
    </row>
    <row r="59" spans="2:21" x14ac:dyDescent="0.3">
      <c r="B59" s="210"/>
      <c r="C59" s="211"/>
      <c r="D59" s="211"/>
      <c r="E59" s="211"/>
      <c r="F59" s="212"/>
      <c r="M59" s="152" t="s">
        <v>17</v>
      </c>
      <c r="N59" s="150">
        <v>4.1430337778473332</v>
      </c>
      <c r="O59" s="152">
        <v>3.7428895904757273</v>
      </c>
      <c r="P59" s="152">
        <v>1.1069078255446876</v>
      </c>
      <c r="Q59" s="173">
        <v>0.30050373734226121</v>
      </c>
      <c r="R59" s="152">
        <v>-4.488085095402325</v>
      </c>
      <c r="S59" s="152">
        <v>12.77415265109699</v>
      </c>
      <c r="T59" s="152">
        <v>-4.488085095402325</v>
      </c>
      <c r="U59" s="152">
        <v>12.77415265109699</v>
      </c>
    </row>
    <row r="60" spans="2:21" ht="15" thickBot="1" x14ac:dyDescent="0.35">
      <c r="B60" s="213" t="s">
        <v>120</v>
      </c>
      <c r="C60" s="208"/>
      <c r="D60" s="208"/>
      <c r="E60" s="208"/>
      <c r="F60" s="209"/>
      <c r="M60" s="154" t="s">
        <v>18</v>
      </c>
      <c r="N60" s="151">
        <v>1.3147709246963684</v>
      </c>
      <c r="O60" s="154">
        <v>0.55318537845989246</v>
      </c>
      <c r="P60" s="154">
        <v>2.3767275417813543</v>
      </c>
      <c r="Q60" s="154">
        <v>4.4773783600023292E-2</v>
      </c>
      <c r="R60" s="154">
        <v>3.9123154433374108E-2</v>
      </c>
      <c r="S60" s="154">
        <v>2.5904186949593626</v>
      </c>
      <c r="T60" s="154">
        <v>3.9123154433374108E-2</v>
      </c>
      <c r="U60" s="154">
        <v>2.5904186949593626</v>
      </c>
    </row>
    <row r="61" spans="2:21" x14ac:dyDescent="0.3">
      <c r="B61" s="207"/>
      <c r="C61" s="208"/>
      <c r="D61" s="208"/>
      <c r="E61" s="208"/>
      <c r="F61" s="209"/>
    </row>
    <row r="62" spans="2:21" ht="25.8" customHeight="1" x14ac:dyDescent="0.3">
      <c r="B62" s="214">
        <v>468.57157999999998</v>
      </c>
      <c r="C62" s="215"/>
      <c r="D62" s="215"/>
      <c r="E62" s="215"/>
      <c r="F62" s="216"/>
      <c r="M62" s="167" t="s">
        <v>96</v>
      </c>
      <c r="N62" s="156"/>
      <c r="O62" s="156"/>
      <c r="P62" s="156"/>
      <c r="Q62" s="156"/>
      <c r="R62" s="156"/>
      <c r="S62" s="156"/>
      <c r="T62" s="156"/>
      <c r="U62" s="156"/>
    </row>
    <row r="63" spans="2:21" ht="15" thickBot="1" x14ac:dyDescent="0.35">
      <c r="M63" s="156"/>
      <c r="N63" s="156"/>
      <c r="O63" s="156"/>
      <c r="P63" s="156"/>
      <c r="Q63" s="156"/>
      <c r="R63" s="156"/>
      <c r="S63" s="156"/>
      <c r="T63" s="156"/>
      <c r="U63" s="156"/>
    </row>
    <row r="64" spans="2:21" x14ac:dyDescent="0.3">
      <c r="M64" s="157" t="s">
        <v>46</v>
      </c>
      <c r="N64" s="157"/>
      <c r="O64" s="156"/>
      <c r="P64" s="156"/>
      <c r="Q64" s="156"/>
      <c r="R64" s="156"/>
      <c r="S64" s="156"/>
      <c r="T64" s="156"/>
      <c r="U64" s="156"/>
    </row>
    <row r="65" spans="13:21" x14ac:dyDescent="0.3">
      <c r="M65" s="158" t="s">
        <v>47</v>
      </c>
      <c r="N65" s="158">
        <v>0.87245815408840388</v>
      </c>
      <c r="O65" s="156"/>
      <c r="P65" s="156"/>
      <c r="Q65" s="156"/>
      <c r="R65" s="156"/>
      <c r="S65" s="156"/>
      <c r="T65" s="156"/>
      <c r="U65" s="156"/>
    </row>
    <row r="66" spans="13:21" x14ac:dyDescent="0.3">
      <c r="M66" s="158" t="s">
        <v>48</v>
      </c>
      <c r="N66" s="171">
        <v>0.7611832306353451</v>
      </c>
      <c r="O66" s="156"/>
      <c r="P66" s="156"/>
      <c r="Q66" s="156"/>
      <c r="R66" s="156"/>
      <c r="S66" s="156"/>
      <c r="T66" s="156"/>
      <c r="U66" s="156"/>
    </row>
    <row r="67" spans="13:21" x14ac:dyDescent="0.3">
      <c r="M67" s="158" t="s">
        <v>49</v>
      </c>
      <c r="N67" s="171">
        <v>0.70811283744319953</v>
      </c>
      <c r="O67" s="156"/>
      <c r="P67" s="156"/>
      <c r="Q67" s="156"/>
      <c r="R67" s="156"/>
      <c r="S67" s="156"/>
      <c r="T67" s="156"/>
      <c r="U67" s="156"/>
    </row>
    <row r="68" spans="13:21" x14ac:dyDescent="0.3">
      <c r="M68" s="158" t="s">
        <v>50</v>
      </c>
      <c r="N68" s="158">
        <v>12.78571473023203</v>
      </c>
      <c r="O68" s="156"/>
      <c r="P68" s="156"/>
      <c r="Q68" s="156"/>
      <c r="R68" s="156"/>
      <c r="S68" s="156"/>
      <c r="T68" s="156"/>
      <c r="U68" s="156"/>
    </row>
    <row r="69" spans="13:21" ht="15" thickBot="1" x14ac:dyDescent="0.35">
      <c r="M69" s="159" t="s">
        <v>51</v>
      </c>
      <c r="N69" s="159">
        <v>12</v>
      </c>
      <c r="O69" s="156"/>
      <c r="P69" s="156"/>
      <c r="Q69" s="156"/>
      <c r="R69" s="156"/>
      <c r="S69" s="156"/>
      <c r="T69" s="156"/>
      <c r="U69" s="156"/>
    </row>
    <row r="70" spans="13:21" x14ac:dyDescent="0.3">
      <c r="M70" s="156"/>
      <c r="N70" s="156"/>
      <c r="O70" s="156"/>
      <c r="P70" s="156"/>
      <c r="Q70" s="156"/>
      <c r="R70" s="156"/>
      <c r="S70" s="156"/>
      <c r="T70" s="156"/>
      <c r="U70" s="156"/>
    </row>
    <row r="71" spans="13:21" ht="15" thickBot="1" x14ac:dyDescent="0.35">
      <c r="M71" s="156" t="s">
        <v>52</v>
      </c>
      <c r="N71" s="156"/>
      <c r="O71" s="156"/>
      <c r="P71" s="156"/>
      <c r="Q71" s="156"/>
      <c r="R71" s="156"/>
      <c r="S71" s="156"/>
      <c r="T71" s="156"/>
      <c r="U71" s="156"/>
    </row>
    <row r="72" spans="13:21" x14ac:dyDescent="0.3">
      <c r="M72" s="160"/>
      <c r="N72" s="160" t="s">
        <v>57</v>
      </c>
      <c r="O72" s="160" t="s">
        <v>58</v>
      </c>
      <c r="P72" s="160" t="s">
        <v>59</v>
      </c>
      <c r="Q72" s="160" t="s">
        <v>60</v>
      </c>
      <c r="R72" s="160" t="s">
        <v>61</v>
      </c>
      <c r="S72" s="156"/>
      <c r="T72" s="156"/>
      <c r="U72" s="156"/>
    </row>
    <row r="73" spans="13:21" x14ac:dyDescent="0.3">
      <c r="M73" s="158" t="s">
        <v>53</v>
      </c>
      <c r="N73" s="158">
        <v>2</v>
      </c>
      <c r="O73" s="158">
        <v>4689.3961562008162</v>
      </c>
      <c r="P73" s="158">
        <v>2344.6980781004081</v>
      </c>
      <c r="Q73" s="158">
        <v>14.342897891851324</v>
      </c>
      <c r="R73" s="158">
        <v>1.5896140245628887E-3</v>
      </c>
      <c r="S73" s="156"/>
      <c r="T73" s="156"/>
      <c r="U73" s="156"/>
    </row>
    <row r="74" spans="13:21" x14ac:dyDescent="0.3">
      <c r="M74" s="158" t="s">
        <v>54</v>
      </c>
      <c r="N74" s="158">
        <v>9</v>
      </c>
      <c r="O74" s="158">
        <v>1471.2705104658507</v>
      </c>
      <c r="P74" s="158">
        <v>163.47450116287231</v>
      </c>
      <c r="Q74" s="158"/>
      <c r="R74" s="158"/>
      <c r="S74" s="156"/>
      <c r="T74" s="156"/>
      <c r="U74" s="156"/>
    </row>
    <row r="75" spans="13:21" ht="15" thickBot="1" x14ac:dyDescent="0.35">
      <c r="M75" s="159" t="s">
        <v>55</v>
      </c>
      <c r="N75" s="159">
        <v>11</v>
      </c>
      <c r="O75" s="159">
        <v>6160.666666666667</v>
      </c>
      <c r="P75" s="159"/>
      <c r="Q75" s="159"/>
      <c r="R75" s="159"/>
      <c r="S75" s="156"/>
      <c r="T75" s="156"/>
      <c r="U75" s="156"/>
    </row>
    <row r="76" spans="13:21" ht="15" thickBot="1" x14ac:dyDescent="0.35">
      <c r="M76" s="156"/>
      <c r="N76" s="156"/>
      <c r="O76" s="156"/>
      <c r="P76" s="156"/>
      <c r="Q76" s="156"/>
      <c r="R76" s="156"/>
      <c r="S76" s="156"/>
      <c r="T76" s="156"/>
      <c r="U76" s="156"/>
    </row>
    <row r="77" spans="13:21" x14ac:dyDescent="0.3">
      <c r="M77" s="160"/>
      <c r="N77" s="160" t="s">
        <v>62</v>
      </c>
      <c r="O77" s="160" t="s">
        <v>50</v>
      </c>
      <c r="P77" s="160" t="s">
        <v>63</v>
      </c>
      <c r="Q77" s="160" t="s">
        <v>64</v>
      </c>
      <c r="R77" s="160" t="s">
        <v>65</v>
      </c>
      <c r="S77" s="160" t="s">
        <v>66</v>
      </c>
      <c r="T77" s="160" t="s">
        <v>67</v>
      </c>
      <c r="U77" s="160" t="s">
        <v>68</v>
      </c>
    </row>
    <row r="78" spans="13:21" x14ac:dyDescent="0.3">
      <c r="M78" s="158" t="s">
        <v>56</v>
      </c>
      <c r="N78" s="171">
        <v>229.8930445553857</v>
      </c>
      <c r="O78" s="158">
        <v>71.451033663270223</v>
      </c>
      <c r="P78" s="158">
        <v>3.2174908153017165</v>
      </c>
      <c r="Q78" s="158">
        <v>1.0531664414591161E-2</v>
      </c>
      <c r="R78" s="158">
        <v>68.259576964683276</v>
      </c>
      <c r="S78" s="158">
        <v>391.52651214608812</v>
      </c>
      <c r="T78" s="158">
        <v>68.259576964683276</v>
      </c>
      <c r="U78" s="158">
        <v>391.52651214608812</v>
      </c>
    </row>
    <row r="79" spans="13:21" x14ac:dyDescent="0.3">
      <c r="M79" s="158" t="s">
        <v>18</v>
      </c>
      <c r="N79" s="171">
        <v>1.3748778546969522</v>
      </c>
      <c r="O79" s="158">
        <v>0.5573600951089186</v>
      </c>
      <c r="P79" s="158">
        <v>2.4667676548108011</v>
      </c>
      <c r="Q79" s="158">
        <v>3.5759403157719853E-2</v>
      </c>
      <c r="R79" s="158">
        <v>0.11404172328842299</v>
      </c>
      <c r="S79" s="158">
        <v>2.6357139861054817</v>
      </c>
      <c r="T79" s="158">
        <v>0.11404172328842299</v>
      </c>
      <c r="U79" s="158">
        <v>2.6357139861054817</v>
      </c>
    </row>
    <row r="80" spans="13:21" ht="15" thickBot="1" x14ac:dyDescent="0.35">
      <c r="M80" s="159" t="s">
        <v>16</v>
      </c>
      <c r="N80" s="172">
        <v>1.3398761967280262</v>
      </c>
      <c r="O80" s="159">
        <v>0.26817184925414134</v>
      </c>
      <c r="P80" s="159">
        <v>4.9963342552717052</v>
      </c>
      <c r="Q80" s="159">
        <v>7.4267516286449233E-4</v>
      </c>
      <c r="R80" s="159">
        <v>0.73322932707692978</v>
      </c>
      <c r="S80" s="159">
        <v>1.9465230663791226</v>
      </c>
      <c r="T80" s="159">
        <v>0.73322932707692978</v>
      </c>
      <c r="U80" s="159">
        <v>1.9465230663791226</v>
      </c>
    </row>
  </sheetData>
  <mergeCells count="19">
    <mergeCell ref="B58:F59"/>
    <mergeCell ref="B60:F61"/>
    <mergeCell ref="B62:F62"/>
    <mergeCell ref="B40:F41"/>
    <mergeCell ref="A18:F19"/>
    <mergeCell ref="B43:F47"/>
    <mergeCell ref="B50:F54"/>
    <mergeCell ref="B55:F57"/>
    <mergeCell ref="H1:L1"/>
    <mergeCell ref="M1:U1"/>
    <mergeCell ref="B35:F36"/>
    <mergeCell ref="B37:F39"/>
    <mergeCell ref="B24:F26"/>
    <mergeCell ref="B29:F31"/>
    <mergeCell ref="B32:F34"/>
    <mergeCell ref="A1:F1"/>
    <mergeCell ref="B21:F22"/>
    <mergeCell ref="A16:B16"/>
    <mergeCell ref="A15:B15"/>
  </mergeCells>
  <conditionalFormatting sqref="C15:E15">
    <cfRule type="colorScale" priority="3">
      <colorScale>
        <cfvo type="min"/>
        <cfvo type="max"/>
        <color rgb="FFFFEF9C"/>
        <color rgb="FF63BE7B"/>
      </colorScale>
    </cfRule>
    <cfRule type="colorScale" priority="4">
      <colorScale>
        <cfvo type="min"/>
        <cfvo type="percentile" val="50"/>
        <cfvo type="max"/>
        <color rgb="FFF8696B"/>
        <color rgb="FFFFEB84"/>
        <color rgb="FF63BE7B"/>
      </colorScale>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D52F1-1C01-424E-9D77-A84778590B41}">
  <dimension ref="A1:Y47"/>
  <sheetViews>
    <sheetView tabSelected="1" topLeftCell="S1" zoomScale="55" zoomScaleNormal="55" workbookViewId="0">
      <selection activeCell="G21" sqref="A13:G23"/>
    </sheetView>
  </sheetViews>
  <sheetFormatPr defaultRowHeight="14.4" x14ac:dyDescent="0.3"/>
  <cols>
    <col min="1" max="1" width="10.88671875" customWidth="1"/>
    <col min="2" max="2" width="24.21875" customWidth="1"/>
    <col min="3" max="3" width="9.44140625" bestFit="1" customWidth="1"/>
    <col min="4" max="4" width="10.44140625" bestFit="1" customWidth="1"/>
    <col min="5" max="5" width="10" bestFit="1" customWidth="1"/>
    <col min="6" max="6" width="11.33203125" customWidth="1"/>
    <col min="7" max="7" width="9.88671875" customWidth="1"/>
    <col min="8" max="8" width="8.109375" bestFit="1" customWidth="1"/>
    <col min="9" max="12" width="3.109375" bestFit="1" customWidth="1"/>
    <col min="13" max="13" width="5.21875" bestFit="1" customWidth="1"/>
  </cols>
  <sheetData>
    <row r="1" spans="1:25" ht="49.2" customHeight="1" thickBot="1" x14ac:dyDescent="0.35">
      <c r="A1" s="275" t="s">
        <v>165</v>
      </c>
      <c r="B1" s="275"/>
      <c r="C1" s="275"/>
      <c r="D1" s="275"/>
      <c r="E1" s="275"/>
      <c r="F1" s="275"/>
      <c r="G1" s="275" t="s">
        <v>170</v>
      </c>
      <c r="H1" s="275"/>
      <c r="I1" s="275"/>
      <c r="J1" s="275"/>
      <c r="K1" s="275"/>
      <c r="L1" s="275"/>
      <c r="M1" s="275"/>
      <c r="O1" s="276" t="s">
        <v>166</v>
      </c>
      <c r="P1" s="276"/>
      <c r="Q1" s="276"/>
      <c r="R1" s="276"/>
      <c r="S1" s="276"/>
      <c r="T1" s="276"/>
      <c r="U1" s="276"/>
      <c r="V1" s="276"/>
    </row>
    <row r="2" spans="1:25" ht="46.8" customHeight="1" thickBot="1" x14ac:dyDescent="0.35">
      <c r="A2" s="220" t="s">
        <v>121</v>
      </c>
      <c r="B2" s="221" t="s">
        <v>135</v>
      </c>
      <c r="C2" s="222" t="s">
        <v>131</v>
      </c>
      <c r="D2" s="222" t="s">
        <v>132</v>
      </c>
      <c r="E2" s="221" t="s">
        <v>133</v>
      </c>
      <c r="F2" s="217" t="s">
        <v>134</v>
      </c>
      <c r="G2" s="218" t="s">
        <v>150</v>
      </c>
      <c r="H2" s="241" t="s">
        <v>149</v>
      </c>
      <c r="I2" s="248" t="s">
        <v>151</v>
      </c>
      <c r="J2" s="219" t="s">
        <v>152</v>
      </c>
      <c r="K2" s="219" t="s">
        <v>153</v>
      </c>
      <c r="L2" s="249" t="s">
        <v>154</v>
      </c>
      <c r="M2" s="223" t="s">
        <v>155</v>
      </c>
    </row>
    <row r="3" spans="1:25" ht="23.4" customHeight="1" x14ac:dyDescent="0.3">
      <c r="A3" s="224" t="s">
        <v>123</v>
      </c>
      <c r="B3" s="225" t="s">
        <v>136</v>
      </c>
      <c r="C3" s="228">
        <v>4</v>
      </c>
      <c r="D3" s="228">
        <v>7</v>
      </c>
      <c r="E3" s="229">
        <v>10</v>
      </c>
      <c r="F3" s="232" t="s">
        <v>146</v>
      </c>
      <c r="G3" s="235">
        <f>(C3+4*D3+E3)/6</f>
        <v>7</v>
      </c>
      <c r="H3" s="242">
        <f>((E3-C3)/6)^2</f>
        <v>1</v>
      </c>
      <c r="I3" s="244">
        <v>0</v>
      </c>
      <c r="J3" s="239">
        <v>7</v>
      </c>
      <c r="K3" s="237">
        <v>0</v>
      </c>
      <c r="L3" s="245">
        <v>7</v>
      </c>
      <c r="M3" s="277">
        <f>K3-I3</f>
        <v>0</v>
      </c>
    </row>
    <row r="4" spans="1:25" ht="28.8" x14ac:dyDescent="0.3">
      <c r="A4" s="224" t="s">
        <v>122</v>
      </c>
      <c r="B4" s="225" t="s">
        <v>137</v>
      </c>
      <c r="C4" s="228">
        <v>2</v>
      </c>
      <c r="D4" s="228">
        <v>5</v>
      </c>
      <c r="E4" s="229">
        <v>8</v>
      </c>
      <c r="F4" s="233" t="s">
        <v>123</v>
      </c>
      <c r="G4" s="235">
        <f t="shared" ref="G4:G12" si="0">(C4+4*D4+E4)/6</f>
        <v>5</v>
      </c>
      <c r="H4" s="242">
        <f>((E4-C4)/6)^2</f>
        <v>1</v>
      </c>
      <c r="I4" s="244">
        <v>7</v>
      </c>
      <c r="J4" s="239">
        <v>12</v>
      </c>
      <c r="K4" s="237">
        <v>7</v>
      </c>
      <c r="L4" s="245">
        <v>12</v>
      </c>
      <c r="M4" s="277">
        <f t="shared" ref="M4:M12" si="1">K4-I4</f>
        <v>0</v>
      </c>
    </row>
    <row r="5" spans="1:25" ht="28.8" x14ac:dyDescent="0.3">
      <c r="A5" s="224" t="s">
        <v>124</v>
      </c>
      <c r="B5" s="225" t="s">
        <v>138</v>
      </c>
      <c r="C5" s="228">
        <v>16</v>
      </c>
      <c r="D5" s="228">
        <v>19</v>
      </c>
      <c r="E5" s="229">
        <v>28</v>
      </c>
      <c r="F5" s="233" t="s">
        <v>122</v>
      </c>
      <c r="G5" s="235">
        <f t="shared" si="0"/>
        <v>20</v>
      </c>
      <c r="H5" s="242">
        <f t="shared" ref="H4:H12" si="2">((E5-C5)/6)^2</f>
        <v>4</v>
      </c>
      <c r="I5" s="244">
        <v>12</v>
      </c>
      <c r="J5" s="239">
        <v>31</v>
      </c>
      <c r="K5" s="237">
        <v>12</v>
      </c>
      <c r="L5" s="245">
        <v>31</v>
      </c>
      <c r="M5" s="277">
        <f t="shared" si="1"/>
        <v>0</v>
      </c>
    </row>
    <row r="6" spans="1:25" ht="28.8" x14ac:dyDescent="0.3">
      <c r="A6" s="224" t="s">
        <v>125</v>
      </c>
      <c r="B6" s="225" t="s">
        <v>139</v>
      </c>
      <c r="C6" s="228">
        <v>6</v>
      </c>
      <c r="D6" s="228">
        <v>9</v>
      </c>
      <c r="E6" s="229">
        <v>24</v>
      </c>
      <c r="F6" s="233" t="s">
        <v>122</v>
      </c>
      <c r="G6" s="235">
        <f t="shared" si="0"/>
        <v>11</v>
      </c>
      <c r="H6" s="242">
        <f t="shared" si="2"/>
        <v>9</v>
      </c>
      <c r="I6" s="244">
        <v>12</v>
      </c>
      <c r="J6" s="239">
        <v>21</v>
      </c>
      <c r="K6" s="237">
        <v>19</v>
      </c>
      <c r="L6" s="245">
        <v>24</v>
      </c>
      <c r="M6" s="277">
        <f t="shared" si="1"/>
        <v>7</v>
      </c>
    </row>
    <row r="7" spans="1:25" ht="28.8" x14ac:dyDescent="0.3">
      <c r="A7" s="224" t="s">
        <v>126</v>
      </c>
      <c r="B7" s="225" t="s">
        <v>140</v>
      </c>
      <c r="C7" s="228">
        <v>1</v>
      </c>
      <c r="D7" s="228">
        <v>7</v>
      </c>
      <c r="E7" s="229">
        <v>13</v>
      </c>
      <c r="F7" s="233" t="s">
        <v>125</v>
      </c>
      <c r="G7" s="235">
        <f t="shared" si="0"/>
        <v>7</v>
      </c>
      <c r="H7" s="242">
        <f t="shared" si="2"/>
        <v>4</v>
      </c>
      <c r="I7" s="244">
        <v>21</v>
      </c>
      <c r="J7" s="239">
        <v>28</v>
      </c>
      <c r="K7" s="237">
        <v>24</v>
      </c>
      <c r="L7" s="245">
        <v>31</v>
      </c>
      <c r="M7" s="277">
        <f t="shared" si="1"/>
        <v>3</v>
      </c>
    </row>
    <row r="8" spans="1:25" ht="28.8" x14ac:dyDescent="0.3">
      <c r="A8" s="224" t="s">
        <v>60</v>
      </c>
      <c r="B8" s="225" t="s">
        <v>141</v>
      </c>
      <c r="C8" s="228">
        <v>4</v>
      </c>
      <c r="D8" s="228">
        <v>10</v>
      </c>
      <c r="E8" s="229">
        <v>28</v>
      </c>
      <c r="F8" s="233" t="s">
        <v>122</v>
      </c>
      <c r="G8" s="235">
        <f t="shared" si="0"/>
        <v>12</v>
      </c>
      <c r="H8" s="242">
        <f t="shared" si="2"/>
        <v>16</v>
      </c>
      <c r="I8" s="244">
        <v>12</v>
      </c>
      <c r="J8" s="239">
        <v>22</v>
      </c>
      <c r="K8" s="237">
        <v>21</v>
      </c>
      <c r="L8" s="245">
        <v>31</v>
      </c>
      <c r="M8" s="277">
        <f t="shared" si="1"/>
        <v>9</v>
      </c>
    </row>
    <row r="9" spans="1:25" ht="28.8" x14ac:dyDescent="0.3">
      <c r="A9" s="224" t="s">
        <v>127</v>
      </c>
      <c r="B9" s="225" t="s">
        <v>142</v>
      </c>
      <c r="C9" s="228">
        <v>2</v>
      </c>
      <c r="D9" s="228">
        <v>5</v>
      </c>
      <c r="E9" s="229">
        <v>14</v>
      </c>
      <c r="F9" s="233" t="s">
        <v>147</v>
      </c>
      <c r="G9" s="235">
        <f t="shared" si="0"/>
        <v>6</v>
      </c>
      <c r="H9" s="242">
        <f t="shared" si="2"/>
        <v>4</v>
      </c>
      <c r="I9" s="244">
        <v>31</v>
      </c>
      <c r="J9" s="239">
        <v>36</v>
      </c>
      <c r="K9" s="237">
        <v>31</v>
      </c>
      <c r="L9" s="245">
        <v>36</v>
      </c>
      <c r="M9" s="277">
        <f t="shared" si="1"/>
        <v>0</v>
      </c>
    </row>
    <row r="10" spans="1:25" ht="28.8" x14ac:dyDescent="0.3">
      <c r="A10" s="224" t="s">
        <v>128</v>
      </c>
      <c r="B10" s="225" t="s">
        <v>143</v>
      </c>
      <c r="C10" s="228">
        <v>5</v>
      </c>
      <c r="D10" s="228">
        <v>8</v>
      </c>
      <c r="E10" s="229">
        <v>17</v>
      </c>
      <c r="F10" s="233" t="s">
        <v>127</v>
      </c>
      <c r="G10" s="235">
        <f t="shared" si="0"/>
        <v>9</v>
      </c>
      <c r="H10" s="242">
        <f t="shared" si="2"/>
        <v>4</v>
      </c>
      <c r="I10" s="244">
        <v>36</v>
      </c>
      <c r="J10" s="239">
        <v>44</v>
      </c>
      <c r="K10" s="237">
        <v>36</v>
      </c>
      <c r="L10" s="245">
        <v>44</v>
      </c>
      <c r="M10" s="277">
        <f t="shared" si="1"/>
        <v>0</v>
      </c>
    </row>
    <row r="11" spans="1:25" ht="28.8" x14ac:dyDescent="0.3">
      <c r="A11" s="224" t="s">
        <v>129</v>
      </c>
      <c r="B11" s="225" t="s">
        <v>144</v>
      </c>
      <c r="C11" s="228">
        <v>2</v>
      </c>
      <c r="D11" s="228">
        <v>5</v>
      </c>
      <c r="E11" s="229">
        <v>8</v>
      </c>
      <c r="F11" s="233" t="s">
        <v>127</v>
      </c>
      <c r="G11" s="235">
        <f t="shared" si="0"/>
        <v>5</v>
      </c>
      <c r="H11" s="242">
        <f t="shared" si="2"/>
        <v>1</v>
      </c>
      <c r="I11" s="244">
        <v>36</v>
      </c>
      <c r="J11" s="239">
        <v>41</v>
      </c>
      <c r="K11" s="237">
        <v>39</v>
      </c>
      <c r="L11" s="245">
        <v>44</v>
      </c>
      <c r="M11" s="277">
        <f t="shared" si="1"/>
        <v>3</v>
      </c>
    </row>
    <row r="12" spans="1:25" ht="29.4" thickBot="1" x14ac:dyDescent="0.35">
      <c r="A12" s="226" t="s">
        <v>130</v>
      </c>
      <c r="B12" s="227" t="s">
        <v>145</v>
      </c>
      <c r="C12" s="230">
        <v>17</v>
      </c>
      <c r="D12" s="230">
        <v>29</v>
      </c>
      <c r="E12" s="231">
        <v>47</v>
      </c>
      <c r="F12" s="234" t="s">
        <v>148</v>
      </c>
      <c r="G12" s="236">
        <f t="shared" si="0"/>
        <v>30</v>
      </c>
      <c r="H12" s="243">
        <f t="shared" si="2"/>
        <v>25</v>
      </c>
      <c r="I12" s="246">
        <v>44</v>
      </c>
      <c r="J12" s="240">
        <v>73</v>
      </c>
      <c r="K12" s="238">
        <v>44</v>
      </c>
      <c r="L12" s="247">
        <v>73</v>
      </c>
      <c r="M12" s="278">
        <f>K12-I12</f>
        <v>0</v>
      </c>
    </row>
    <row r="13" spans="1:25" ht="28.8" customHeight="1" thickBot="1" x14ac:dyDescent="0.35">
      <c r="A13" s="281" t="s">
        <v>156</v>
      </c>
      <c r="B13" s="281"/>
      <c r="D13" s="281" t="s">
        <v>171</v>
      </c>
      <c r="E13" s="281"/>
      <c r="F13" s="281"/>
      <c r="G13" s="281"/>
    </row>
    <row r="14" spans="1:25" ht="15.6" customHeight="1" x14ac:dyDescent="0.3">
      <c r="A14" s="252" t="s">
        <v>156</v>
      </c>
      <c r="B14" s="250" t="s">
        <v>157</v>
      </c>
      <c r="D14" s="264" t="s">
        <v>159</v>
      </c>
      <c r="E14" s="265"/>
      <c r="F14" s="265"/>
      <c r="G14" s="254">
        <f>H3+H4+H5+H9+H10+H12</f>
        <v>39</v>
      </c>
      <c r="I14" s="292" t="s">
        <v>186</v>
      </c>
      <c r="J14" s="293"/>
      <c r="K14" s="293"/>
      <c r="L14" s="293"/>
      <c r="M14" s="293"/>
      <c r="N14" s="293"/>
      <c r="O14" s="293"/>
      <c r="P14" s="293"/>
      <c r="Q14" s="293"/>
      <c r="R14" s="293"/>
      <c r="S14" s="293"/>
      <c r="T14" s="293"/>
      <c r="U14" s="293"/>
      <c r="V14" s="293"/>
      <c r="W14" s="293"/>
      <c r="X14" s="293"/>
      <c r="Y14" s="294"/>
    </row>
    <row r="15" spans="1:25" ht="17.399999999999999" customHeight="1" thickBot="1" x14ac:dyDescent="0.35">
      <c r="A15" s="253"/>
      <c r="B15" s="251"/>
      <c r="D15" s="279" t="s">
        <v>160</v>
      </c>
      <c r="E15" s="280"/>
      <c r="F15" s="280"/>
      <c r="G15" s="255">
        <f>SQRT(G14)</f>
        <v>6.2449979983983983</v>
      </c>
      <c r="I15" s="295"/>
      <c r="J15" s="282"/>
      <c r="K15" s="282"/>
      <c r="L15" s="282"/>
      <c r="M15" s="282"/>
      <c r="N15" s="282"/>
      <c r="O15" s="282"/>
      <c r="P15" s="282"/>
      <c r="Q15" s="282"/>
      <c r="R15" s="282"/>
      <c r="S15" s="282"/>
      <c r="T15" s="282"/>
      <c r="U15" s="282"/>
      <c r="V15" s="282"/>
      <c r="W15" s="282"/>
      <c r="X15" s="282"/>
      <c r="Y15" s="296"/>
    </row>
    <row r="16" spans="1:25" ht="14.4" customHeight="1" x14ac:dyDescent="0.3">
      <c r="A16" s="256" t="s">
        <v>158</v>
      </c>
      <c r="B16" s="269">
        <f>SUM(D3:D5,D9:D10,D12)</f>
        <v>73</v>
      </c>
      <c r="D16" s="183"/>
      <c r="E16" s="183"/>
      <c r="F16" s="183"/>
      <c r="G16" s="183"/>
      <c r="I16" s="297" t="s">
        <v>167</v>
      </c>
      <c r="J16" s="283"/>
      <c r="K16" s="283"/>
      <c r="L16" s="283"/>
      <c r="M16" s="283"/>
      <c r="N16" s="283"/>
      <c r="O16" s="283"/>
      <c r="P16" s="283"/>
      <c r="Q16" s="283"/>
      <c r="R16" s="283"/>
      <c r="S16" s="283"/>
      <c r="T16" s="283"/>
      <c r="U16" s="283"/>
      <c r="V16" s="283"/>
      <c r="W16" s="283"/>
      <c r="X16" s="283"/>
      <c r="Y16" s="298"/>
    </row>
    <row r="17" spans="1:25" ht="15" thickBot="1" x14ac:dyDescent="0.35">
      <c r="A17" s="257"/>
      <c r="B17" s="270"/>
      <c r="D17" s="274" t="s">
        <v>172</v>
      </c>
      <c r="E17" s="274"/>
      <c r="F17" s="274"/>
      <c r="G17" s="274"/>
      <c r="I17" s="297"/>
      <c r="J17" s="283"/>
      <c r="K17" s="283"/>
      <c r="L17" s="283"/>
      <c r="M17" s="283"/>
      <c r="N17" s="283"/>
      <c r="O17" s="283"/>
      <c r="P17" s="283"/>
      <c r="Q17" s="283"/>
      <c r="R17" s="283"/>
      <c r="S17" s="283"/>
      <c r="T17" s="283"/>
      <c r="U17" s="283"/>
      <c r="V17" s="283"/>
      <c r="W17" s="283"/>
      <c r="X17" s="283"/>
      <c r="Y17" s="298"/>
    </row>
    <row r="18" spans="1:25" x14ac:dyDescent="0.3">
      <c r="D18" s="258" t="s">
        <v>163</v>
      </c>
      <c r="E18" s="259"/>
      <c r="F18" s="266" t="s">
        <v>161</v>
      </c>
      <c r="G18" s="271">
        <f>NORMDIST(85,B16,G15,1)</f>
        <v>0.97266803205416241</v>
      </c>
      <c r="I18" s="299" t="s">
        <v>102</v>
      </c>
      <c r="J18" s="283"/>
      <c r="K18" s="283"/>
      <c r="L18" s="283"/>
      <c r="M18" s="283"/>
      <c r="N18" s="283"/>
      <c r="O18" s="283"/>
      <c r="P18" s="283"/>
      <c r="Q18" s="283"/>
      <c r="R18" s="283"/>
      <c r="S18" s="283"/>
      <c r="T18" s="283"/>
      <c r="U18" s="283"/>
      <c r="V18" s="283"/>
      <c r="W18" s="283"/>
      <c r="X18" s="283"/>
      <c r="Y18" s="298"/>
    </row>
    <row r="19" spans="1:25" ht="14.4" customHeight="1" x14ac:dyDescent="0.3">
      <c r="D19" s="260"/>
      <c r="E19" s="261"/>
      <c r="F19" s="267"/>
      <c r="G19" s="272"/>
      <c r="I19" s="300" t="s">
        <v>168</v>
      </c>
      <c r="J19" s="284"/>
      <c r="K19" s="284"/>
      <c r="L19" s="284"/>
      <c r="M19" s="284"/>
      <c r="N19" s="284"/>
      <c r="O19" s="284"/>
      <c r="P19" s="284"/>
      <c r="Q19" s="284"/>
      <c r="R19" s="284"/>
      <c r="S19" s="284"/>
      <c r="T19" s="284"/>
      <c r="U19" s="284"/>
      <c r="V19" s="284"/>
      <c r="W19" s="284"/>
      <c r="X19" s="284"/>
      <c r="Y19" s="301"/>
    </row>
    <row r="20" spans="1:25" ht="15" customHeight="1" thickBot="1" x14ac:dyDescent="0.35">
      <c r="D20" s="262"/>
      <c r="E20" s="263"/>
      <c r="F20" s="268"/>
      <c r="G20" s="273"/>
      <c r="I20" s="300"/>
      <c r="J20" s="284"/>
      <c r="K20" s="284"/>
      <c r="L20" s="284"/>
      <c r="M20" s="284"/>
      <c r="N20" s="284"/>
      <c r="O20" s="284"/>
      <c r="P20" s="284"/>
      <c r="Q20" s="284"/>
      <c r="R20" s="284"/>
      <c r="S20" s="284"/>
      <c r="T20" s="284"/>
      <c r="U20" s="284"/>
      <c r="V20" s="284"/>
      <c r="W20" s="284"/>
      <c r="X20" s="284"/>
      <c r="Y20" s="301"/>
    </row>
    <row r="21" spans="1:25" ht="14.4" customHeight="1" x14ac:dyDescent="0.3">
      <c r="D21" s="258" t="s">
        <v>162</v>
      </c>
      <c r="E21" s="259"/>
      <c r="F21" s="266" t="s">
        <v>164</v>
      </c>
      <c r="G21" s="271">
        <f>1-NORMDIST(90,B16,G15,1)</f>
        <v>3.2426539853356307E-3</v>
      </c>
      <c r="I21" s="300"/>
      <c r="J21" s="284"/>
      <c r="K21" s="284"/>
      <c r="L21" s="284"/>
      <c r="M21" s="284"/>
      <c r="N21" s="284"/>
      <c r="O21" s="284"/>
      <c r="P21" s="284"/>
      <c r="Q21" s="284"/>
      <c r="R21" s="284"/>
      <c r="S21" s="284"/>
      <c r="T21" s="284"/>
      <c r="U21" s="284"/>
      <c r="V21" s="284"/>
      <c r="W21" s="284"/>
      <c r="X21" s="284"/>
      <c r="Y21" s="301"/>
    </row>
    <row r="22" spans="1:25" ht="15" customHeight="1" x14ac:dyDescent="0.3">
      <c r="D22" s="260"/>
      <c r="E22" s="261"/>
      <c r="F22" s="267"/>
      <c r="G22" s="272"/>
      <c r="I22" s="300"/>
      <c r="J22" s="284"/>
      <c r="K22" s="284"/>
      <c r="L22" s="284"/>
      <c r="M22" s="284"/>
      <c r="N22" s="284"/>
      <c r="O22" s="284"/>
      <c r="P22" s="284"/>
      <c r="Q22" s="284"/>
      <c r="R22" s="284"/>
      <c r="S22" s="284"/>
      <c r="T22" s="284"/>
      <c r="U22" s="284"/>
      <c r="V22" s="284"/>
      <c r="W22" s="284"/>
      <c r="X22" s="284"/>
      <c r="Y22" s="301"/>
    </row>
    <row r="23" spans="1:25" ht="15" customHeight="1" thickBot="1" x14ac:dyDescent="0.35">
      <c r="D23" s="262"/>
      <c r="E23" s="263"/>
      <c r="F23" s="268"/>
      <c r="G23" s="273"/>
      <c r="I23" s="300"/>
      <c r="J23" s="284"/>
      <c r="K23" s="284"/>
      <c r="L23" s="284"/>
      <c r="M23" s="284"/>
      <c r="N23" s="284"/>
      <c r="O23" s="284"/>
      <c r="P23" s="284"/>
      <c r="Q23" s="284"/>
      <c r="R23" s="284"/>
      <c r="S23" s="284"/>
      <c r="T23" s="284"/>
      <c r="U23" s="284"/>
      <c r="V23" s="284"/>
      <c r="W23" s="284"/>
      <c r="X23" s="284"/>
      <c r="Y23" s="301"/>
    </row>
    <row r="24" spans="1:25" ht="14.4" customHeight="1" x14ac:dyDescent="0.3">
      <c r="I24" s="302" t="s">
        <v>169</v>
      </c>
      <c r="J24" s="285"/>
      <c r="K24" s="285"/>
      <c r="L24" s="285"/>
      <c r="M24" s="285"/>
      <c r="N24" s="285"/>
      <c r="O24" s="285"/>
      <c r="P24" s="285"/>
      <c r="Q24" s="285"/>
      <c r="R24" s="285"/>
      <c r="S24" s="285"/>
      <c r="T24" s="285"/>
      <c r="U24" s="285"/>
      <c r="V24" s="285"/>
      <c r="W24" s="285"/>
      <c r="X24" s="285"/>
      <c r="Y24" s="303"/>
    </row>
    <row r="25" spans="1:25" ht="15" customHeight="1" x14ac:dyDescent="0.3">
      <c r="I25" s="302"/>
      <c r="J25" s="285"/>
      <c r="K25" s="285"/>
      <c r="L25" s="285"/>
      <c r="M25" s="285"/>
      <c r="N25" s="285"/>
      <c r="O25" s="285"/>
      <c r="P25" s="285"/>
      <c r="Q25" s="285"/>
      <c r="R25" s="285"/>
      <c r="S25" s="285"/>
      <c r="T25" s="285"/>
      <c r="U25" s="285"/>
      <c r="V25" s="285"/>
      <c r="W25" s="285"/>
      <c r="X25" s="285"/>
      <c r="Y25" s="303"/>
    </row>
    <row r="26" spans="1:25" ht="14.4" customHeight="1" x14ac:dyDescent="0.3">
      <c r="I26" s="302"/>
      <c r="J26" s="285"/>
      <c r="K26" s="285"/>
      <c r="L26" s="285"/>
      <c r="M26" s="285"/>
      <c r="N26" s="285"/>
      <c r="O26" s="285"/>
      <c r="P26" s="285"/>
      <c r="Q26" s="285"/>
      <c r="R26" s="285"/>
      <c r="S26" s="285"/>
      <c r="T26" s="285"/>
      <c r="U26" s="285"/>
      <c r="V26" s="285"/>
      <c r="W26" s="285"/>
      <c r="X26" s="285"/>
      <c r="Y26" s="303"/>
    </row>
    <row r="27" spans="1:25" ht="14.4" customHeight="1" x14ac:dyDescent="0.3">
      <c r="I27" s="302"/>
      <c r="J27" s="285"/>
      <c r="K27" s="285"/>
      <c r="L27" s="285"/>
      <c r="M27" s="285"/>
      <c r="N27" s="285"/>
      <c r="O27" s="285"/>
      <c r="P27" s="285"/>
      <c r="Q27" s="285"/>
      <c r="R27" s="285"/>
      <c r="S27" s="285"/>
      <c r="T27" s="285"/>
      <c r="U27" s="285"/>
      <c r="V27" s="285"/>
      <c r="W27" s="285"/>
      <c r="X27" s="285"/>
      <c r="Y27" s="303"/>
    </row>
    <row r="28" spans="1:25" ht="14.4" customHeight="1" x14ac:dyDescent="0.3">
      <c r="I28" s="304" t="s">
        <v>75</v>
      </c>
      <c r="J28" s="286"/>
      <c r="K28" s="286"/>
      <c r="L28" s="286"/>
      <c r="M28" s="286"/>
      <c r="N28" s="286"/>
      <c r="O28" s="286"/>
      <c r="P28" s="286"/>
      <c r="Q28" s="286"/>
      <c r="R28" s="286"/>
      <c r="S28" s="286"/>
      <c r="T28" s="286"/>
      <c r="U28" s="286"/>
      <c r="V28" s="286"/>
      <c r="W28" s="286"/>
      <c r="X28" s="286"/>
      <c r="Y28" s="305"/>
    </row>
    <row r="29" spans="1:25" ht="14.4" customHeight="1" x14ac:dyDescent="0.3">
      <c r="I29" s="302" t="s">
        <v>173</v>
      </c>
      <c r="J29" s="285"/>
      <c r="K29" s="285"/>
      <c r="L29" s="285"/>
      <c r="M29" s="285"/>
      <c r="N29" s="285"/>
      <c r="O29" s="285"/>
      <c r="P29" s="285"/>
      <c r="Q29" s="285"/>
      <c r="R29" s="285"/>
      <c r="S29" s="285"/>
      <c r="T29" s="285"/>
      <c r="U29" s="285"/>
      <c r="V29" s="285"/>
      <c r="W29" s="285"/>
      <c r="X29" s="285"/>
      <c r="Y29" s="303"/>
    </row>
    <row r="30" spans="1:25" ht="14.4" customHeight="1" x14ac:dyDescent="0.3">
      <c r="I30" s="302"/>
      <c r="J30" s="285"/>
      <c r="K30" s="285"/>
      <c r="L30" s="285"/>
      <c r="M30" s="285"/>
      <c r="N30" s="285"/>
      <c r="O30" s="285"/>
      <c r="P30" s="285"/>
      <c r="Q30" s="285"/>
      <c r="R30" s="285"/>
      <c r="S30" s="285"/>
      <c r="T30" s="285"/>
      <c r="U30" s="285"/>
      <c r="V30" s="285"/>
      <c r="W30" s="285"/>
      <c r="X30" s="285"/>
      <c r="Y30" s="303"/>
    </row>
    <row r="31" spans="1:25" ht="15" customHeight="1" x14ac:dyDescent="0.3">
      <c r="I31" s="300" t="s">
        <v>174</v>
      </c>
      <c r="J31" s="284"/>
      <c r="K31" s="284"/>
      <c r="L31" s="284"/>
      <c r="M31" s="284"/>
      <c r="N31" s="284"/>
      <c r="O31" s="284"/>
      <c r="P31" s="284"/>
      <c r="Q31" s="284"/>
      <c r="R31" s="284"/>
      <c r="S31" s="284"/>
      <c r="T31" s="284"/>
      <c r="U31" s="284"/>
      <c r="V31" s="284"/>
      <c r="W31" s="284"/>
      <c r="X31" s="284"/>
      <c r="Y31" s="301"/>
    </row>
    <row r="32" spans="1:25" ht="14.4" customHeight="1" x14ac:dyDescent="0.3">
      <c r="I32" s="300"/>
      <c r="J32" s="284"/>
      <c r="K32" s="284"/>
      <c r="L32" s="284"/>
      <c r="M32" s="284"/>
      <c r="N32" s="284"/>
      <c r="O32" s="284"/>
      <c r="P32" s="284"/>
      <c r="Q32" s="284"/>
      <c r="R32" s="284"/>
      <c r="S32" s="284"/>
      <c r="T32" s="284"/>
      <c r="U32" s="284"/>
      <c r="V32" s="284"/>
      <c r="W32" s="284"/>
      <c r="X32" s="284"/>
      <c r="Y32" s="301"/>
    </row>
    <row r="33" spans="9:25" ht="14.4" customHeight="1" x14ac:dyDescent="0.3">
      <c r="I33" s="306" t="s">
        <v>175</v>
      </c>
      <c r="J33" s="287"/>
      <c r="K33" s="287"/>
      <c r="L33" s="287"/>
      <c r="M33" s="287"/>
      <c r="N33" s="287"/>
      <c r="O33" s="287"/>
      <c r="P33" s="287"/>
      <c r="Q33" s="287"/>
      <c r="R33" s="287"/>
      <c r="S33" s="287"/>
      <c r="T33" s="287"/>
      <c r="U33" s="287"/>
      <c r="V33" s="287"/>
      <c r="W33" s="287"/>
      <c r="X33" s="287"/>
      <c r="Y33" s="307"/>
    </row>
    <row r="34" spans="9:25" ht="15" customHeight="1" x14ac:dyDescent="0.3">
      <c r="I34" s="300" t="s">
        <v>176</v>
      </c>
      <c r="J34" s="284"/>
      <c r="K34" s="284"/>
      <c r="L34" s="284"/>
      <c r="M34" s="284"/>
      <c r="N34" s="284"/>
      <c r="O34" s="284"/>
      <c r="P34" s="284"/>
      <c r="Q34" s="284"/>
      <c r="R34" s="284"/>
      <c r="S34" s="284"/>
      <c r="T34" s="284"/>
      <c r="U34" s="284"/>
      <c r="V34" s="284"/>
      <c r="W34" s="284"/>
      <c r="X34" s="284"/>
      <c r="Y34" s="301"/>
    </row>
    <row r="35" spans="9:25" ht="14.4" customHeight="1" x14ac:dyDescent="0.3">
      <c r="I35" s="300"/>
      <c r="J35" s="284"/>
      <c r="K35" s="284"/>
      <c r="L35" s="284"/>
      <c r="M35" s="284"/>
      <c r="N35" s="284"/>
      <c r="O35" s="284"/>
      <c r="P35" s="284"/>
      <c r="Q35" s="284"/>
      <c r="R35" s="284"/>
      <c r="S35" s="284"/>
      <c r="T35" s="284"/>
      <c r="U35" s="284"/>
      <c r="V35" s="284"/>
      <c r="W35" s="284"/>
      <c r="X35" s="284"/>
      <c r="Y35" s="301"/>
    </row>
    <row r="36" spans="9:25" ht="14.4" customHeight="1" x14ac:dyDescent="0.3">
      <c r="I36" s="306" t="s">
        <v>177</v>
      </c>
      <c r="J36" s="287"/>
      <c r="K36" s="287"/>
      <c r="L36" s="287"/>
      <c r="M36" s="287"/>
      <c r="N36" s="287"/>
      <c r="O36" s="287"/>
      <c r="P36" s="287"/>
      <c r="Q36" s="287"/>
      <c r="R36" s="287"/>
      <c r="S36" s="287"/>
      <c r="T36" s="287"/>
      <c r="U36" s="287"/>
      <c r="V36" s="287"/>
      <c r="W36" s="287"/>
      <c r="X36" s="287"/>
      <c r="Y36" s="307"/>
    </row>
    <row r="37" spans="9:25" ht="15" customHeight="1" x14ac:dyDescent="0.3">
      <c r="I37" s="300" t="s">
        <v>178</v>
      </c>
      <c r="J37" s="284"/>
      <c r="K37" s="284"/>
      <c r="L37" s="284"/>
      <c r="M37" s="284"/>
      <c r="N37" s="284"/>
      <c r="O37" s="284"/>
      <c r="P37" s="284"/>
      <c r="Q37" s="284"/>
      <c r="R37" s="284"/>
      <c r="S37" s="284"/>
      <c r="T37" s="284"/>
      <c r="U37" s="284"/>
      <c r="V37" s="284"/>
      <c r="W37" s="284"/>
      <c r="X37" s="284"/>
      <c r="Y37" s="301"/>
    </row>
    <row r="38" spans="9:25" ht="14.4" customHeight="1" x14ac:dyDescent="0.3">
      <c r="I38" s="300"/>
      <c r="J38" s="284"/>
      <c r="K38" s="284"/>
      <c r="L38" s="284"/>
      <c r="M38" s="284"/>
      <c r="N38" s="284"/>
      <c r="O38" s="284"/>
      <c r="P38" s="284"/>
      <c r="Q38" s="284"/>
      <c r="R38" s="284"/>
      <c r="S38" s="284"/>
      <c r="T38" s="284"/>
      <c r="U38" s="284"/>
      <c r="V38" s="284"/>
      <c r="W38" s="284"/>
      <c r="X38" s="284"/>
      <c r="Y38" s="301"/>
    </row>
    <row r="39" spans="9:25" x14ac:dyDescent="0.3">
      <c r="I39" s="297"/>
      <c r="J39" s="283"/>
      <c r="K39" s="283"/>
      <c r="L39" s="283"/>
      <c r="M39" s="283"/>
      <c r="N39" s="283"/>
      <c r="O39" s="283"/>
      <c r="P39" s="283"/>
      <c r="Q39" s="283"/>
      <c r="R39" s="283"/>
      <c r="S39" s="283"/>
      <c r="T39" s="283"/>
      <c r="U39" s="283"/>
      <c r="V39" s="283"/>
      <c r="W39" s="283"/>
      <c r="X39" s="283"/>
      <c r="Y39" s="298"/>
    </row>
    <row r="40" spans="9:25" ht="14.4" customHeight="1" x14ac:dyDescent="0.3">
      <c r="I40" s="308" t="s">
        <v>179</v>
      </c>
      <c r="J40" s="288"/>
      <c r="K40" s="288"/>
      <c r="L40" s="288"/>
      <c r="M40" s="288"/>
      <c r="N40" s="288"/>
      <c r="O40" s="288"/>
      <c r="P40" s="288"/>
      <c r="Q40" s="288"/>
      <c r="R40" s="288"/>
      <c r="S40" s="288"/>
      <c r="T40" s="288"/>
      <c r="U40" s="288"/>
      <c r="V40" s="288"/>
      <c r="W40" s="288"/>
      <c r="X40" s="288"/>
      <c r="Y40" s="309"/>
    </row>
    <row r="41" spans="9:25" ht="14.4" customHeight="1" x14ac:dyDescent="0.3">
      <c r="I41" s="310" t="s">
        <v>180</v>
      </c>
      <c r="J41" s="289"/>
      <c r="K41" s="289"/>
      <c r="L41" s="289"/>
      <c r="M41" s="289"/>
      <c r="N41" s="289"/>
      <c r="O41" s="289"/>
      <c r="P41" s="289"/>
      <c r="Q41" s="289"/>
      <c r="R41" s="289"/>
      <c r="S41" s="289"/>
      <c r="T41" s="289"/>
      <c r="U41" s="289"/>
      <c r="V41" s="289"/>
      <c r="W41" s="289"/>
      <c r="X41" s="289"/>
      <c r="Y41" s="311"/>
    </row>
    <row r="42" spans="9:25" ht="14.4" customHeight="1" x14ac:dyDescent="0.3">
      <c r="I42" s="312" t="s">
        <v>181</v>
      </c>
      <c r="J42" s="290"/>
      <c r="K42" s="290"/>
      <c r="L42" s="290"/>
      <c r="M42" s="290"/>
      <c r="N42" s="290"/>
      <c r="O42" s="290"/>
      <c r="P42" s="290"/>
      <c r="Q42" s="290"/>
      <c r="R42" s="290"/>
      <c r="S42" s="290"/>
      <c r="T42" s="290"/>
      <c r="U42" s="290"/>
      <c r="V42" s="290"/>
      <c r="W42" s="290"/>
      <c r="X42" s="290"/>
      <c r="Y42" s="313"/>
    </row>
    <row r="43" spans="9:25" ht="14.4" customHeight="1" x14ac:dyDescent="0.3">
      <c r="I43" s="310" t="s">
        <v>182</v>
      </c>
      <c r="J43" s="289"/>
      <c r="K43" s="289"/>
      <c r="L43" s="289"/>
      <c r="M43" s="289"/>
      <c r="N43" s="289"/>
      <c r="O43" s="289"/>
      <c r="P43" s="289"/>
      <c r="Q43" s="289"/>
      <c r="R43" s="289"/>
      <c r="S43" s="289"/>
      <c r="T43" s="289"/>
      <c r="U43" s="289"/>
      <c r="V43" s="289"/>
      <c r="W43" s="289"/>
      <c r="X43" s="289"/>
      <c r="Y43" s="311"/>
    </row>
    <row r="44" spans="9:25" ht="14.4" customHeight="1" x14ac:dyDescent="0.3">
      <c r="I44" s="314" t="s">
        <v>183</v>
      </c>
      <c r="J44" s="291"/>
      <c r="K44" s="291"/>
      <c r="L44" s="291"/>
      <c r="M44" s="291"/>
      <c r="N44" s="291"/>
      <c r="O44" s="291"/>
      <c r="P44" s="291"/>
      <c r="Q44" s="291"/>
      <c r="R44" s="291"/>
      <c r="S44" s="291"/>
      <c r="T44" s="291"/>
      <c r="U44" s="291"/>
      <c r="V44" s="291"/>
      <c r="W44" s="291"/>
      <c r="X44" s="291"/>
      <c r="Y44" s="315"/>
    </row>
    <row r="45" spans="9:25" ht="14.4" customHeight="1" x14ac:dyDescent="0.3">
      <c r="I45" s="310" t="s">
        <v>184</v>
      </c>
      <c r="J45" s="289"/>
      <c r="K45" s="289"/>
      <c r="L45" s="289"/>
      <c r="M45" s="289"/>
      <c r="N45" s="289"/>
      <c r="O45" s="289"/>
      <c r="P45" s="289"/>
      <c r="Q45" s="289"/>
      <c r="R45" s="289"/>
      <c r="S45" s="289"/>
      <c r="T45" s="289"/>
      <c r="U45" s="289"/>
      <c r="V45" s="289"/>
      <c r="W45" s="289"/>
      <c r="X45" s="289"/>
      <c r="Y45" s="311"/>
    </row>
    <row r="46" spans="9:25" ht="14.4" customHeight="1" x14ac:dyDescent="0.3">
      <c r="I46" s="314" t="s">
        <v>185</v>
      </c>
      <c r="J46" s="283"/>
      <c r="K46" s="283"/>
      <c r="L46" s="283"/>
      <c r="M46" s="283"/>
      <c r="N46" s="283"/>
      <c r="O46" s="283"/>
      <c r="P46" s="283"/>
      <c r="Q46" s="283"/>
      <c r="R46" s="283"/>
      <c r="S46" s="283"/>
      <c r="T46" s="283"/>
      <c r="U46" s="283"/>
      <c r="V46" s="283"/>
      <c r="W46" s="283"/>
      <c r="X46" s="283"/>
      <c r="Y46" s="298"/>
    </row>
    <row r="47" spans="9:25" x14ac:dyDescent="0.3">
      <c r="I47" s="316"/>
      <c r="J47" s="317"/>
      <c r="K47" s="317"/>
      <c r="L47" s="317"/>
      <c r="M47" s="317"/>
      <c r="N47" s="317"/>
      <c r="O47" s="317"/>
      <c r="P47" s="317"/>
      <c r="Q47" s="317"/>
      <c r="R47" s="317"/>
      <c r="S47" s="317"/>
      <c r="T47" s="317"/>
      <c r="U47" s="317"/>
      <c r="V47" s="317"/>
      <c r="W47" s="317"/>
      <c r="X47" s="317"/>
      <c r="Y47" s="318"/>
    </row>
  </sheetData>
  <mergeCells count="34">
    <mergeCell ref="I41:Y41"/>
    <mergeCell ref="I42:Y42"/>
    <mergeCell ref="I43:Y43"/>
    <mergeCell ref="I45:Y45"/>
    <mergeCell ref="I14:Y15"/>
    <mergeCell ref="I31:Y32"/>
    <mergeCell ref="I33:Y33"/>
    <mergeCell ref="I34:Y35"/>
    <mergeCell ref="I36:Y36"/>
    <mergeCell ref="I37:Y38"/>
    <mergeCell ref="I40:Y40"/>
    <mergeCell ref="I24:Y27"/>
    <mergeCell ref="I28:Y28"/>
    <mergeCell ref="G1:M1"/>
    <mergeCell ref="A13:B13"/>
    <mergeCell ref="D13:G13"/>
    <mergeCell ref="D17:G17"/>
    <mergeCell ref="D16:G16"/>
    <mergeCell ref="I29:Y30"/>
    <mergeCell ref="A1:F1"/>
    <mergeCell ref="O1:V1"/>
    <mergeCell ref="I19:Y23"/>
    <mergeCell ref="G18:G20"/>
    <mergeCell ref="B16:B17"/>
    <mergeCell ref="D21:E23"/>
    <mergeCell ref="F21:F23"/>
    <mergeCell ref="G21:G23"/>
    <mergeCell ref="A14:A15"/>
    <mergeCell ref="B14:B15"/>
    <mergeCell ref="A16:A17"/>
    <mergeCell ref="D14:F14"/>
    <mergeCell ref="D15:F15"/>
    <mergeCell ref="D18:E20"/>
    <mergeCell ref="F18:F20"/>
  </mergeCells>
  <conditionalFormatting sqref="M3:M12">
    <cfRule type="cellIs" dxfId="0" priority="1" operator="equal">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1-Data</vt:lpstr>
      <vt:lpstr>Problem 2-Data</vt:lpstr>
      <vt:lpstr>Problem 3 - 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Preetam Basu</dc:creator>
  <cp:lastModifiedBy>Corinne Batho Newton</cp:lastModifiedBy>
  <dcterms:created xsi:type="dcterms:W3CDTF">2022-03-28T11:48:36Z</dcterms:created>
  <dcterms:modified xsi:type="dcterms:W3CDTF">2023-05-08T13:26:55Z</dcterms:modified>
</cp:coreProperties>
</file>