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Frank-P\Documents\"/>
    </mc:Choice>
  </mc:AlternateContent>
  <xr:revisionPtr revIDLastSave="0" documentId="13_ncr:1_{4A4C7FF3-7F6F-4720-B94B-52CAE92BDC47}" xr6:coauthVersionLast="36" xr6:coauthVersionMax="47" xr10:uidLastSave="{00000000-0000-0000-0000-000000000000}"/>
  <bookViews>
    <workbookView xWindow="0" yWindow="0" windowWidth="28800" windowHeight="12225" activeTab="1" xr2:uid="{00000000-000D-0000-FFFF-FFFF00000000}"/>
  </bookViews>
  <sheets>
    <sheet name="Readme" sheetId="23" r:id="rId1"/>
    <sheet name="MAIN DATASET" sheetId="1" r:id="rId2"/>
    <sheet name="Non-Bilateral Aid" sheetId="5" r:id="rId3"/>
    <sheet name="Prices" sheetId="24" r:id="rId4"/>
    <sheet name="Currency Conversion" sheetId="3" r:id="rId5"/>
    <sheet name="Aggregate Aid" sheetId="15" r:id="rId6"/>
    <sheet name="Figure 1 Western Countries" sheetId="6" r:id="rId7"/>
    <sheet name="Figure 2 Type of Aid" sheetId="10" r:id="rId8"/>
    <sheet name="Figure 3 Ranking as % of GDP" sheetId="8" r:id="rId9"/>
    <sheet name="Figure 4 Ranking as % with EU" sheetId="32" r:id="rId10"/>
    <sheet name="Figure A1 Ranking in € with EU" sheetId="12" r:id="rId11"/>
    <sheet name="Figure 5 Military Aid" sheetId="33" r:id="rId12"/>
    <sheet name="Figure  6 Arms and Weapons" sheetId="31" r:id="rId13"/>
    <sheet name="Appendix &quot;Stand up for Ukraine&quot;" sheetId="25" r:id="rId14"/>
  </sheets>
  <definedNames>
    <definedName name="_xlnm._FilterDatabase" localSheetId="1" hidden="1">'MAIN DATASET'!$A$1:$V$393</definedName>
    <definedName name="_xlnm._FilterDatabase" localSheetId="3" hidden="1">Prices!$A$1:$D$189</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5" i="15" l="1"/>
  <c r="O32" i="15"/>
  <c r="N32" i="15"/>
  <c r="L32" i="15"/>
  <c r="M32" i="15"/>
  <c r="M269" i="1"/>
  <c r="N269" i="1" s="1"/>
  <c r="D28" i="25"/>
  <c r="M371" i="1"/>
  <c r="N371" i="1" s="1"/>
  <c r="S5" i="5"/>
  <c r="S6" i="5"/>
  <c r="S4" i="5"/>
  <c r="K114" i="1"/>
  <c r="AJ9" i="15"/>
  <c r="S32" i="15" s="1"/>
  <c r="C32" i="31" s="1"/>
  <c r="AJ14" i="15"/>
  <c r="S23" i="15" s="1"/>
  <c r="C36" i="31" s="1"/>
  <c r="AJ16" i="15"/>
  <c r="S33" i="15" s="1"/>
  <c r="C33" i="31" s="1"/>
  <c r="AJ20" i="15"/>
  <c r="S30" i="15" s="1"/>
  <c r="C38" i="31" s="1"/>
  <c r="AJ29" i="15"/>
  <c r="S26" i="15" s="1"/>
  <c r="C37" i="31" s="1"/>
  <c r="AJ30" i="15"/>
  <c r="S27" i="15" s="1"/>
  <c r="C39" i="31" s="1"/>
  <c r="AJ33" i="15"/>
  <c r="S25" i="15" s="1"/>
  <c r="C34" i="31" s="1"/>
  <c r="AJ2" i="15"/>
  <c r="S28" i="15" s="1"/>
  <c r="C35" i="31" s="1"/>
  <c r="K116" i="1"/>
  <c r="K117" i="1"/>
  <c r="L117" i="1" s="1"/>
  <c r="M117" i="1" s="1"/>
  <c r="N117" i="1" s="1"/>
  <c r="X38" i="12"/>
  <c r="AP41" i="15"/>
  <c r="AQ41" i="15" s="1"/>
  <c r="M119" i="1"/>
  <c r="M120" i="1"/>
  <c r="N120" i="1" s="1"/>
  <c r="G27" i="15"/>
  <c r="M393" i="1"/>
  <c r="N393" i="1" s="1"/>
  <c r="M201" i="1"/>
  <c r="N201" i="1" s="1"/>
  <c r="M170" i="1"/>
  <c r="N170" i="1" s="1"/>
  <c r="K241" i="1"/>
  <c r="L241" i="1" s="1"/>
  <c r="M241" i="1" s="1"/>
  <c r="N241" i="1" s="1"/>
  <c r="M183" i="1"/>
  <c r="N183" i="1" s="1"/>
  <c r="E12" i="25"/>
  <c r="E13" i="25"/>
  <c r="E14" i="25"/>
  <c r="E15" i="25"/>
  <c r="E16" i="25"/>
  <c r="E17" i="25"/>
  <c r="E18" i="25"/>
  <c r="E20" i="25"/>
  <c r="E21" i="25"/>
  <c r="E23" i="25"/>
  <c r="E24" i="25"/>
  <c r="E9" i="25"/>
  <c r="G14" i="15"/>
  <c r="G18" i="15"/>
  <c r="G19" i="15"/>
  <c r="G5" i="15"/>
  <c r="G9" i="15"/>
  <c r="G2" i="15"/>
  <c r="G3" i="15"/>
  <c r="G6" i="15"/>
  <c r="G11" i="15"/>
  <c r="G33" i="15"/>
  <c r="G7" i="15"/>
  <c r="G15" i="15"/>
  <c r="G17" i="15"/>
  <c r="G20" i="15"/>
  <c r="G25" i="15"/>
  <c r="G24" i="15"/>
  <c r="G21" i="15"/>
  <c r="G29" i="15"/>
  <c r="G23" i="15"/>
  <c r="G31" i="15"/>
  <c r="G13" i="15"/>
  <c r="G30" i="15"/>
  <c r="G4" i="15"/>
  <c r="G10" i="15"/>
  <c r="G22" i="15"/>
  <c r="M11" i="1"/>
  <c r="N11" i="1" s="1"/>
  <c r="AP10" i="15"/>
  <c r="AQ10" i="15" s="1"/>
  <c r="AP11" i="15"/>
  <c r="AQ11" i="15" s="1"/>
  <c r="M27" i="15" s="1"/>
  <c r="AP12" i="15"/>
  <c r="AQ12" i="15" s="1"/>
  <c r="AP13" i="15"/>
  <c r="AQ13" i="15" s="1"/>
  <c r="AP14" i="15"/>
  <c r="AQ14" i="15" s="1"/>
  <c r="AP15" i="15"/>
  <c r="AQ15" i="15" s="1"/>
  <c r="AP16" i="15"/>
  <c r="AQ16" i="15" s="1"/>
  <c r="AP17" i="15"/>
  <c r="AQ17" i="15" s="1"/>
  <c r="AP18" i="15"/>
  <c r="AQ18" i="15" s="1"/>
  <c r="AP19" i="15"/>
  <c r="AQ19" i="15" s="1"/>
  <c r="AP20" i="15"/>
  <c r="AQ20" i="15" s="1"/>
  <c r="AP21" i="15"/>
  <c r="AQ21" i="15" s="1"/>
  <c r="AP22" i="15"/>
  <c r="AQ22" i="15" s="1"/>
  <c r="M25" i="15" s="1"/>
  <c r="AP23" i="15"/>
  <c r="AQ23" i="15" s="1"/>
  <c r="AP24" i="15"/>
  <c r="AQ24" i="15" s="1"/>
  <c r="M3" i="15" s="1"/>
  <c r="AP25" i="15"/>
  <c r="AQ25" i="15" s="1"/>
  <c r="AP26" i="15"/>
  <c r="AQ26" i="15" s="1"/>
  <c r="AP27" i="15"/>
  <c r="AQ27" i="15" s="1"/>
  <c r="AP28" i="15"/>
  <c r="AQ28" i="15" s="1"/>
  <c r="AP29" i="15"/>
  <c r="AQ29" i="15" s="1"/>
  <c r="AP30" i="15"/>
  <c r="AQ30" i="15" s="1"/>
  <c r="M29" i="15" s="1"/>
  <c r="AP31" i="15"/>
  <c r="AQ31" i="15" s="1"/>
  <c r="AP32" i="15"/>
  <c r="AQ32" i="15" s="1"/>
  <c r="AP33" i="15"/>
  <c r="AQ33" i="15" s="1"/>
  <c r="AP34" i="15"/>
  <c r="AQ34" i="15" s="1"/>
  <c r="AP35" i="15"/>
  <c r="AQ35" i="15" s="1"/>
  <c r="AP36" i="15"/>
  <c r="AQ36" i="15" s="1"/>
  <c r="AP37" i="15"/>
  <c r="AQ37" i="15" s="1"/>
  <c r="AP38" i="15"/>
  <c r="AQ38" i="15" s="1"/>
  <c r="AP39" i="15"/>
  <c r="AQ39" i="15" s="1"/>
  <c r="M14" i="15" s="1"/>
  <c r="AP40" i="15"/>
  <c r="AQ40" i="15" s="1"/>
  <c r="AP9" i="15"/>
  <c r="AQ9" i="15" s="1"/>
  <c r="AS36" i="15"/>
  <c r="E48" i="15"/>
  <c r="D48" i="15" s="1"/>
  <c r="M194" i="1"/>
  <c r="N194" i="1" s="1"/>
  <c r="M85" i="1"/>
  <c r="N85" i="1" s="1"/>
  <c r="M324" i="1"/>
  <c r="N324" i="1" s="1"/>
  <c r="M294" i="1"/>
  <c r="N294" i="1" s="1"/>
  <c r="M229" i="1"/>
  <c r="N229" i="1" s="1"/>
  <c r="M295" i="1"/>
  <c r="N295" i="1" s="1"/>
  <c r="K271" i="1"/>
  <c r="L271" i="1" s="1"/>
  <c r="M271" i="1" s="1"/>
  <c r="N271" i="1" s="1"/>
  <c r="AJ32" i="15" s="1"/>
  <c r="S13" i="15" s="1"/>
  <c r="C23" i="31" s="1"/>
  <c r="M242" i="1"/>
  <c r="N242" i="1" s="1"/>
  <c r="K108" i="1"/>
  <c r="L108" i="1" s="1"/>
  <c r="M108" i="1" s="1"/>
  <c r="N108" i="1" s="1"/>
  <c r="K91" i="1"/>
  <c r="L91" i="1" s="1"/>
  <c r="M91" i="1" s="1"/>
  <c r="N91" i="1" s="1"/>
  <c r="M84" i="1"/>
  <c r="N84" i="1" s="1"/>
  <c r="N332" i="1"/>
  <c r="AJ28" i="15" s="1"/>
  <c r="S22" i="15" s="1"/>
  <c r="C8" i="31" s="1"/>
  <c r="N293" i="1"/>
  <c r="N285" i="1"/>
  <c r="C28" i="25"/>
  <c r="F19" i="25"/>
  <c r="F22" i="25"/>
  <c r="E22" i="25" s="1"/>
  <c r="N74" i="1"/>
  <c r="N68" i="1"/>
  <c r="N67" i="1"/>
  <c r="N66" i="1"/>
  <c r="N64" i="1"/>
  <c r="N25" i="1"/>
  <c r="N24" i="1"/>
  <c r="N19" i="1"/>
  <c r="K152" i="1"/>
  <c r="L152" i="1" s="1"/>
  <c r="N119" i="1"/>
  <c r="K219" i="1"/>
  <c r="K65" i="1"/>
  <c r="M313" i="1"/>
  <c r="N313" i="1" s="1"/>
  <c r="M37" i="1"/>
  <c r="N37" i="1" s="1"/>
  <c r="K392" i="1"/>
  <c r="K391" i="1"/>
  <c r="K390" i="1"/>
  <c r="K389" i="1"/>
  <c r="K388" i="1"/>
  <c r="K385" i="1"/>
  <c r="K384" i="1"/>
  <c r="K379" i="1"/>
  <c r="K378" i="1"/>
  <c r="K375" i="1"/>
  <c r="K374" i="1"/>
  <c r="K372" i="1"/>
  <c r="K371" i="1"/>
  <c r="K370" i="1"/>
  <c r="K369" i="1"/>
  <c r="K368" i="1"/>
  <c r="K365" i="1"/>
  <c r="K362" i="1"/>
  <c r="K359" i="1"/>
  <c r="K358" i="1"/>
  <c r="K353" i="1"/>
  <c r="K348" i="1"/>
  <c r="K346" i="1"/>
  <c r="K333" i="1"/>
  <c r="K332" i="1"/>
  <c r="K331" i="1"/>
  <c r="K330" i="1"/>
  <c r="K329" i="1"/>
  <c r="K328" i="1"/>
  <c r="K327" i="1"/>
  <c r="K326" i="1"/>
  <c r="K325" i="1"/>
  <c r="K323" i="1"/>
  <c r="K322" i="1"/>
  <c r="K321" i="1"/>
  <c r="K320" i="1"/>
  <c r="L320" i="1" s="1"/>
  <c r="M320" i="1" s="1"/>
  <c r="N320" i="1" s="1"/>
  <c r="K319" i="1"/>
  <c r="K314" i="1"/>
  <c r="K312" i="1"/>
  <c r="K311" i="1"/>
  <c r="L311" i="1" s="1"/>
  <c r="M311" i="1" s="1"/>
  <c r="N311" i="1" s="1"/>
  <c r="K310" i="1"/>
  <c r="K308" i="1"/>
  <c r="K307" i="1"/>
  <c r="K306" i="1"/>
  <c r="L306" i="1" s="1"/>
  <c r="K305" i="1"/>
  <c r="K292" i="1"/>
  <c r="K286" i="1"/>
  <c r="K285" i="1"/>
  <c r="K284" i="1"/>
  <c r="K282" i="1"/>
  <c r="K281" i="1"/>
  <c r="K280" i="1"/>
  <c r="K279" i="1"/>
  <c r="K278" i="1"/>
  <c r="K277" i="1"/>
  <c r="K276" i="1"/>
  <c r="K275" i="1"/>
  <c r="K274" i="1"/>
  <c r="L274" i="1" s="1"/>
  <c r="K273" i="1"/>
  <c r="L273" i="1" s="1"/>
  <c r="K272" i="1"/>
  <c r="K270" i="1"/>
  <c r="K268" i="1"/>
  <c r="K267" i="1"/>
  <c r="K260" i="1"/>
  <c r="K259" i="1"/>
  <c r="K258" i="1"/>
  <c r="K257" i="1"/>
  <c r="K253" i="1"/>
  <c r="K252" i="1"/>
  <c r="K251" i="1"/>
  <c r="K250" i="1"/>
  <c r="K249" i="1"/>
  <c r="K248" i="1"/>
  <c r="K247" i="1"/>
  <c r="K246" i="1"/>
  <c r="K245" i="1"/>
  <c r="K244" i="1"/>
  <c r="K243" i="1"/>
  <c r="K240" i="1"/>
  <c r="K239" i="1"/>
  <c r="K238" i="1"/>
  <c r="K237" i="1"/>
  <c r="K236" i="1"/>
  <c r="K235" i="1"/>
  <c r="K234" i="1"/>
  <c r="K233" i="1"/>
  <c r="K232" i="1"/>
  <c r="K230" i="1"/>
  <c r="K228" i="1"/>
  <c r="K227" i="1"/>
  <c r="K226" i="1"/>
  <c r="K225" i="1"/>
  <c r="K224" i="1"/>
  <c r="K222" i="1"/>
  <c r="K221" i="1"/>
  <c r="K220" i="1"/>
  <c r="K210" i="1"/>
  <c r="K209" i="1"/>
  <c r="K208" i="1"/>
  <c r="K207" i="1"/>
  <c r="K206" i="1"/>
  <c r="K205" i="1"/>
  <c r="K204" i="1"/>
  <c r="K203" i="1"/>
  <c r="K202" i="1"/>
  <c r="L202" i="1" s="1"/>
  <c r="K200" i="1"/>
  <c r="K199" i="1"/>
  <c r="K198" i="1"/>
  <c r="K197" i="1"/>
  <c r="K196" i="1"/>
  <c r="K195" i="1"/>
  <c r="K187" i="1"/>
  <c r="K185" i="1"/>
  <c r="K184" i="1"/>
  <c r="K182" i="1"/>
  <c r="K181" i="1"/>
  <c r="K180" i="1"/>
  <c r="K179" i="1"/>
  <c r="K178" i="1"/>
  <c r="K177" i="1"/>
  <c r="K176" i="1"/>
  <c r="K175" i="1"/>
  <c r="K174" i="1"/>
  <c r="K173" i="1"/>
  <c r="K169" i="1"/>
  <c r="K168" i="1"/>
  <c r="K167" i="1"/>
  <c r="K166" i="1"/>
  <c r="K165" i="1"/>
  <c r="K164" i="1"/>
  <c r="K163" i="1"/>
  <c r="K162" i="1"/>
  <c r="K161" i="1"/>
  <c r="K160" i="1"/>
  <c r="K159" i="1"/>
  <c r="K158" i="1"/>
  <c r="K157" i="1"/>
  <c r="K156" i="1"/>
  <c r="K155" i="1"/>
  <c r="K154" i="1"/>
  <c r="K153" i="1"/>
  <c r="K151" i="1"/>
  <c r="K150" i="1"/>
  <c r="K149" i="1"/>
  <c r="K148" i="1"/>
  <c r="K147" i="1"/>
  <c r="K146" i="1"/>
  <c r="K145" i="1"/>
  <c r="K144" i="1"/>
  <c r="K143" i="1"/>
  <c r="K142" i="1"/>
  <c r="K141" i="1"/>
  <c r="K140" i="1"/>
  <c r="K139" i="1"/>
  <c r="K138" i="1"/>
  <c r="K137" i="1"/>
  <c r="K136" i="1"/>
  <c r="K135" i="1"/>
  <c r="K134" i="1"/>
  <c r="K133" i="1"/>
  <c r="K132" i="1"/>
  <c r="K131" i="1"/>
  <c r="K130" i="1"/>
  <c r="K128" i="1"/>
  <c r="K121" i="1"/>
  <c r="K120" i="1"/>
  <c r="K119" i="1"/>
  <c r="K118" i="1"/>
  <c r="K115" i="1"/>
  <c r="K113" i="1"/>
  <c r="K112" i="1"/>
  <c r="K111" i="1"/>
  <c r="K110" i="1"/>
  <c r="K109" i="1"/>
  <c r="K107" i="1"/>
  <c r="K100" i="1"/>
  <c r="K99" i="1"/>
  <c r="K98" i="1"/>
  <c r="K97" i="1"/>
  <c r="K96" i="1"/>
  <c r="K95" i="1"/>
  <c r="K94" i="1"/>
  <c r="K93" i="1"/>
  <c r="K92" i="1"/>
  <c r="K90" i="1"/>
  <c r="K89" i="1"/>
  <c r="K88" i="1"/>
  <c r="K83" i="1"/>
  <c r="K82" i="1"/>
  <c r="K81" i="1"/>
  <c r="K80" i="1"/>
  <c r="K79" i="1"/>
  <c r="K78" i="1"/>
  <c r="N77" i="1"/>
  <c r="K77" i="1"/>
  <c r="K76" i="1"/>
  <c r="N75" i="1"/>
  <c r="K75" i="1"/>
  <c r="K74" i="1"/>
  <c r="K73" i="1"/>
  <c r="K72" i="1"/>
  <c r="K71" i="1"/>
  <c r="K69" i="1"/>
  <c r="K67" i="1"/>
  <c r="K66" i="1"/>
  <c r="K64" i="1"/>
  <c r="K63" i="1"/>
  <c r="K62" i="1"/>
  <c r="K43" i="1"/>
  <c r="K38" i="1"/>
  <c r="K36" i="1"/>
  <c r="K35" i="1"/>
  <c r="K34" i="1"/>
  <c r="K33" i="1"/>
  <c r="K32" i="1"/>
  <c r="K31" i="1"/>
  <c r="K30" i="1"/>
  <c r="K29" i="1"/>
  <c r="K28" i="1"/>
  <c r="K27" i="1"/>
  <c r="K26" i="1"/>
  <c r="K25" i="1"/>
  <c r="K24" i="1"/>
  <c r="K23" i="1"/>
  <c r="K22" i="1"/>
  <c r="K21" i="1"/>
  <c r="K20" i="1"/>
  <c r="K19" i="1"/>
  <c r="K18" i="1"/>
  <c r="K17" i="1"/>
  <c r="K16" i="1"/>
  <c r="K15" i="1"/>
  <c r="K14" i="1"/>
  <c r="K13" i="1"/>
  <c r="K12" i="1"/>
  <c r="K10" i="1"/>
  <c r="K9" i="1"/>
  <c r="K8" i="1"/>
  <c r="K7" i="1"/>
  <c r="K6" i="1"/>
  <c r="K5" i="1"/>
  <c r="K4" i="1"/>
  <c r="K3" i="1"/>
  <c r="K2" i="1"/>
  <c r="E19" i="25" l="1"/>
  <c r="F28" i="25"/>
  <c r="M13" i="15"/>
  <c r="M4" i="15"/>
  <c r="M26" i="15"/>
  <c r="P32" i="15"/>
  <c r="M28" i="15"/>
  <c r="M33" i="15"/>
  <c r="M8" i="15"/>
  <c r="M22" i="15"/>
  <c r="M9" i="15"/>
  <c r="M20" i="15"/>
  <c r="M6" i="15"/>
  <c r="M31" i="15"/>
  <c r="M17" i="15"/>
  <c r="M30" i="15"/>
  <c r="M5" i="15"/>
  <c r="M7" i="15"/>
  <c r="M19" i="15"/>
  <c r="M23" i="15"/>
  <c r="M21" i="15"/>
  <c r="M10" i="15"/>
  <c r="M18" i="15"/>
  <c r="M24" i="15"/>
  <c r="M2" i="15"/>
  <c r="M11" i="15"/>
  <c r="M15" i="15"/>
  <c r="M12" i="15"/>
  <c r="M16" i="15"/>
  <c r="AT41" i="15"/>
  <c r="AW41" i="15" s="1"/>
  <c r="AT10" i="15"/>
  <c r="G23" i="10" s="1"/>
  <c r="AT11" i="15"/>
  <c r="AT12" i="15"/>
  <c r="AT13" i="15"/>
  <c r="G37" i="10" s="1"/>
  <c r="AT14" i="15"/>
  <c r="AT15" i="15"/>
  <c r="AT16" i="15"/>
  <c r="AT17" i="15"/>
  <c r="G28" i="10" s="1"/>
  <c r="AT18" i="15"/>
  <c r="AT19" i="15"/>
  <c r="AT20" i="15"/>
  <c r="G31" i="10" s="1"/>
  <c r="AT21" i="15"/>
  <c r="G34" i="10" s="1"/>
  <c r="AT22" i="15"/>
  <c r="G24" i="10" s="1"/>
  <c r="AT23" i="15"/>
  <c r="AT24" i="15"/>
  <c r="G18" i="10" s="1"/>
  <c r="AT25" i="15"/>
  <c r="G25" i="10" s="1"/>
  <c r="AT26" i="15"/>
  <c r="AT27" i="15"/>
  <c r="AT28" i="15"/>
  <c r="G21" i="10" s="1"/>
  <c r="AT29" i="15"/>
  <c r="G9" i="10" s="1"/>
  <c r="AT30" i="15"/>
  <c r="AT31" i="15"/>
  <c r="G35" i="10" s="1"/>
  <c r="AT32" i="15"/>
  <c r="AT33" i="15"/>
  <c r="G29" i="10" s="1"/>
  <c r="AT34" i="15"/>
  <c r="AT35" i="15"/>
  <c r="AT36" i="15"/>
  <c r="AT37" i="15"/>
  <c r="G8" i="10" s="1"/>
  <c r="AT38" i="15"/>
  <c r="AT39" i="15"/>
  <c r="AT40" i="15"/>
  <c r="AT9" i="15"/>
  <c r="G32" i="10" s="1"/>
  <c r="L116" i="1"/>
  <c r="M116" i="1" s="1"/>
  <c r="N116" i="1" s="1"/>
  <c r="G15" i="10"/>
  <c r="G10" i="10"/>
  <c r="G11" i="10"/>
  <c r="G14" i="10"/>
  <c r="G27" i="10"/>
  <c r="G20" i="10"/>
  <c r="G33" i="10"/>
  <c r="G38" i="10"/>
  <c r="G17" i="10"/>
  <c r="G16" i="10"/>
  <c r="G12" i="10"/>
  <c r="G13" i="10"/>
  <c r="G19" i="10"/>
  <c r="G22" i="10"/>
  <c r="G26" i="10"/>
  <c r="G30" i="10"/>
  <c r="G39" i="10"/>
  <c r="G36" i="10"/>
  <c r="E28" i="25"/>
  <c r="M273" i="1"/>
  <c r="N273" i="1" s="1"/>
  <c r="AW9" i="15" l="1"/>
  <c r="O28" i="15" s="1"/>
  <c r="AW40" i="15"/>
  <c r="O33" i="15" s="1"/>
  <c r="D32" i="8"/>
  <c r="AW39" i="15"/>
  <c r="O14" i="15" s="1"/>
  <c r="D15" i="8"/>
  <c r="AW38" i="15"/>
  <c r="O8" i="15" s="1"/>
  <c r="AW37" i="15"/>
  <c r="O22" i="15" s="1"/>
  <c r="D17" i="8"/>
  <c r="AV36" i="15"/>
  <c r="AW36" i="15"/>
  <c r="AW35" i="15"/>
  <c r="O9" i="15" s="1"/>
  <c r="D16" i="8"/>
  <c r="AW34" i="15"/>
  <c r="O20" i="15" s="1"/>
  <c r="D35" i="8"/>
  <c r="AW33" i="15"/>
  <c r="O13" i="15" s="1"/>
  <c r="D19" i="8"/>
  <c r="AW32" i="15"/>
  <c r="O6" i="15" s="1"/>
  <c r="D12" i="8"/>
  <c r="AW31" i="15"/>
  <c r="O31" i="15" s="1"/>
  <c r="D37" i="8"/>
  <c r="AW30" i="15"/>
  <c r="O29" i="15" s="1"/>
  <c r="D34" i="8"/>
  <c r="AW29" i="15"/>
  <c r="O4" i="15" s="1"/>
  <c r="D10" i="8"/>
  <c r="AW28" i="15"/>
  <c r="O17" i="15" s="1"/>
  <c r="D26" i="8"/>
  <c r="AW27" i="15"/>
  <c r="O30" i="15" s="1"/>
  <c r="D29" i="8"/>
  <c r="AW26" i="15"/>
  <c r="O5" i="15" s="1"/>
  <c r="D11" i="8"/>
  <c r="AW25" i="15"/>
  <c r="O7" i="15" s="1"/>
  <c r="D13" i="8"/>
  <c r="AW24" i="15"/>
  <c r="O3" i="15" s="1"/>
  <c r="D9" i="8"/>
  <c r="AW23" i="15"/>
  <c r="O19" i="15" s="1"/>
  <c r="D27" i="8"/>
  <c r="AW22" i="15"/>
  <c r="O25" i="15" s="1"/>
  <c r="D23" i="8"/>
  <c r="AW21" i="15"/>
  <c r="O23" i="15" s="1"/>
  <c r="D33" i="8"/>
  <c r="AW20" i="15"/>
  <c r="O21" i="15" s="1"/>
  <c r="D31" i="8"/>
  <c r="AW19" i="15"/>
  <c r="O10" i="15" s="1"/>
  <c r="D18" i="8"/>
  <c r="AW18" i="15"/>
  <c r="O18" i="15" s="1"/>
  <c r="D24" i="8"/>
  <c r="AW17" i="15"/>
  <c r="O24" i="15" s="1"/>
  <c r="D28" i="8"/>
  <c r="AW16" i="15"/>
  <c r="O2" i="15" s="1"/>
  <c r="D8" i="8"/>
  <c r="AW15" i="15"/>
  <c r="O11" i="15" s="1"/>
  <c r="D21" i="8"/>
  <c r="AW14" i="15"/>
  <c r="O15" i="15" s="1"/>
  <c r="D20" i="8"/>
  <c r="AW13" i="15"/>
  <c r="O26" i="15" s="1"/>
  <c r="AW12" i="15"/>
  <c r="O12" i="15" s="1"/>
  <c r="AW11" i="15"/>
  <c r="O27" i="15" s="1"/>
  <c r="D38" i="8"/>
  <c r="AW10" i="15"/>
  <c r="O16" i="15" s="1"/>
  <c r="AV9" i="15"/>
  <c r="N28" i="15" s="1"/>
  <c r="AV40" i="15"/>
  <c r="N33" i="15" s="1"/>
  <c r="AV39" i="15"/>
  <c r="N14" i="15" s="1"/>
  <c r="AV38" i="15"/>
  <c r="N8" i="15" s="1"/>
  <c r="AV37" i="15"/>
  <c r="N22" i="15" s="1"/>
  <c r="AV35" i="15"/>
  <c r="N9" i="15" s="1"/>
  <c r="AV34" i="15"/>
  <c r="N20" i="15" s="1"/>
  <c r="AV33" i="15"/>
  <c r="N13" i="15" s="1"/>
  <c r="AV32" i="15"/>
  <c r="N6" i="15" s="1"/>
  <c r="AV31" i="15"/>
  <c r="N31" i="15" s="1"/>
  <c r="AV30" i="15"/>
  <c r="N29" i="15" s="1"/>
  <c r="AV29" i="15"/>
  <c r="N4" i="15" s="1"/>
  <c r="AV28" i="15"/>
  <c r="N17" i="15" s="1"/>
  <c r="AV27" i="15"/>
  <c r="N30" i="15" s="1"/>
  <c r="AV26" i="15"/>
  <c r="N5" i="15" s="1"/>
  <c r="AV25" i="15"/>
  <c r="N7" i="15" s="1"/>
  <c r="AV24" i="15"/>
  <c r="N3" i="15" s="1"/>
  <c r="AV23" i="15"/>
  <c r="N19" i="15" s="1"/>
  <c r="AV22" i="15"/>
  <c r="N25" i="15" s="1"/>
  <c r="AV21" i="15"/>
  <c r="N23" i="15" s="1"/>
  <c r="AV20" i="15"/>
  <c r="N21" i="15" s="1"/>
  <c r="AV19" i="15"/>
  <c r="N10" i="15" s="1"/>
  <c r="AV18" i="15"/>
  <c r="N18" i="15" s="1"/>
  <c r="AV17" i="15"/>
  <c r="N24" i="15" s="1"/>
  <c r="AV16" i="15"/>
  <c r="N2" i="15" s="1"/>
  <c r="AV15" i="15"/>
  <c r="N11" i="15" s="1"/>
  <c r="AV14" i="15"/>
  <c r="N15" i="15" s="1"/>
  <c r="AV13" i="15"/>
  <c r="N26" i="15" s="1"/>
  <c r="AV12" i="15"/>
  <c r="N12" i="15" s="1"/>
  <c r="AV11" i="15"/>
  <c r="N27" i="15" s="1"/>
  <c r="AV10" i="15"/>
  <c r="N16" i="15" s="1"/>
  <c r="AV41" i="15"/>
  <c r="H36" i="10"/>
  <c r="M390" i="1"/>
  <c r="N390" i="1" s="1"/>
  <c r="M389" i="1"/>
  <c r="N389" i="1" s="1"/>
  <c r="M388" i="1"/>
  <c r="N388" i="1" s="1"/>
  <c r="M373" i="1"/>
  <c r="N373" i="1" s="1"/>
  <c r="M372" i="1"/>
  <c r="N372" i="1" s="1"/>
  <c r="L346" i="1"/>
  <c r="M331" i="1"/>
  <c r="N331" i="1" s="1"/>
  <c r="M330" i="1"/>
  <c r="N330" i="1" s="1"/>
  <c r="M329" i="1"/>
  <c r="N329" i="1" s="1"/>
  <c r="M328" i="1"/>
  <c r="N328" i="1" s="1"/>
  <c r="M327" i="1"/>
  <c r="N327" i="1" s="1"/>
  <c r="M326" i="1"/>
  <c r="N326" i="1" s="1"/>
  <c r="M325" i="1"/>
  <c r="N325" i="1" s="1"/>
  <c r="M323" i="1"/>
  <c r="N323" i="1" s="1"/>
  <c r="M322" i="1"/>
  <c r="N322" i="1" s="1"/>
  <c r="L310" i="1"/>
  <c r="M310" i="1" s="1"/>
  <c r="N310" i="1" s="1"/>
  <c r="L308" i="1"/>
  <c r="M308" i="1" s="1"/>
  <c r="N308" i="1" s="1"/>
  <c r="L307" i="1"/>
  <c r="M307" i="1" s="1"/>
  <c r="N307" i="1" s="1"/>
  <c r="M306" i="1"/>
  <c r="N306" i="1" s="1"/>
  <c r="M305" i="1"/>
  <c r="N305" i="1" s="1"/>
  <c r="M296" i="1"/>
  <c r="N296" i="1" s="1"/>
  <c r="M292" i="1"/>
  <c r="N292" i="1" s="1"/>
  <c r="M288" i="1"/>
  <c r="N288" i="1" s="1"/>
  <c r="AJ26" i="15" s="1"/>
  <c r="S9" i="15" s="1"/>
  <c r="C18" i="31" s="1"/>
  <c r="M286" i="1"/>
  <c r="N286" i="1" s="1"/>
  <c r="M284" i="1"/>
  <c r="N284" i="1" s="1"/>
  <c r="L282" i="1"/>
  <c r="M282" i="1" s="1"/>
  <c r="N282" i="1" s="1"/>
  <c r="L279" i="1"/>
  <c r="L278" i="1"/>
  <c r="L277" i="1"/>
  <c r="M277" i="1" s="1"/>
  <c r="N277" i="1" s="1"/>
  <c r="L276" i="1"/>
  <c r="M276" i="1" s="1"/>
  <c r="N276" i="1" s="1"/>
  <c r="M275" i="1"/>
  <c r="N275" i="1" s="1"/>
  <c r="M272" i="1"/>
  <c r="N272" i="1" s="1"/>
  <c r="M268" i="1"/>
  <c r="N268" i="1" s="1"/>
  <c r="M261" i="1"/>
  <c r="N261" i="1" s="1"/>
  <c r="L260" i="1"/>
  <c r="L259" i="1"/>
  <c r="M258" i="1"/>
  <c r="N258" i="1" s="1"/>
  <c r="M257" i="1"/>
  <c r="N257" i="1" s="1"/>
  <c r="M255" i="1"/>
  <c r="N255" i="1" s="1"/>
  <c r="M254" i="1"/>
  <c r="N254" i="1" s="1"/>
  <c r="M253" i="1"/>
  <c r="N253" i="1" s="1"/>
  <c r="M251" i="1"/>
  <c r="N251" i="1" s="1"/>
  <c r="AJ23" i="15" s="1"/>
  <c r="S31" i="15" s="1"/>
  <c r="C31" i="31" s="1"/>
  <c r="M250" i="1"/>
  <c r="N250" i="1" s="1"/>
  <c r="L249" i="1"/>
  <c r="M246" i="1" s="1"/>
  <c r="N246" i="1" s="1"/>
  <c r="M245" i="1"/>
  <c r="N245" i="1" s="1"/>
  <c r="M244" i="1"/>
  <c r="N244" i="1" s="1"/>
  <c r="M243" i="1"/>
  <c r="N243" i="1" s="1"/>
  <c r="L239" i="1"/>
  <c r="L236" i="1"/>
  <c r="L234" i="1"/>
  <c r="L230" i="1"/>
  <c r="M230" i="1" s="1"/>
  <c r="N230" i="1" s="1"/>
  <c r="AJ31" i="15" l="1"/>
  <c r="S29" i="15" s="1"/>
  <c r="C26" i="31" s="1"/>
  <c r="AJ27" i="15"/>
  <c r="S14" i="15" s="1"/>
  <c r="C11" i="31" s="1"/>
  <c r="M278" i="1"/>
  <c r="N278" i="1" s="1"/>
  <c r="AJ25" i="15" s="1"/>
  <c r="S20" i="15" s="1"/>
  <c r="C29" i="31" s="1"/>
  <c r="M259" i="1"/>
  <c r="N259" i="1" s="1"/>
  <c r="AJ24" i="15" s="1"/>
  <c r="S6" i="15" s="1"/>
  <c r="C14" i="31" s="1"/>
  <c r="M232" i="1"/>
  <c r="N232" i="1" s="1"/>
  <c r="AJ22" i="15" l="1"/>
  <c r="S4" i="15" s="1"/>
  <c r="C9" i="31" s="1"/>
  <c r="M110" i="1"/>
  <c r="N110" i="1" s="1"/>
  <c r="AJ11" i="15" s="1"/>
  <c r="S18" i="15" s="1"/>
  <c r="C17" i="31" s="1"/>
  <c r="M89" i="1"/>
  <c r="N89" i="1" s="1"/>
  <c r="M43" i="1"/>
  <c r="N43" i="1" s="1"/>
  <c r="M73" i="1"/>
  <c r="N73" i="1" s="1"/>
  <c r="L72" i="1"/>
  <c r="L71" i="1"/>
  <c r="M70" i="1"/>
  <c r="N70" i="1" s="1"/>
  <c r="L65" i="1"/>
  <c r="M65" i="1" s="1"/>
  <c r="N65" i="1" s="1"/>
  <c r="M63" i="1"/>
  <c r="N63" i="1" s="1"/>
  <c r="M62" i="1"/>
  <c r="N62" i="1" s="1"/>
  <c r="M56" i="1"/>
  <c r="N56" i="1" s="1"/>
  <c r="M44" i="1"/>
  <c r="N44" i="1" s="1"/>
  <c r="M39" i="1"/>
  <c r="N39" i="1" s="1"/>
  <c r="M35" i="1"/>
  <c r="N35" i="1" s="1"/>
  <c r="M34" i="1"/>
  <c r="N34" i="1" s="1"/>
  <c r="M33" i="1"/>
  <c r="N33" i="1" s="1"/>
  <c r="L32" i="1"/>
  <c r="L31" i="1"/>
  <c r="M30" i="1"/>
  <c r="N30" i="1" s="1"/>
  <c r="L29" i="1"/>
  <c r="L28" i="1"/>
  <c r="L27" i="1"/>
  <c r="L26" i="1"/>
  <c r="M23" i="1"/>
  <c r="N23" i="1" s="1"/>
  <c r="M22" i="1"/>
  <c r="N22" i="1" s="1"/>
  <c r="M21" i="1"/>
  <c r="N21" i="1" s="1"/>
  <c r="M20" i="1"/>
  <c r="N20" i="1" s="1"/>
  <c r="M13" i="1"/>
  <c r="N13" i="1" s="1"/>
  <c r="L10" i="1"/>
  <c r="M10" i="1" s="1"/>
  <c r="N10" i="1" s="1"/>
  <c r="L9" i="1"/>
  <c r="L8" i="1"/>
  <c r="L6" i="1"/>
  <c r="L5" i="1"/>
  <c r="L4" i="1"/>
  <c r="L3" i="1"/>
  <c r="L2" i="1"/>
  <c r="M31" i="1" l="1"/>
  <c r="N31" i="1" s="1"/>
  <c r="AJ4" i="15" s="1"/>
  <c r="S8" i="15" s="1"/>
  <c r="C10" i="31" s="1"/>
  <c r="M71" i="1"/>
  <c r="N71" i="1" s="1"/>
  <c r="M26" i="1"/>
  <c r="N26" i="1" s="1"/>
  <c r="M2" i="1"/>
  <c r="N2" i="1" s="1"/>
  <c r="AJ6" i="15" l="1"/>
  <c r="S15" i="15" s="1"/>
  <c r="C19" i="31" s="1"/>
  <c r="M392" i="1"/>
  <c r="N392" i="1" s="1"/>
  <c r="M222" i="1"/>
  <c r="N222" i="1" s="1"/>
  <c r="M211" i="1"/>
  <c r="N211" i="1" s="1"/>
  <c r="M208" i="1"/>
  <c r="N208" i="1" s="1"/>
  <c r="M200" i="1"/>
  <c r="N200" i="1" s="1"/>
  <c r="M199" i="1"/>
  <c r="N199" i="1" s="1"/>
  <c r="M198" i="1"/>
  <c r="N198" i="1" s="1"/>
  <c r="M197" i="1"/>
  <c r="N197" i="1" s="1"/>
  <c r="M196" i="1"/>
  <c r="N196" i="1" s="1"/>
  <c r="M188" i="1"/>
  <c r="N188" i="1" s="1"/>
  <c r="M185" i="1"/>
  <c r="N185" i="1" s="1"/>
  <c r="L174" i="1"/>
  <c r="M174" i="1" s="1"/>
  <c r="N174" i="1" s="1"/>
  <c r="L175" i="1"/>
  <c r="M175" i="1" s="1"/>
  <c r="N175" i="1" s="1"/>
  <c r="L167" i="1"/>
  <c r="M167" i="1" s="1"/>
  <c r="N167" i="1" s="1"/>
  <c r="M171" i="1"/>
  <c r="N171" i="1" s="1"/>
  <c r="L161" i="1"/>
  <c r="M161" i="1" s="1"/>
  <c r="N161" i="1" s="1"/>
  <c r="M162" i="1"/>
  <c r="N162" i="1" s="1"/>
  <c r="L137" i="1"/>
  <c r="L138" i="1"/>
  <c r="L139" i="1"/>
  <c r="L140" i="1"/>
  <c r="L141" i="1"/>
  <c r="L143" i="1"/>
  <c r="L144" i="1"/>
  <c r="L136" i="1"/>
  <c r="M135" i="1"/>
  <c r="N135" i="1" s="1"/>
  <c r="M118" i="1"/>
  <c r="N118" i="1" s="1"/>
  <c r="M136" i="1" l="1"/>
  <c r="N136" i="1" s="1"/>
  <c r="D54" i="15"/>
  <c r="M101" i="1"/>
  <c r="N101" i="1" s="1"/>
  <c r="L17" i="1"/>
  <c r="L16" i="1"/>
  <c r="L15" i="1"/>
  <c r="L14" i="1"/>
  <c r="M225" i="1"/>
  <c r="N225" i="1" s="1"/>
  <c r="L132" i="1"/>
  <c r="L158" i="1"/>
  <c r="L227" i="1"/>
  <c r="L228" i="1"/>
  <c r="L226" i="1"/>
  <c r="AG11" i="15"/>
  <c r="AG14" i="15"/>
  <c r="AG16" i="15"/>
  <c r="AG20" i="15"/>
  <c r="AG29" i="15"/>
  <c r="AG30" i="15"/>
  <c r="K27" i="15" s="1"/>
  <c r="C41" i="33" s="1"/>
  <c r="AG32" i="15"/>
  <c r="AG33" i="15"/>
  <c r="AF13" i="15"/>
  <c r="AF19" i="15"/>
  <c r="AF22" i="15"/>
  <c r="AF24" i="15"/>
  <c r="AF30" i="15"/>
  <c r="J27" i="15" s="1"/>
  <c r="D38" i="10" s="1"/>
  <c r="AF31" i="15"/>
  <c r="AE10" i="15"/>
  <c r="AE12" i="15"/>
  <c r="AE13" i="15"/>
  <c r="AE14" i="15"/>
  <c r="AE17" i="15"/>
  <c r="AE18" i="15"/>
  <c r="AE19" i="15"/>
  <c r="AE20" i="15"/>
  <c r="AE21" i="15"/>
  <c r="AE23" i="15"/>
  <c r="AE24" i="15"/>
  <c r="AE25" i="15"/>
  <c r="AE26" i="15"/>
  <c r="AE29" i="15"/>
  <c r="AE30" i="15"/>
  <c r="I27" i="15" s="1"/>
  <c r="C38" i="10" s="1"/>
  <c r="AE31" i="15"/>
  <c r="AE32" i="15"/>
  <c r="AE33" i="15"/>
  <c r="AE3" i="15"/>
  <c r="AE5" i="15"/>
  <c r="AE6" i="15"/>
  <c r="AE7" i="15"/>
  <c r="AE8" i="15"/>
  <c r="AE2" i="15"/>
  <c r="L131" i="1"/>
  <c r="L130" i="1"/>
  <c r="L133" i="1"/>
  <c r="L134" i="1"/>
  <c r="AC37" i="12"/>
  <c r="AC36" i="12"/>
  <c r="AC35" i="12"/>
  <c r="AC34" i="12"/>
  <c r="X37" i="12"/>
  <c r="X36" i="12"/>
  <c r="X35" i="12"/>
  <c r="X34" i="12"/>
  <c r="E38" i="10" l="1"/>
  <c r="M14" i="1"/>
  <c r="N14" i="1" s="1"/>
  <c r="M226" i="1"/>
  <c r="N226" i="1" s="1"/>
  <c r="M16" i="1"/>
  <c r="N16" i="1" s="1"/>
  <c r="AF26" i="15"/>
  <c r="M130" i="1"/>
  <c r="N130" i="1" s="1"/>
  <c r="AJ3" i="15" l="1"/>
  <c r="S16" i="15" s="1"/>
  <c r="C22" i="31" s="1"/>
  <c r="AE9" i="15"/>
  <c r="I32" i="15" s="1"/>
  <c r="AG9" i="15"/>
  <c r="K38" i="15" s="1"/>
  <c r="E49" i="15"/>
  <c r="E46" i="15"/>
  <c r="E41" i="15"/>
  <c r="E40" i="15"/>
  <c r="E39" i="15"/>
  <c r="K13" i="15"/>
  <c r="C28" i="33" s="1"/>
  <c r="I13" i="15"/>
  <c r="J29" i="15"/>
  <c r="K25" i="15"/>
  <c r="C26" i="33" s="1"/>
  <c r="I25" i="15"/>
  <c r="AH30" i="15"/>
  <c r="D27" i="15" s="1"/>
  <c r="D41" i="33" s="1"/>
  <c r="I29" i="15"/>
  <c r="K26" i="15"/>
  <c r="C39" i="33" s="1"/>
  <c r="I26" i="15"/>
  <c r="F26" i="15"/>
  <c r="G26" i="15" s="1"/>
  <c r="I20" i="15"/>
  <c r="J6" i="15"/>
  <c r="I6" i="15"/>
  <c r="I31" i="15"/>
  <c r="J9" i="15"/>
  <c r="I9" i="15"/>
  <c r="J4" i="15"/>
  <c r="K30" i="15"/>
  <c r="C40" i="33" s="1"/>
  <c r="F28" i="15"/>
  <c r="G28" i="15" s="1"/>
  <c r="I5" i="15"/>
  <c r="I17" i="15"/>
  <c r="I7" i="15"/>
  <c r="I30" i="15"/>
  <c r="J5" i="15"/>
  <c r="I3" i="15"/>
  <c r="K23" i="15"/>
  <c r="C38" i="33" s="1"/>
  <c r="I23" i="15"/>
  <c r="F12" i="15"/>
  <c r="G12" i="15" s="1"/>
  <c r="F8" i="15"/>
  <c r="G8" i="15" s="1"/>
  <c r="K33" i="15"/>
  <c r="C37" i="33" s="1"/>
  <c r="K18" i="15"/>
  <c r="C19" i="33" s="1"/>
  <c r="J21" i="15"/>
  <c r="I21" i="15"/>
  <c r="I24" i="15"/>
  <c r="I15" i="15"/>
  <c r="F32" i="15"/>
  <c r="G32" i="15" s="1"/>
  <c r="I12" i="15"/>
  <c r="I2" i="15"/>
  <c r="I10" i="15"/>
  <c r="I11" i="15"/>
  <c r="I28" i="15"/>
  <c r="F16" i="15"/>
  <c r="G16" i="15" s="1"/>
  <c r="D25" i="8" l="1"/>
  <c r="D14" i="8"/>
  <c r="D22" i="8"/>
  <c r="D36" i="8"/>
  <c r="D30" i="8"/>
  <c r="E27" i="15"/>
  <c r="H27" i="15" s="1"/>
  <c r="F38" i="10"/>
  <c r="H39" i="10" s="1"/>
  <c r="C36" i="12"/>
  <c r="I38" i="15"/>
  <c r="K32" i="15"/>
  <c r="F37" i="15"/>
  <c r="F38" i="15" s="1"/>
  <c r="F39" i="15" s="1"/>
  <c r="G39" i="15" s="1"/>
  <c r="H39" i="15" s="1"/>
  <c r="C32" i="10"/>
  <c r="C22" i="10"/>
  <c r="C12" i="10"/>
  <c r="C19" i="10"/>
  <c r="C30" i="10"/>
  <c r="C26" i="10"/>
  <c r="C28" i="10"/>
  <c r="C31" i="10"/>
  <c r="D31" i="10"/>
  <c r="E13" i="10"/>
  <c r="E15" i="10"/>
  <c r="C34" i="10"/>
  <c r="E34" i="10"/>
  <c r="C18" i="10"/>
  <c r="D17" i="10"/>
  <c r="C37" i="10"/>
  <c r="C25" i="10"/>
  <c r="C21" i="10"/>
  <c r="C17" i="10"/>
  <c r="E37" i="10"/>
  <c r="D9" i="10"/>
  <c r="C14" i="10"/>
  <c r="D14" i="10"/>
  <c r="C35" i="10"/>
  <c r="C20" i="10"/>
  <c r="D20" i="10"/>
  <c r="C27" i="10"/>
  <c r="C36" i="10"/>
  <c r="E36" i="10"/>
  <c r="C33" i="10"/>
  <c r="C24" i="10"/>
  <c r="E24" i="10"/>
  <c r="D33" i="10"/>
  <c r="C29" i="10"/>
  <c r="E29" i="10"/>
  <c r="G38" i="15"/>
  <c r="I16" i="15"/>
  <c r="C38" i="8" l="1"/>
  <c r="E38" i="8" s="1"/>
  <c r="C30" i="32"/>
  <c r="G37" i="15"/>
  <c r="C23" i="10"/>
  <c r="W6" i="12" l="1"/>
  <c r="X6" i="12" s="1"/>
  <c r="W7" i="12"/>
  <c r="X7" i="12" s="1"/>
  <c r="W8" i="12"/>
  <c r="X8" i="12" s="1"/>
  <c r="W9" i="12"/>
  <c r="X9" i="12" s="1"/>
  <c r="W10" i="12"/>
  <c r="X10" i="12" s="1"/>
  <c r="W11" i="12"/>
  <c r="X11" i="12" s="1"/>
  <c r="W12" i="12"/>
  <c r="X12" i="12" s="1"/>
  <c r="W13" i="12"/>
  <c r="X13" i="12" s="1"/>
  <c r="W14" i="12"/>
  <c r="X14" i="12" s="1"/>
  <c r="W15" i="12"/>
  <c r="X15" i="12" s="1"/>
  <c r="W16" i="12"/>
  <c r="X16" i="12" s="1"/>
  <c r="W17" i="12"/>
  <c r="X17" i="12" s="1"/>
  <c r="W18" i="12"/>
  <c r="X18" i="12" s="1"/>
  <c r="W19" i="12"/>
  <c r="X19" i="12" s="1"/>
  <c r="W20" i="12"/>
  <c r="X20" i="12" s="1"/>
  <c r="W21" i="12"/>
  <c r="X21" i="12" s="1"/>
  <c r="W22" i="12"/>
  <c r="X22" i="12" s="1"/>
  <c r="W23" i="12"/>
  <c r="X23" i="12" s="1"/>
  <c r="W24" i="12"/>
  <c r="X24" i="12" s="1"/>
  <c r="W25" i="12"/>
  <c r="X25" i="12" s="1"/>
  <c r="W26" i="12"/>
  <c r="X26" i="12" s="1"/>
  <c r="W27" i="12"/>
  <c r="X27" i="12" s="1"/>
  <c r="W28" i="12"/>
  <c r="X28" i="12" s="1"/>
  <c r="W29" i="12"/>
  <c r="X29" i="12" s="1"/>
  <c r="W30" i="12"/>
  <c r="X30" i="12" s="1"/>
  <c r="W31" i="12"/>
  <c r="X31" i="12" s="1"/>
  <c r="W32" i="12"/>
  <c r="X32" i="12" s="1"/>
  <c r="W33" i="12"/>
  <c r="X33" i="12" s="1"/>
  <c r="Z33" i="12"/>
  <c r="AA12" i="12" s="1"/>
  <c r="AC12" i="12" s="1"/>
  <c r="AA25" i="12" l="1"/>
  <c r="AC25" i="12" s="1"/>
  <c r="AA17" i="12"/>
  <c r="AC17" i="12" s="1"/>
  <c r="AA9" i="12"/>
  <c r="AC9" i="12" s="1"/>
  <c r="AA30" i="12"/>
  <c r="AC30" i="12" s="1"/>
  <c r="AA22" i="12"/>
  <c r="AC22" i="12" s="1"/>
  <c r="AA14" i="12"/>
  <c r="AC14" i="12" s="1"/>
  <c r="AA6" i="12"/>
  <c r="AC6" i="12" s="1"/>
  <c r="AA27" i="12"/>
  <c r="AC27" i="12" s="1"/>
  <c r="AA19" i="12"/>
  <c r="AC19" i="12" s="1"/>
  <c r="AA11" i="12"/>
  <c r="AC11" i="12" s="1"/>
  <c r="AA32" i="12"/>
  <c r="AC32" i="12" s="1"/>
  <c r="AA24" i="12"/>
  <c r="AC24" i="12" s="1"/>
  <c r="AA16" i="12"/>
  <c r="AC16" i="12" s="1"/>
  <c r="AA8" i="12"/>
  <c r="AC8" i="12" s="1"/>
  <c r="AA29" i="12"/>
  <c r="AC29" i="12" s="1"/>
  <c r="AA21" i="12"/>
  <c r="AC21" i="12" s="1"/>
  <c r="AA13" i="12"/>
  <c r="AC13" i="12" s="1"/>
  <c r="AA26" i="12"/>
  <c r="AC26" i="12" s="1"/>
  <c r="AA18" i="12"/>
  <c r="AC18" i="12" s="1"/>
  <c r="AA10" i="12"/>
  <c r="AC10" i="12" s="1"/>
  <c r="AA31" i="12"/>
  <c r="AC31" i="12" s="1"/>
  <c r="AA23" i="12"/>
  <c r="AC23" i="12" s="1"/>
  <c r="AA15" i="12"/>
  <c r="AC15" i="12" s="1"/>
  <c r="AA7" i="12"/>
  <c r="AC7" i="12" s="1"/>
  <c r="AA33" i="12"/>
  <c r="AC33" i="12" s="1"/>
  <c r="AA28" i="12"/>
  <c r="AC28" i="12" s="1"/>
  <c r="AA20" i="12"/>
  <c r="AC20" i="12" s="1"/>
  <c r="M187" i="1" l="1"/>
  <c r="N187" i="1" s="1"/>
  <c r="AJ17" i="15" s="1"/>
  <c r="S3" i="15" s="1"/>
  <c r="C12" i="31" s="1"/>
  <c r="M391" i="1"/>
  <c r="N391" i="1" s="1"/>
  <c r="AF25" i="15"/>
  <c r="AF32" i="15"/>
  <c r="M224" i="1"/>
  <c r="N224" i="1" s="1"/>
  <c r="AF18" i="15"/>
  <c r="M176" i="1"/>
  <c r="L173" i="1"/>
  <c r="M173" i="1" s="1"/>
  <c r="N173" i="1" s="1"/>
  <c r="L164" i="1"/>
  <c r="L165" i="1"/>
  <c r="L166" i="1"/>
  <c r="L112" i="1"/>
  <c r="L113" i="1"/>
  <c r="L115" i="1"/>
  <c r="L111" i="1"/>
  <c r="AF2" i="15"/>
  <c r="N176" i="1" l="1"/>
  <c r="AF15" i="15"/>
  <c r="J19" i="15" s="1"/>
  <c r="D16" i="10" s="1"/>
  <c r="AF29" i="15"/>
  <c r="AH29" i="15" s="1"/>
  <c r="D26" i="15" s="1"/>
  <c r="D39" i="33" s="1"/>
  <c r="M111" i="1"/>
  <c r="N111" i="1" s="1"/>
  <c r="AG31" i="15"/>
  <c r="K29" i="15" s="1"/>
  <c r="C32" i="33" s="1"/>
  <c r="AG17" i="15"/>
  <c r="K3" i="15" s="1"/>
  <c r="C16" i="33" s="1"/>
  <c r="AF21" i="15"/>
  <c r="J17" i="15" s="1"/>
  <c r="J28" i="15"/>
  <c r="J7" i="15"/>
  <c r="J13" i="15"/>
  <c r="AH32" i="15"/>
  <c r="D13" i="15" s="1"/>
  <c r="D28" i="33" s="1"/>
  <c r="J20" i="15"/>
  <c r="M164" i="1"/>
  <c r="N164" i="1" s="1"/>
  <c r="M82" i="1"/>
  <c r="N82" i="1" s="1"/>
  <c r="M81" i="1"/>
  <c r="N81" i="1" s="1"/>
  <c r="L160" i="1"/>
  <c r="AF9" i="15"/>
  <c r="AE28" i="15"/>
  <c r="AE27" i="15"/>
  <c r="AF23" i="15"/>
  <c r="AG23" i="15"/>
  <c r="K31" i="15" s="1"/>
  <c r="C35" i="33" s="1"/>
  <c r="AE22" i="15"/>
  <c r="M210" i="1"/>
  <c r="N210" i="1" s="1"/>
  <c r="M195" i="1"/>
  <c r="M184" i="1"/>
  <c r="M182" i="1"/>
  <c r="N182" i="1" s="1"/>
  <c r="AF16" i="15"/>
  <c r="J33" i="15" s="1"/>
  <c r="M179" i="1"/>
  <c r="N179" i="1" s="1"/>
  <c r="L151" i="1"/>
  <c r="M122" i="1"/>
  <c r="N122" i="1" s="1"/>
  <c r="M109" i="1"/>
  <c r="N109" i="1" s="1"/>
  <c r="M107" i="1"/>
  <c r="N107" i="1" s="1"/>
  <c r="L97" i="1"/>
  <c r="L96" i="1"/>
  <c r="L94" i="1"/>
  <c r="M90" i="1"/>
  <c r="N90" i="1" s="1"/>
  <c r="M86" i="1"/>
  <c r="N86" i="1" s="1"/>
  <c r="AJ8" i="15" s="1"/>
  <c r="S2" i="15" s="1"/>
  <c r="C13" i="31" s="1"/>
  <c r="AF8" i="15"/>
  <c r="M80" i="1"/>
  <c r="N80" i="1" s="1"/>
  <c r="M79" i="1"/>
  <c r="N79" i="1" s="1"/>
  <c r="M78" i="1"/>
  <c r="N78" i="1" s="1"/>
  <c r="M76" i="1"/>
  <c r="N76" i="1" s="1"/>
  <c r="M38" i="1"/>
  <c r="N38" i="1" s="1"/>
  <c r="AJ5" i="15" s="1"/>
  <c r="S12" i="15" s="1"/>
  <c r="C24" i="31" s="1"/>
  <c r="M36" i="1"/>
  <c r="N36" i="1" s="1"/>
  <c r="AE4" i="15"/>
  <c r="AF4" i="15"/>
  <c r="J8" i="15" s="1"/>
  <c r="M12" i="1"/>
  <c r="N12" i="1" s="1"/>
  <c r="L159" i="1"/>
  <c r="L154" i="1"/>
  <c r="L153" i="1"/>
  <c r="L150" i="1"/>
  <c r="L121" i="1"/>
  <c r="M121" i="1" s="1"/>
  <c r="N121" i="1" s="1"/>
  <c r="L98" i="1"/>
  <c r="L95" i="1"/>
  <c r="L93" i="1"/>
  <c r="L92" i="1"/>
  <c r="L83" i="1"/>
  <c r="M83" i="1" s="1"/>
  <c r="N83" i="1" s="1"/>
  <c r="AJ7" i="15" l="1"/>
  <c r="S11" i="15" s="1"/>
  <c r="C28" i="31" s="1"/>
  <c r="AJ12" i="15"/>
  <c r="S10" i="15" s="1"/>
  <c r="C16" i="31" s="1"/>
  <c r="AG15" i="15"/>
  <c r="K19" i="15" s="1"/>
  <c r="C20" i="33" s="1"/>
  <c r="AJ15" i="15"/>
  <c r="S19" i="15" s="1"/>
  <c r="C15" i="31" s="1"/>
  <c r="E18" i="10"/>
  <c r="N184" i="1"/>
  <c r="N195" i="1"/>
  <c r="AF33" i="15"/>
  <c r="AH33" i="15" s="1"/>
  <c r="D25" i="15" s="1"/>
  <c r="D26" i="33" s="1"/>
  <c r="J26" i="15"/>
  <c r="D36" i="10" s="1"/>
  <c r="AF20" i="15"/>
  <c r="J30" i="15" s="1"/>
  <c r="AG6" i="15"/>
  <c r="K15" i="15" s="1"/>
  <c r="C23" i="33" s="1"/>
  <c r="AG28" i="15"/>
  <c r="AH31" i="15"/>
  <c r="D29" i="15" s="1"/>
  <c r="AF12" i="15"/>
  <c r="J10" i="15" s="1"/>
  <c r="AG24" i="15"/>
  <c r="AH24" i="15" s="1"/>
  <c r="D6" i="15" s="1"/>
  <c r="D18" i="33" s="1"/>
  <c r="AF28" i="15"/>
  <c r="J22" i="15" s="1"/>
  <c r="D8" i="10" s="1"/>
  <c r="AG27" i="15"/>
  <c r="K14" i="15" s="1"/>
  <c r="C14" i="33" s="1"/>
  <c r="AE16" i="15"/>
  <c r="I33" i="15" s="1"/>
  <c r="AG7" i="15"/>
  <c r="K11" i="15" s="1"/>
  <c r="C22" i="33" s="1"/>
  <c r="AG12" i="15"/>
  <c r="K10" i="15" s="1"/>
  <c r="C13" i="33" s="1"/>
  <c r="AF5" i="15"/>
  <c r="J12" i="15" s="1"/>
  <c r="AG5" i="15"/>
  <c r="K12" i="15" s="1"/>
  <c r="C29" i="33" s="1"/>
  <c r="AF6" i="15"/>
  <c r="AF7" i="15"/>
  <c r="J11" i="15" s="1"/>
  <c r="AG8" i="15"/>
  <c r="K2" i="15" s="1"/>
  <c r="C17" i="33" s="1"/>
  <c r="AF10" i="15"/>
  <c r="J24" i="15" s="1"/>
  <c r="AF11" i="15"/>
  <c r="J18" i="15" s="1"/>
  <c r="D13" i="10" s="1"/>
  <c r="AE11" i="15"/>
  <c r="I18" i="15" s="1"/>
  <c r="AE15" i="15"/>
  <c r="AF27" i="15"/>
  <c r="J14" i="15" s="1"/>
  <c r="D10" i="10" s="1"/>
  <c r="AG26" i="15"/>
  <c r="K9" i="15" s="1"/>
  <c r="C21" i="33" s="1"/>
  <c r="M158" i="1"/>
  <c r="N158" i="1" s="1"/>
  <c r="D11" i="10"/>
  <c r="I8" i="15"/>
  <c r="J2" i="15"/>
  <c r="D15" i="10"/>
  <c r="I4" i="15"/>
  <c r="E35" i="10"/>
  <c r="J31" i="15"/>
  <c r="AH23" i="15"/>
  <c r="D31" i="15" s="1"/>
  <c r="D35" i="33" s="1"/>
  <c r="I14" i="15"/>
  <c r="I22" i="15"/>
  <c r="J38" i="15"/>
  <c r="J32" i="15"/>
  <c r="AH9" i="15"/>
  <c r="D27" i="10"/>
  <c r="E13" i="15"/>
  <c r="H13" i="15" s="1"/>
  <c r="C19" i="32" s="1"/>
  <c r="C35" i="12"/>
  <c r="F29" i="10"/>
  <c r="H29" i="10" s="1"/>
  <c r="D29" i="10"/>
  <c r="E33" i="10"/>
  <c r="D21" i="10"/>
  <c r="D25" i="10"/>
  <c r="D32" i="10"/>
  <c r="E26" i="15"/>
  <c r="H26" i="15" s="1"/>
  <c r="C32" i="32" s="1"/>
  <c r="C37" i="12"/>
  <c r="F36" i="10"/>
  <c r="M153" i="1"/>
  <c r="N153" i="1" s="1"/>
  <c r="M92" i="1"/>
  <c r="N92" i="1" s="1"/>
  <c r="AG3" i="15"/>
  <c r="M95" i="1"/>
  <c r="N95" i="1" s="1"/>
  <c r="AJ10" i="15" s="1"/>
  <c r="S24" i="15" s="1"/>
  <c r="C27" i="31" s="1"/>
  <c r="M150" i="1"/>
  <c r="N150" i="1" s="1"/>
  <c r="AJ13" i="15" s="1"/>
  <c r="S21" i="15" s="1"/>
  <c r="C25" i="31" s="1"/>
  <c r="L219" i="1"/>
  <c r="L221" i="1"/>
  <c r="L220" i="1"/>
  <c r="L203" i="1"/>
  <c r="M202" i="1" s="1"/>
  <c r="N202" i="1" s="1"/>
  <c r="C31" i="12" l="1"/>
  <c r="D32" i="33"/>
  <c r="AH15" i="15"/>
  <c r="D19" i="15" s="1"/>
  <c r="D20" i="33" s="1"/>
  <c r="AJ19" i="15"/>
  <c r="S5" i="15" s="1"/>
  <c r="C30" i="31" s="1"/>
  <c r="AF17" i="15"/>
  <c r="AH17" i="15" s="1"/>
  <c r="D3" i="15" s="1"/>
  <c r="D16" i="33" s="1"/>
  <c r="E16" i="10"/>
  <c r="AG18" i="15"/>
  <c r="AJ18" i="15"/>
  <c r="S7" i="15" s="1"/>
  <c r="C21" i="31" s="1"/>
  <c r="J25" i="15"/>
  <c r="D24" i="10" s="1"/>
  <c r="K22" i="15"/>
  <c r="C11" i="33" s="1"/>
  <c r="E29" i="15"/>
  <c r="H29" i="15" s="1"/>
  <c r="E19" i="10"/>
  <c r="E30" i="10"/>
  <c r="E12" i="10"/>
  <c r="E22" i="10"/>
  <c r="E10" i="10"/>
  <c r="E8" i="10"/>
  <c r="E26" i="10"/>
  <c r="F33" i="10"/>
  <c r="H33" i="10" s="1"/>
  <c r="AH20" i="15"/>
  <c r="D30" i="15" s="1"/>
  <c r="D40" i="33" s="1"/>
  <c r="AH16" i="15"/>
  <c r="D33" i="15" s="1"/>
  <c r="AH6" i="15"/>
  <c r="D15" i="15" s="1"/>
  <c r="D23" i="33" s="1"/>
  <c r="AF14" i="15"/>
  <c r="AH14" i="15" s="1"/>
  <c r="D23" i="15" s="1"/>
  <c r="D38" i="33" s="1"/>
  <c r="AH12" i="15"/>
  <c r="D10" i="15" s="1"/>
  <c r="D13" i="33" s="1"/>
  <c r="K6" i="15"/>
  <c r="C18" i="33" s="1"/>
  <c r="AH28" i="15"/>
  <c r="D22" i="15" s="1"/>
  <c r="D11" i="33" s="1"/>
  <c r="AH8" i="15"/>
  <c r="D2" i="15" s="1"/>
  <c r="D17" i="33" s="1"/>
  <c r="I19" i="15"/>
  <c r="C16" i="10" s="1"/>
  <c r="J15" i="15"/>
  <c r="D26" i="10" s="1"/>
  <c r="AH7" i="15"/>
  <c r="D11" i="15" s="1"/>
  <c r="D22" i="33" s="1"/>
  <c r="AH5" i="15"/>
  <c r="D12" i="15" s="1"/>
  <c r="D29" i="33" s="1"/>
  <c r="AH11" i="15"/>
  <c r="D18" i="15" s="1"/>
  <c r="D19" i="33" s="1"/>
  <c r="AF3" i="15"/>
  <c r="J16" i="15" s="1"/>
  <c r="D23" i="10" s="1"/>
  <c r="AG2" i="15"/>
  <c r="K28" i="15" s="1"/>
  <c r="C36" i="33" s="1"/>
  <c r="AG25" i="15"/>
  <c r="K20" i="15" s="1"/>
  <c r="C33" i="33" s="1"/>
  <c r="AG13" i="15"/>
  <c r="K21" i="15" s="1"/>
  <c r="C30" i="33" s="1"/>
  <c r="AH26" i="15"/>
  <c r="D9" i="15" s="1"/>
  <c r="D21" i="33" s="1"/>
  <c r="AH27" i="15"/>
  <c r="D14" i="15" s="1"/>
  <c r="D14" i="33" s="1"/>
  <c r="M219" i="1"/>
  <c r="N219" i="1" s="1"/>
  <c r="D32" i="15"/>
  <c r="K16" i="15"/>
  <c r="C27" i="33" s="1"/>
  <c r="AG4" i="15"/>
  <c r="AG10" i="15"/>
  <c r="C30" i="8"/>
  <c r="E30" i="8" s="1"/>
  <c r="C19" i="8"/>
  <c r="E19" i="8" s="1"/>
  <c r="E25" i="15"/>
  <c r="H25" i="15" s="1"/>
  <c r="C31" i="32" s="1"/>
  <c r="C25" i="12"/>
  <c r="F24" i="10"/>
  <c r="H24" i="10" s="1"/>
  <c r="C8" i="10"/>
  <c r="C10" i="10"/>
  <c r="E14" i="10"/>
  <c r="E6" i="15"/>
  <c r="H6" i="15" s="1"/>
  <c r="C12" i="32" s="1"/>
  <c r="C22" i="12"/>
  <c r="F20" i="10"/>
  <c r="H20" i="10" s="1"/>
  <c r="E31" i="15"/>
  <c r="H31" i="15" s="1"/>
  <c r="C37" i="32" s="1"/>
  <c r="C32" i="12"/>
  <c r="F35" i="10"/>
  <c r="H35" i="10" s="1"/>
  <c r="D35" i="10"/>
  <c r="C9" i="10"/>
  <c r="D37" i="10"/>
  <c r="C23" i="12"/>
  <c r="C15" i="10"/>
  <c r="E19" i="15"/>
  <c r="H19" i="15" s="1"/>
  <c r="C26" i="32" s="1"/>
  <c r="C14" i="12"/>
  <c r="D12" i="10"/>
  <c r="C13" i="10"/>
  <c r="D28" i="10"/>
  <c r="D19" i="10"/>
  <c r="D22" i="10"/>
  <c r="D30" i="10"/>
  <c r="C11" i="10"/>
  <c r="AG22" i="15"/>
  <c r="AG19" i="15"/>
  <c r="Q32" i="15" l="1"/>
  <c r="R32" i="15" s="1"/>
  <c r="AU19" i="15"/>
  <c r="F18" i="10"/>
  <c r="H18" i="10" s="1"/>
  <c r="F16" i="10"/>
  <c r="H16" i="10" s="1"/>
  <c r="F15" i="10"/>
  <c r="H15" i="10" s="1"/>
  <c r="D37" i="33"/>
  <c r="J3" i="15"/>
  <c r="D18" i="10" s="1"/>
  <c r="E3" i="15"/>
  <c r="H3" i="15" s="1"/>
  <c r="C9" i="32" s="1"/>
  <c r="D38" i="15"/>
  <c r="AU41" i="15"/>
  <c r="AJ21" i="15"/>
  <c r="S17" i="15" s="1"/>
  <c r="C20" i="31" s="1"/>
  <c r="C34" i="8"/>
  <c r="E34" i="8" s="1"/>
  <c r="C35" i="32"/>
  <c r="K7" i="15"/>
  <c r="C25" i="33" s="1"/>
  <c r="AH18" i="15"/>
  <c r="D7" i="15" s="1"/>
  <c r="D25" i="33" s="1"/>
  <c r="F26" i="10"/>
  <c r="H26" i="10" s="1"/>
  <c r="C27" i="12"/>
  <c r="E15" i="15"/>
  <c r="H15" i="15" s="1"/>
  <c r="C20" i="12"/>
  <c r="F10" i="10"/>
  <c r="H10" i="10" s="1"/>
  <c r="F14" i="10"/>
  <c r="H14" i="10" s="1"/>
  <c r="F13" i="10"/>
  <c r="H13" i="10" s="1"/>
  <c r="F30" i="10"/>
  <c r="H30" i="10" s="1"/>
  <c r="C19" i="12"/>
  <c r="E2" i="15"/>
  <c r="H2" i="15" s="1"/>
  <c r="E22" i="15"/>
  <c r="H22" i="15" s="1"/>
  <c r="C9" i="12"/>
  <c r="E33" i="15"/>
  <c r="H33" i="15" s="1"/>
  <c r="E30" i="15"/>
  <c r="H30" i="15" s="1"/>
  <c r="E20" i="10"/>
  <c r="D53" i="15"/>
  <c r="AU10" i="15"/>
  <c r="AU11" i="15"/>
  <c r="AU12" i="15"/>
  <c r="AU13" i="15"/>
  <c r="AU14" i="15"/>
  <c r="AU15" i="15"/>
  <c r="AU16" i="15"/>
  <c r="AU17" i="15"/>
  <c r="AU18" i="15"/>
  <c r="AU20" i="15"/>
  <c r="AU21" i="15"/>
  <c r="AU22" i="15"/>
  <c r="AU23" i="15"/>
  <c r="AU24" i="15"/>
  <c r="AU25" i="15"/>
  <c r="AU26" i="15"/>
  <c r="AU27" i="15"/>
  <c r="AU28" i="15"/>
  <c r="AU29" i="15"/>
  <c r="AU30" i="15"/>
  <c r="AU31" i="15"/>
  <c r="AU32" i="15"/>
  <c r="AU33" i="15"/>
  <c r="AU34" i="15"/>
  <c r="AU35" i="15"/>
  <c r="AU36" i="15"/>
  <c r="AU37" i="15"/>
  <c r="AU38" i="15"/>
  <c r="AU39" i="15"/>
  <c r="AU40" i="15"/>
  <c r="AU9" i="15"/>
  <c r="F37" i="10"/>
  <c r="C38" i="12"/>
  <c r="C8" i="12"/>
  <c r="E10" i="15"/>
  <c r="H10" i="15" s="1"/>
  <c r="F19" i="10"/>
  <c r="H19" i="10" s="1"/>
  <c r="C24" i="12"/>
  <c r="F12" i="10"/>
  <c r="H12" i="10" s="1"/>
  <c r="J23" i="15"/>
  <c r="D34" i="10" s="1"/>
  <c r="F8" i="10"/>
  <c r="H8" i="10" s="1"/>
  <c r="E14" i="15"/>
  <c r="H14" i="15" s="1"/>
  <c r="C11" i="12"/>
  <c r="F22" i="10"/>
  <c r="H22" i="10" s="1"/>
  <c r="E11" i="15"/>
  <c r="H11" i="15" s="1"/>
  <c r="E18" i="15"/>
  <c r="H18" i="15" s="1"/>
  <c r="C9" i="6"/>
  <c r="E9" i="6" s="1"/>
  <c r="E12" i="15"/>
  <c r="H12" i="15" s="1"/>
  <c r="AH25" i="15"/>
  <c r="D20" i="15" s="1"/>
  <c r="D33" i="33" s="1"/>
  <c r="AH3" i="15"/>
  <c r="AH2" i="15"/>
  <c r="D28" i="15" s="1"/>
  <c r="D36" i="33" s="1"/>
  <c r="C17" i="12"/>
  <c r="E9" i="15"/>
  <c r="H9" i="15" s="1"/>
  <c r="C34" i="12"/>
  <c r="C13" i="12"/>
  <c r="AH13" i="15"/>
  <c r="D21" i="15" s="1"/>
  <c r="D30" i="33" s="1"/>
  <c r="E32" i="15"/>
  <c r="H32" i="15" s="1"/>
  <c r="K5" i="15"/>
  <c r="C34" i="33" s="1"/>
  <c r="AH19" i="15"/>
  <c r="D5" i="15" s="1"/>
  <c r="D34" i="33" s="1"/>
  <c r="K4" i="15"/>
  <c r="C12" i="33" s="1"/>
  <c r="AH22" i="15"/>
  <c r="D4" i="15" s="1"/>
  <c r="D12" i="33" s="1"/>
  <c r="AG21" i="15"/>
  <c r="C27" i="8"/>
  <c r="E27" i="8" s="1"/>
  <c r="C37" i="8"/>
  <c r="E37" i="8" s="1"/>
  <c r="C12" i="8"/>
  <c r="E12" i="8" s="1"/>
  <c r="C23" i="8"/>
  <c r="E23" i="8" s="1"/>
  <c r="E23" i="15"/>
  <c r="H23" i="15" s="1"/>
  <c r="C28" i="32" s="1"/>
  <c r="C33" i="12"/>
  <c r="F34" i="10"/>
  <c r="H34" i="10" s="1"/>
  <c r="K24" i="15"/>
  <c r="C31" i="33" s="1"/>
  <c r="AH10" i="15"/>
  <c r="D24" i="15" s="1"/>
  <c r="D31" i="33" s="1"/>
  <c r="K8" i="15"/>
  <c r="C15" i="33" s="1"/>
  <c r="AH4" i="15"/>
  <c r="D8" i="15" s="1"/>
  <c r="D15" i="33" s="1"/>
  <c r="E27" i="10"/>
  <c r="E32" i="10"/>
  <c r="E23" i="10"/>
  <c r="E31" i="10"/>
  <c r="L29" i="15" l="1"/>
  <c r="D35" i="32"/>
  <c r="D31" i="12"/>
  <c r="D17" i="12"/>
  <c r="L9" i="15"/>
  <c r="D15" i="32"/>
  <c r="L30" i="15"/>
  <c r="D36" i="32"/>
  <c r="D38" i="12"/>
  <c r="D13" i="12"/>
  <c r="L18" i="15"/>
  <c r="D24" i="32"/>
  <c r="D18" i="12"/>
  <c r="L16" i="15"/>
  <c r="D22" i="32"/>
  <c r="D25" i="12"/>
  <c r="L25" i="15"/>
  <c r="D31" i="32"/>
  <c r="D25" i="32"/>
  <c r="D15" i="12"/>
  <c r="L20" i="15"/>
  <c r="L5" i="15"/>
  <c r="D11" i="32"/>
  <c r="D21" i="12"/>
  <c r="D28" i="12"/>
  <c r="L24" i="15"/>
  <c r="D29" i="32"/>
  <c r="D34" i="32"/>
  <c r="D26" i="12"/>
  <c r="L28" i="15"/>
  <c r="L13" i="15"/>
  <c r="D19" i="32"/>
  <c r="D35" i="12"/>
  <c r="L7" i="15"/>
  <c r="D13" i="32"/>
  <c r="D30" i="12"/>
  <c r="D8" i="32"/>
  <c r="L2" i="15"/>
  <c r="D24" i="12"/>
  <c r="D20" i="12"/>
  <c r="D38" i="32"/>
  <c r="L33" i="15"/>
  <c r="L6" i="15"/>
  <c r="D12" i="32"/>
  <c r="D22" i="12"/>
  <c r="D23" i="12"/>
  <c r="L3" i="15"/>
  <c r="D9" i="32"/>
  <c r="E9" i="32" s="1"/>
  <c r="D19" i="12"/>
  <c r="L11" i="15"/>
  <c r="D17" i="32"/>
  <c r="L14" i="15"/>
  <c r="D11" i="12"/>
  <c r="D20" i="32"/>
  <c r="L31" i="15"/>
  <c r="D37" i="32"/>
  <c r="E37" i="32" s="1"/>
  <c r="D32" i="12"/>
  <c r="E32" i="12" s="1"/>
  <c r="D14" i="12"/>
  <c r="L19" i="15"/>
  <c r="P19" i="15" s="1"/>
  <c r="Q19" i="15" s="1"/>
  <c r="R19" i="15" s="1"/>
  <c r="D26" i="32"/>
  <c r="D27" i="12"/>
  <c r="L15" i="15"/>
  <c r="D21" i="32"/>
  <c r="L22" i="15"/>
  <c r="P22" i="15" s="1"/>
  <c r="Q22" i="15" s="1"/>
  <c r="R22" i="15" s="1"/>
  <c r="D33" i="32"/>
  <c r="D8" i="12"/>
  <c r="D10" i="32"/>
  <c r="D10" i="12"/>
  <c r="L4" i="15"/>
  <c r="D33" i="12"/>
  <c r="L23" i="15"/>
  <c r="D28" i="32"/>
  <c r="E28" i="32" s="1"/>
  <c r="D18" i="32"/>
  <c r="D34" i="12"/>
  <c r="L12" i="15"/>
  <c r="P12" i="15" s="1"/>
  <c r="Q12" i="15" s="1"/>
  <c r="R12" i="15" s="1"/>
  <c r="D9" i="12"/>
  <c r="E9" i="12" s="1"/>
  <c r="L10" i="15"/>
  <c r="D16" i="32"/>
  <c r="D12" i="12"/>
  <c r="L8" i="15"/>
  <c r="P8" i="15" s="1"/>
  <c r="Q8" i="15" s="1"/>
  <c r="R8" i="15" s="1"/>
  <c r="D14" i="32"/>
  <c r="D37" i="12"/>
  <c r="E37" i="12" s="1"/>
  <c r="L26" i="15"/>
  <c r="P26" i="15" s="1"/>
  <c r="Q26" i="15" s="1"/>
  <c r="R26" i="15" s="1"/>
  <c r="D32" i="32"/>
  <c r="E32" i="32" s="1"/>
  <c r="L17" i="15"/>
  <c r="D23" i="32"/>
  <c r="D16" i="12"/>
  <c r="L21" i="15"/>
  <c r="P21" i="15" s="1"/>
  <c r="Q21" i="15" s="1"/>
  <c r="R21" i="15" s="1"/>
  <c r="D27" i="32"/>
  <c r="D29" i="12"/>
  <c r="D36" i="12"/>
  <c r="E36" i="12" s="1"/>
  <c r="L27" i="15"/>
  <c r="P27" i="15" s="1"/>
  <c r="Q27" i="15" s="1"/>
  <c r="R27" i="15" s="1"/>
  <c r="D30" i="32"/>
  <c r="P9" i="15"/>
  <c r="Q9" i="15" s="1"/>
  <c r="R9" i="15" s="1"/>
  <c r="E17" i="12"/>
  <c r="P30" i="15"/>
  <c r="Q30" i="15" s="1"/>
  <c r="R30" i="15" s="1"/>
  <c r="E38" i="12"/>
  <c r="P18" i="15"/>
  <c r="Q18" i="15" s="1"/>
  <c r="R18" i="15" s="1"/>
  <c r="P20" i="15"/>
  <c r="Q20" i="15" s="1"/>
  <c r="R20" i="15" s="1"/>
  <c r="P5" i="15"/>
  <c r="Q5" i="15" s="1"/>
  <c r="R5" i="15" s="1"/>
  <c r="P28" i="15"/>
  <c r="Q28" i="15" s="1"/>
  <c r="R28" i="15" s="1"/>
  <c r="P13" i="15"/>
  <c r="Q13" i="15" s="1"/>
  <c r="R13" i="15" s="1"/>
  <c r="E19" i="32"/>
  <c r="E35" i="12"/>
  <c r="P4" i="15"/>
  <c r="Q4" i="15" s="1"/>
  <c r="R4" i="15" s="1"/>
  <c r="P7" i="15"/>
  <c r="Q7" i="15" s="1"/>
  <c r="R7" i="15" s="1"/>
  <c r="P23" i="15"/>
  <c r="Q23" i="15" s="1"/>
  <c r="R23" i="15" s="1"/>
  <c r="E33" i="12"/>
  <c r="P2" i="15"/>
  <c r="Q2" i="15" s="1"/>
  <c r="R2" i="15" s="1"/>
  <c r="E24" i="12"/>
  <c r="E34" i="12"/>
  <c r="P14" i="15"/>
  <c r="Q14" i="15" s="1"/>
  <c r="R14" i="15" s="1"/>
  <c r="P31" i="15"/>
  <c r="Q31" i="15" s="1"/>
  <c r="R31" i="15" s="1"/>
  <c r="E14" i="12"/>
  <c r="E26" i="32"/>
  <c r="P15" i="15"/>
  <c r="Q15" i="15" s="1"/>
  <c r="R15" i="15" s="1"/>
  <c r="E27" i="12"/>
  <c r="P16" i="15"/>
  <c r="P10" i="15"/>
  <c r="Q10" i="15" s="1"/>
  <c r="R10" i="15" s="1"/>
  <c r="P29" i="15"/>
  <c r="Q29" i="15" s="1"/>
  <c r="R29" i="15" s="1"/>
  <c r="E31" i="12"/>
  <c r="E35" i="32"/>
  <c r="P25" i="15"/>
  <c r="Q25" i="15" s="1"/>
  <c r="R25" i="15" s="1"/>
  <c r="E31" i="32"/>
  <c r="E25" i="12"/>
  <c r="P24" i="15"/>
  <c r="Q24" i="15" s="1"/>
  <c r="R24" i="15" s="1"/>
  <c r="C9" i="8"/>
  <c r="E9" i="8" s="1"/>
  <c r="E13" i="12"/>
  <c r="E11" i="12"/>
  <c r="E8" i="12"/>
  <c r="P33" i="15"/>
  <c r="Q33" i="15" s="1"/>
  <c r="R33" i="15" s="1"/>
  <c r="E20" i="12"/>
  <c r="P6" i="15"/>
  <c r="Q6" i="15" s="1"/>
  <c r="R6" i="15" s="1"/>
  <c r="E12" i="32"/>
  <c r="E22" i="12"/>
  <c r="P17" i="15"/>
  <c r="P3" i="15"/>
  <c r="Q3" i="15" s="1"/>
  <c r="R3" i="15" s="1"/>
  <c r="E23" i="12"/>
  <c r="P11" i="15"/>
  <c r="Q11" i="15" s="1"/>
  <c r="R11" i="15" s="1"/>
  <c r="E19" i="12"/>
  <c r="E30" i="32"/>
  <c r="H38" i="10"/>
  <c r="H37" i="10"/>
  <c r="C16" i="8"/>
  <c r="E16" i="8" s="1"/>
  <c r="C15" i="32"/>
  <c r="E15" i="32" s="1"/>
  <c r="C24" i="8"/>
  <c r="E24" i="8" s="1"/>
  <c r="C24" i="32"/>
  <c r="E24" i="32" s="1"/>
  <c r="C15" i="8"/>
  <c r="E15" i="8" s="1"/>
  <c r="C20" i="32"/>
  <c r="C29" i="8"/>
  <c r="E29" i="8" s="1"/>
  <c r="C36" i="32"/>
  <c r="E36" i="32" s="1"/>
  <c r="C8" i="8"/>
  <c r="E8" i="8" s="1"/>
  <c r="C8" i="32"/>
  <c r="E8" i="32" s="1"/>
  <c r="C20" i="8"/>
  <c r="E20" i="8" s="1"/>
  <c r="C21" i="32"/>
  <c r="C22" i="8"/>
  <c r="E22" i="8" s="1"/>
  <c r="C18" i="32"/>
  <c r="C18" i="8"/>
  <c r="E18" i="8" s="1"/>
  <c r="C16" i="32"/>
  <c r="E16" i="32" s="1"/>
  <c r="C21" i="8"/>
  <c r="E21" i="8" s="1"/>
  <c r="C17" i="32"/>
  <c r="C32" i="8"/>
  <c r="E32" i="8" s="1"/>
  <c r="C38" i="32"/>
  <c r="E38" i="32" s="1"/>
  <c r="C17" i="8"/>
  <c r="E17" i="8" s="1"/>
  <c r="C33" i="32"/>
  <c r="E7" i="15"/>
  <c r="H7" i="15" s="1"/>
  <c r="C30" i="12"/>
  <c r="E30" i="12" s="1"/>
  <c r="F25" i="10"/>
  <c r="H25" i="10" s="1"/>
  <c r="E25" i="10"/>
  <c r="E38" i="15"/>
  <c r="H38" i="15" s="1"/>
  <c r="D43" i="15"/>
  <c r="C10" i="6" s="1"/>
  <c r="E10" i="6" s="1"/>
  <c r="E21" i="15"/>
  <c r="H21" i="15" s="1"/>
  <c r="C26" i="12"/>
  <c r="E20" i="15"/>
  <c r="H20" i="15" s="1"/>
  <c r="D16" i="15"/>
  <c r="D27" i="33" s="1"/>
  <c r="F27" i="10"/>
  <c r="H27" i="10" s="1"/>
  <c r="C15" i="12"/>
  <c r="E28" i="15"/>
  <c r="H28" i="15" s="1"/>
  <c r="F32" i="10"/>
  <c r="H32" i="10" s="1"/>
  <c r="F31" i="10"/>
  <c r="H31" i="10" s="1"/>
  <c r="C29" i="12"/>
  <c r="E8" i="15"/>
  <c r="H8" i="15" s="1"/>
  <c r="C14" i="32" s="1"/>
  <c r="C12" i="12"/>
  <c r="E12" i="12" s="1"/>
  <c r="F11" i="10"/>
  <c r="H11" i="10" s="1"/>
  <c r="D42" i="15"/>
  <c r="AC38" i="12" s="1"/>
  <c r="E11" i="10"/>
  <c r="E24" i="15"/>
  <c r="H24" i="15" s="1"/>
  <c r="C29" i="32" s="1"/>
  <c r="E29" i="32" s="1"/>
  <c r="C28" i="12"/>
  <c r="E28" i="12" s="1"/>
  <c r="F28" i="10"/>
  <c r="H28" i="10" s="1"/>
  <c r="E28" i="10"/>
  <c r="C33" i="8"/>
  <c r="E33" i="8" s="1"/>
  <c r="K17" i="15"/>
  <c r="C24" i="33" s="1"/>
  <c r="C42" i="33" s="1"/>
  <c r="AH21" i="15"/>
  <c r="D17" i="15" s="1"/>
  <c r="D24" i="33" s="1"/>
  <c r="E4" i="15"/>
  <c r="H4" i="15" s="1"/>
  <c r="C10" i="32" s="1"/>
  <c r="C10" i="12"/>
  <c r="E10" i="12" s="1"/>
  <c r="F9" i="10"/>
  <c r="H9" i="10" s="1"/>
  <c r="E9" i="10"/>
  <c r="E5" i="15"/>
  <c r="H5" i="15" s="1"/>
  <c r="C11" i="32" s="1"/>
  <c r="E11" i="32" s="1"/>
  <c r="C21" i="12"/>
  <c r="E21" i="12" s="1"/>
  <c r="F17" i="10"/>
  <c r="H17" i="10" s="1"/>
  <c r="E17" i="10"/>
  <c r="E10" i="32" l="1"/>
  <c r="E29" i="12"/>
  <c r="E15" i="12"/>
  <c r="E26" i="12"/>
  <c r="E18" i="32"/>
  <c r="E21" i="32"/>
  <c r="E14" i="32"/>
  <c r="E33" i="32"/>
  <c r="E17" i="32"/>
  <c r="E20" i="32"/>
  <c r="Q17" i="15"/>
  <c r="R17" i="15" s="1"/>
  <c r="Q16" i="15"/>
  <c r="R16" i="15" s="1"/>
  <c r="D37" i="15"/>
  <c r="D36" i="15" s="1"/>
  <c r="C35" i="8"/>
  <c r="E35" i="8" s="1"/>
  <c r="C25" i="32"/>
  <c r="E25" i="32" s="1"/>
  <c r="C31" i="8"/>
  <c r="E31" i="8" s="1"/>
  <c r="C27" i="32"/>
  <c r="E27" i="32" s="1"/>
  <c r="C13" i="8"/>
  <c r="E13" i="8" s="1"/>
  <c r="C13" i="32"/>
  <c r="E13" i="32" s="1"/>
  <c r="C36" i="8"/>
  <c r="E36" i="8" s="1"/>
  <c r="C34" i="32"/>
  <c r="E34" i="32" s="1"/>
  <c r="E16" i="15"/>
  <c r="H16" i="15" s="1"/>
  <c r="C18" i="12"/>
  <c r="E18" i="12" s="1"/>
  <c r="F23" i="10"/>
  <c r="H23" i="10" s="1"/>
  <c r="E42" i="15"/>
  <c r="D52" i="15"/>
  <c r="C11" i="8"/>
  <c r="E11" i="8" s="1"/>
  <c r="C10" i="8"/>
  <c r="E10" i="8" s="1"/>
  <c r="E17" i="15"/>
  <c r="H17" i="15" s="1"/>
  <c r="C23" i="32" s="1"/>
  <c r="E23" i="32" s="1"/>
  <c r="C16" i="12"/>
  <c r="E16" i="12" s="1"/>
  <c r="F21" i="10"/>
  <c r="H21" i="10" s="1"/>
  <c r="E21" i="10"/>
  <c r="C28" i="8"/>
  <c r="E28" i="8" s="1"/>
  <c r="E43" i="15"/>
  <c r="C14" i="8"/>
  <c r="E14" i="8" s="1"/>
  <c r="C25" i="8" l="1"/>
  <c r="E25" i="8" s="1"/>
  <c r="C22" i="32"/>
  <c r="E22" i="32" s="1"/>
  <c r="E37" i="15"/>
  <c r="H37" i="15" s="1"/>
  <c r="C26" i="8"/>
  <c r="E26" i="8" s="1"/>
  <c r="E36" i="15" l="1"/>
  <c r="C8" i="6"/>
  <c r="E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 Frank</author>
  </authors>
  <commentList>
    <comment ref="AU19" authorId="0" shapeId="0" xr:uid="{00000000-0006-0000-0500-000001000000}">
      <text>
        <r>
          <rPr>
            <sz val="12"/>
            <color theme="1"/>
            <rFont val="Calibri"/>
            <family val="2"/>
            <scheme val="minor"/>
          </rPr>
          <t>Andre Frank:
Includes an additional 400 Million EUR to account for Germanys donation to the European Peace Fund.</t>
        </r>
      </text>
    </comment>
  </commentList>
</comments>
</file>

<file path=xl/sharedStrings.xml><?xml version="1.0" encoding="utf-8"?>
<sst xmlns="http://schemas.openxmlformats.org/spreadsheetml/2006/main" count="5132" uniqueCount="1520">
  <si>
    <t>Ukraine Support Tracker – 2nd Version, May 2, 2022</t>
  </si>
  <si>
    <t>Kiel Working Paper No. 2218</t>
  </si>
  <si>
    <t>Arianna Antezza, André Frank, Pascal Frank, Lukas Franz, Ekaterina Rebinskaya, Christoph Trebesch. 2022.</t>
  </si>
  <si>
    <t>The Ukraine Support Tracker: Which countries help Ukraine and how?</t>
  </si>
  <si>
    <t xml:space="preserve"> – Feedback and comments on our paper and database are highly appreciated (ukrainetracker@ifw-kiel.de) –</t>
  </si>
  <si>
    <t>Citation</t>
  </si>
  <si>
    <t>When using the data please cite as follows: Antezza, A., Frank, A., Frank, P., Franz, L., Rebinskaya, E. &amp; Trebesch, C. (2022). "The Ukraine Support Tracker: Which countries help Ukraine and how?". Kiel Working Paper, No. 2218</t>
  </si>
  <si>
    <t>I. Scope of the database</t>
  </si>
  <si>
    <t xml:space="preserve"> </t>
  </si>
  <si>
    <t>Our database lists and quantifies military, financial and humanitarian aid transferred by governments to Ukraine since the end of diplomatic relations between Russia and Ukraine on January 24 until April 23, 2022. We focus on commitments from Western governments, namely by G7 and European Union member countries. In this first version we quantify government-to-government commitments, and provide preliminary (non-exhaustive) data on non-bilateral aid. To value in-kind support like military equipment or weapons, we use market prices and consider upper bounds to avoid underestimating the true extent of bilateral assistance.</t>
  </si>
  <si>
    <r>
      <t>Country sample</t>
    </r>
    <r>
      <rPr>
        <b/>
        <sz val="11"/>
        <rFont val="Times Roman"/>
      </rPr>
      <t>:</t>
    </r>
  </si>
  <si>
    <t>We focus on 31 Western donors. The largest group are the 27 EU member countries. Besides, we include the (remaining) G7 countries. Moreover, we track and include assistance provided by the EU (Commission and Council) in the core database ("Bilateral Aid").</t>
  </si>
  <si>
    <r>
      <t>Forms of assistance</t>
    </r>
    <r>
      <rPr>
        <b/>
        <sz val="11"/>
        <rFont val="Times Roman"/>
      </rPr>
      <t>:</t>
    </r>
  </si>
  <si>
    <t>Military assistance includes all types of weapons and military equipment alongside items donated to the Ukrainian army as well as financial assistance tied for military purposes. Humanitarian aid refers to assistance supporting the civilian population (mainly food, medicines, and other relief items). Financial assistance includes grants and loans.</t>
  </si>
  <si>
    <r>
      <t>Commitments vs. disbursements</t>
    </r>
    <r>
      <rPr>
        <b/>
        <sz val="11"/>
        <rFont val="Times Roman"/>
      </rPr>
      <t>:</t>
    </r>
  </si>
  <si>
    <t>We report commitments (instead of deliveries) as information on deliveries is typically scarce.</t>
  </si>
  <si>
    <r>
      <t>Valuing in-kind donations</t>
    </r>
    <r>
      <rPr>
        <b/>
        <sz val="11"/>
        <color rgb="FF000000"/>
        <rFont val="Times Roman"/>
      </rPr>
      <t>:</t>
    </r>
  </si>
  <si>
    <t>We generally use upper bounds for prices to avoid underestimating the true scale of assistance. Please refer to the corresponding paper for price sources and further explanations.</t>
  </si>
  <si>
    <t>II. Contents and variable definitions</t>
  </si>
  <si>
    <t> </t>
  </si>
  <si>
    <t>Bilateral Aid</t>
  </si>
  <si>
    <t>This sheet contains our data on bilateral (government-to-government) aid to Ukraine for 31 countries and the EU (Commission and Council) from February 24 to March 27, 2022.</t>
  </si>
  <si>
    <t>ID</t>
  </si>
  <si>
    <t>Unique identifier assigned to each transation (two-letter ISO code; a letter indicating the type assistance ("F" for financial; "H" for humanitarian; "M" for military assistance); plus a number within donor-type).</t>
  </si>
  <si>
    <t>Donor</t>
  </si>
  <si>
    <t>Donor country name.</t>
  </si>
  <si>
    <t>Announcement Date</t>
  </si>
  <si>
    <t>Announcement date of commitment to provide assistance (official or most credible source).</t>
  </si>
  <si>
    <t>Type of Aid General</t>
  </si>
  <si>
    <t>General type of aid ("Financial" for loans and grants; "Humanitarian" for non-military in-kind assistance; "Military" for weapons, military equipment, and financial assistance tied to military use.</t>
  </si>
  <si>
    <t>Type of Aid Specific</t>
  </si>
  <si>
    <t>Specific categorization of assistance.</t>
  </si>
  <si>
    <t>Explanation</t>
  </si>
  <si>
    <t>Explanation of the provided assistance according to our sources.</t>
  </si>
  <si>
    <t>Monetary Value as given by Source</t>
  </si>
  <si>
    <t>Monetary value of assistance as reported by donor or source (if available).</t>
  </si>
  <si>
    <t>Original Currency</t>
  </si>
  <si>
    <t>Indicated currency of monetary value of provided assistance according to our sources (if available).</t>
  </si>
  <si>
    <t>Item (in-kind aid)</t>
  </si>
  <si>
    <t>Detailed item list of in-kind donations (if available).</t>
  </si>
  <si>
    <t>No. of Units</t>
  </si>
  <si>
    <t>Disclosed number of provided in-kind item (if available).</t>
  </si>
  <si>
    <t>Unit price in USD</t>
  </si>
  <si>
    <t>USD value for provided in-kind item (if available).</t>
  </si>
  <si>
    <t>Source of Unit price</t>
  </si>
  <si>
    <t>Source of "Unit price in USD" (missing if donation is not in-kind or monetary value as reported by source if available).</t>
  </si>
  <si>
    <t>Notes on Unit price</t>
  </si>
  <si>
    <t>Explanation of unit price assumption.</t>
  </si>
  <si>
    <t>Value (own Estimate)</t>
  </si>
  <si>
    <t>Multiplies "No. of Units" with "Unit price in USD".</t>
  </si>
  <si>
    <t>Total</t>
  </si>
  <si>
    <t>Total value of assistance in original currency (either monetary value as reported by source or available in-kind values).</t>
  </si>
  <si>
    <t>Converted Value in EUR</t>
  </si>
  <si>
    <t>Total value of assistance in Euros (converted using exchange rates from "Currency Conversion").</t>
  </si>
  <si>
    <t>Official Source</t>
  </si>
  <si>
    <t>Dummy indicating (=1) whether the reported amounts and values follow from official (government) source(s).</t>
  </si>
  <si>
    <t>Source of Aid 1-3</t>
  </si>
  <si>
    <t>Source (link).</t>
  </si>
  <si>
    <t>Non-Bilateral Aid</t>
  </si>
  <si>
    <t>This sheet reports non-bilateral assistance to Ukraine provided by international and/or supranational organizations. See above for variable definitions.</t>
  </si>
  <si>
    <t>Aggregate Aid</t>
  </si>
  <si>
    <t>This sheet reports donor-level aggregates of assistance provided to Ukraine.</t>
  </si>
  <si>
    <t>Country</t>
  </si>
  <si>
    <t>Total Aid (billions of EUR)</t>
  </si>
  <si>
    <t>Total aid to Ukraine (billion euros).</t>
  </si>
  <si>
    <t>Total Aid (EUR)</t>
  </si>
  <si>
    <t>Total aid to Ukraine (euros).</t>
  </si>
  <si>
    <t>Current GDP (USD)</t>
  </si>
  <si>
    <t>Current GDP in US$ (taken from the World Bank; for 2020).</t>
  </si>
  <si>
    <t>Current GDP (EUR)</t>
  </si>
  <si>
    <t>Current GDP in € (converted using the "Currency Conversion" sheet).</t>
  </si>
  <si>
    <t>Aid as percentage of GDP (%)</t>
  </si>
  <si>
    <t>Total assistance to Ukraine as share in donor GDP.</t>
  </si>
  <si>
    <t>Financial Aid</t>
  </si>
  <si>
    <t>Total financial assistance to Ukraine (billion euros).</t>
  </si>
  <si>
    <t>Humanitarian Aid</t>
  </si>
  <si>
    <t>Total humanitarian assistance to Ukraine (billion euros).</t>
  </si>
  <si>
    <t>Military Aid</t>
  </si>
  <si>
    <t>Total military assistance to Ukraine (billion euros).</t>
  </si>
  <si>
    <t>Currency Conversion:</t>
  </si>
  <si>
    <t xml:space="preserve">This sheet contains the Exchange rates used to calculate EUR values for non-EUR donations. Each national currency entry provides a link to the ECB Exchange rate page. </t>
  </si>
  <si>
    <t>III. Sources</t>
  </si>
  <si>
    <t>For an extensive list of our sources, see the corresponding paper and/or the respective columns in this database.</t>
  </si>
  <si>
    <t>Monetary Value as Given by Source</t>
  </si>
  <si>
    <t>Item</t>
  </si>
  <si>
    <t>Unit Price in USD</t>
  </si>
  <si>
    <t>Value (own estimate)</t>
  </si>
  <si>
    <t xml:space="preserve">Total </t>
  </si>
  <si>
    <t>Source of Aid 1</t>
  </si>
  <si>
    <t>Source of Aid 2</t>
  </si>
  <si>
    <t>Source of Aid 3</t>
  </si>
  <si>
    <t>Bilateral loan/grant made through IMF or WB?</t>
  </si>
  <si>
    <t>Updated/newly added entry</t>
  </si>
  <si>
    <t>ATH1</t>
  </si>
  <si>
    <t>Austria</t>
  </si>
  <si>
    <t>Humanitarian</t>
  </si>
  <si>
    <t>Equipment</t>
  </si>
  <si>
    <t>The Austrian Government  has sent two shipments of medical supplies. The first included 5 power generators, 700 sleeping bags and 28 Water Containers (with a capacity of 1,000 liters each). The second shipment included 50,000 liters of hand disinfectant, 9,000 liters of surface disinfectant, 50,000 security glasses, 50,000 mouth and nose masks and 20,000 pairs of gloves. Austria has bought the material for its own storage due to the COVID 19 Pandemic, but decided to send it to Ukraine after the start of the war.</t>
  </si>
  <si>
    <t xml:space="preserve">Not given </t>
  </si>
  <si>
    <t>USD</t>
  </si>
  <si>
    <t>liter of hand disinfectant</t>
  </si>
  <si>
    <t>Yes</t>
  </si>
  <si>
    <t>https://bmi.gv.at/news.aspx?id=44786F67485A5049462F493D#:~:text=Mit%20der%20bereits%20zweiten%20Hilfslieferung,Plastikhandschuhen%2C%20Schutzbrillen%20und%20Desinfektionsmittel%20entsandt.</t>
  </si>
  <si>
    <t>.</t>
  </si>
  <si>
    <t>liter of disinfectant</t>
  </si>
  <si>
    <t>safety glasses</t>
  </si>
  <si>
    <t>medical protective mask</t>
  </si>
  <si>
    <t>gloves</t>
  </si>
  <si>
    <t>power generator</t>
  </si>
  <si>
    <t>sleeping bag</t>
  </si>
  <si>
    <t>liter of water</t>
  </si>
  <si>
    <t>ATM1</t>
  </si>
  <si>
    <t>Military</t>
  </si>
  <si>
    <t xml:space="preserve">Liters of diesel. </t>
  </si>
  <si>
    <t>liter of diesel</t>
  </si>
  <si>
    <t>https://www.bmi.gv.at/news.aspx?id=69543149763057644C4C633D</t>
  </si>
  <si>
    <t>ATF1</t>
  </si>
  <si>
    <t>Financial</t>
  </si>
  <si>
    <t>Grant</t>
  </si>
  <si>
    <t>Austria contributed with 10 million EUR to the multi-donor trust fund (MDTF) set up by the World Bank. The contribution raised the fund to 145 million USD, but no further information about other donor countries has been disclosed.</t>
  </si>
  <si>
    <t>EUR</t>
  </si>
  <si>
    <t xml:space="preserve">Yes </t>
  </si>
  <si>
    <t>https://www.worldbank.org/en/news/press-release/2022/03/14/world-bank-announces-additional-200-million-in-financing-for-ukraine</t>
  </si>
  <si>
    <t>BEH1</t>
  </si>
  <si>
    <t>Belgium</t>
  </si>
  <si>
    <t xml:space="preserve">Emergency shelter material adapted to cold climate conditions, such as tents, blankets and sanitary kits. The aid falls within the framework of the EU Civil Protection Mechanism (EUCPM). </t>
  </si>
  <si>
    <t>https://diplomatie.belgium.be/en/newsroom/news/2022/belgium_sends_emergency_shelter_material_ukraine_b_fast</t>
  </si>
  <si>
    <t>BEH2</t>
  </si>
  <si>
    <t>Assistance and equipment</t>
  </si>
  <si>
    <t xml:space="preserve">On April 9, in occasion of the event "Stand Up for Ukraine", the Belgian Prime Minister announced that Belgium had set up a fund of 800 million EUR to support Ukraine and Ukrainian refugees. Since only 83 million EUR will be sent to Ukraine (see "Sorce of Aid 2"), we only report this amount. The Prime Minister also mentioned  trucks of medical supplies reaching Ukraine on the same day of the announcements (see "Source of Aid 1"). We assume that the trcuks are part of the 83 million EUR package. </t>
  </si>
  <si>
    <t>https://twitter.com/i/status/1512804572728897539</t>
  </si>
  <si>
    <t>https://www.globalcitizen.org/en/content/stand-up-for-ukraine-impact-report/</t>
  </si>
  <si>
    <t>BEM1</t>
  </si>
  <si>
    <t>Weapons and equipment</t>
  </si>
  <si>
    <t>Automatic rifles and tons of fuel.</t>
  </si>
  <si>
    <t>Not given</t>
  </si>
  <si>
    <t>FNC-type automatic rifle</t>
  </si>
  <si>
    <t>https://twitter.com/alexanderdecroo/status/1497542000228417537</t>
  </si>
  <si>
    <t>https://www.thebulletin.be/belgium-send-more-weapons-and-fuel-ukraine</t>
  </si>
  <si>
    <t>ton of fuel</t>
  </si>
  <si>
    <t>BEM2</t>
  </si>
  <si>
    <t>Weapons</t>
  </si>
  <si>
    <t xml:space="preserve">Automatic rifles and anti-tank weapons. "Source of Aid 1" lists this aid as an additional package to the one reported in BEM1. </t>
  </si>
  <si>
    <t>https://twitter.com/alexanderdecroo/status/1497914776063594502</t>
  </si>
  <si>
    <t>M72 anti-tank weapon</t>
  </si>
  <si>
    <t xml:space="preserve">BGH1 </t>
  </si>
  <si>
    <t>Bulgaria</t>
  </si>
  <si>
    <t>Assistance</t>
  </si>
  <si>
    <t xml:space="preserve">Equipment and logistic assistance. The assistance falls within the framework of the EU Civil Protection Mechanism (EUCPM). No further information regarding the shipment has been disclosed. </t>
  </si>
  <si>
    <t xml:space="preserve">No </t>
  </si>
  <si>
    <t>https://sofiaglobe.com/2022/02/27/bulgaria-to-provide-humanitarian-military-logistical-aid-to-ukraine/?msclkid=2fb3d8c7b05511ec86aca56bb6424b21</t>
  </si>
  <si>
    <t>https://www.slobodenpecat.mk/en/bugarija-kje-isprati-humanitarna-i-voeno-logistichka-pomosh-na-ukraina/</t>
  </si>
  <si>
    <t>CAF1</t>
  </si>
  <si>
    <t>Canada</t>
  </si>
  <si>
    <t>Loan</t>
  </si>
  <si>
    <t>In addition to the 120 million USD loan announced on January 21 (not reported in our dataset) Canada announced a 500 million CAD loan. This loan was announced on February 14, but was signed on April 14, as mentioned by "Source of Aid 2".</t>
  </si>
  <si>
    <t>CAD</t>
  </si>
  <si>
    <t>https://www.canada.ca/en/department-finance/news/2022/02/canada-pledges-additional-support-for-ukraine.html</t>
  </si>
  <si>
    <t>https://twitter.com/ua_minfin/status/1514313544795361280?ref_src=twsrc%5Etfw%7Ctwcamp%5Etweetembed%7Ctwterm%5E1514313544795361280%7Ctwgr%5E%7Ctwcon%5Es1_&amp;ref_url=https%3A%2F%2Fwww.republicworld.com%2Fworld-news%2Frussia-ukraine-crisis%2Fcanada-to-provide-ukraine-with-398-dollars-million-concessional-loan-amid-russian-invasion-articleshow.html</t>
  </si>
  <si>
    <t>CAF2</t>
  </si>
  <si>
    <t>Canada will offer 1 billion CAD of new loan resources through the newly established account of the International Monetary Found. In this specific case, the IMF works as a mediator: donors can provide loans or grants in either reserve currencies or special drawing rights. Refer to CAM8 for the 500 million CAD mentioned in "Source of Aid 1". "Source of Aid 3" lists the previously granted loans of 620 million CAD, discussed in CAF1.</t>
  </si>
  <si>
    <t>https://www.reuters.com/article/canada-budget-ukraine-aid-idCAKCN2LZ2CL</t>
  </si>
  <si>
    <t>https://www.bnnbloomberg.ca/imf-creates-new-account-to-help-ukraine-as-canada-pledges-funds-1.1749951</t>
  </si>
  <si>
    <t>https://www.theglobeandmail.com/canada/article-federal-budget-2022-ukraine-russia-1-billion-loan/#:~:text=The%20federal%20government%20is%20proposing%20to%20assist%20Ukraine%E2%80%99s,loan%20through%20a%20new%20Canada-led%20international%20financial%20program.</t>
  </si>
  <si>
    <t>CAH1</t>
  </si>
  <si>
    <t>The intention of the donation was to fund development and humanitarian assistance. The 340 million CAD mentioned in "Source of Aid 1" are reported in CAM1.</t>
  </si>
  <si>
    <t>https://www.canada.ca/en/department-national-defence/news/2022/01/canada-extends-and-expands-military-and-other-support-for-the-security-of-ukraine.html</t>
  </si>
  <si>
    <t>CAH2</t>
  </si>
  <si>
    <t>Equipment and assistance</t>
  </si>
  <si>
    <t>Emergency health services (including trauma care), protection, support to displaced people, and essential life-saving services such as shelter, water, sanitation, and food. The aid is directed to those affected by the conflict in Ukraine and neighboring countries. We do not consider aid directed to international organisations that are not explicitly active in Ukraine.</t>
  </si>
  <si>
    <t>https://www.canada.ca/en/global-affairs/news/2022/03/canada-announces-100-million-humanitarian-assistance-to-ukraine.html</t>
  </si>
  <si>
    <t>https://www.canada.ca/en/global-affairs/news/2022/03/canadas-humanitarian-assistance-for-ukraine.html</t>
  </si>
  <si>
    <t>CAH3</t>
  </si>
  <si>
    <t>In occasion of the "Stand up for Ukraine" campaign, which was held in Warsaw on April 9 and organised in cooperation with Canada and the European Commission, the Prime Minister of Canada announced that Canadian humanitarian assistance will be increased with additional 100 million CAD.</t>
  </si>
  <si>
    <t>CAM1</t>
  </si>
  <si>
    <t xml:space="preserve">Aid for military assistance and for the extension and expansion of Operation UNIFIER, the Canadian Armed Forces’ military training and capacity-building mission in Ukraine. The 50 million CAD mentioned in "Source of Aid 1" are reported in CAH1. </t>
  </si>
  <si>
    <t>https://www.netnewsledger.com/2022/01/26/government-of-canada-announces-340-million-for-ukraine/</t>
  </si>
  <si>
    <t>CAM2</t>
  </si>
  <si>
    <t xml:space="preserve">Undisclosed number of lethal weapons and assorted support items (machine guns, pistols, carbines, 1.5 million rounds of ammunition, sniper rifles, and various related items) for a total value of 7 million USD, which is directed to the Armed Force of Ukraine. </t>
  </si>
  <si>
    <t>https://www.canada.ca/en/department-national-defence/news/2022/02/canada-commits-lethal-weapons-and-ammunition-in-support-of-ukraine.html</t>
  </si>
  <si>
    <t>CAM3</t>
  </si>
  <si>
    <t>Both lethal and non-lethal military equipment such as protective gear, meal packs, weapons and ammunition. The source mentions 25 million USD in non-lethal weapons, reported in CAM2, military equipment of an unknwon value reported in CAM3, and 1 million USD reported in CAM4. The approximated 10 million USD worth of military equipment are included in transactions CAM1 and CAM2.</t>
  </si>
  <si>
    <t>fragmentation vest</t>
  </si>
  <si>
    <t>https://www.canada.ca/en/department-national-defence/news/2022/03/defence-minister-anand-announces-additional-military-support-to-ukraine.html?msclkid=50865665ab9011ecbb2d77d3ecd6e3a6</t>
  </si>
  <si>
    <t>individual meal pack</t>
  </si>
  <si>
    <t>Carl Gustav M2 recoilless rifle</t>
  </si>
  <si>
    <t>round of 84 mm ammunition</t>
  </si>
  <si>
    <t>CAM4</t>
  </si>
  <si>
    <t>Non-lethal items such as helmets, body armor, gas masks, and night vision gear.</t>
  </si>
  <si>
    <t>https://www.canada.ca/en/global-affairs/news/2022/02/canada-sending-additional-25m-military-aid-to-support-ukraine.html</t>
  </si>
  <si>
    <t>CAM5</t>
  </si>
  <si>
    <t>Lethal items, such as M72 rocket launchers and hand grenades. "Source of Aid 1" lists 25 million USD in non-lethal weapons, reported in CAM2, 1 million USD for satellite imaging reported in CAM4 and lethal and non-lethal equipment reported in CAM1. The approximated 10 million USD worth of military equipment and 25 million USD in non-lethal aid already sent before CAM3 are included in transactions CAM1 and CAM2.</t>
  </si>
  <si>
    <t>M72 rocket launcher</t>
  </si>
  <si>
    <t>https://www.canada.ca/en/department-national-defence/news/2022/03/defence-minister-anand-announces-additional-military-support-to-ukraine.html</t>
  </si>
  <si>
    <t>hand grenade</t>
  </si>
  <si>
    <t>CAM6</t>
  </si>
  <si>
    <t>Grant amounting to 1 million CAD, which can be used for the purchase of commercial satellite high resolution and modern imagery. "Source of Aid 1" lists a shipment of 4500 M72 rocket launchers as well as 7500 hand grenades, these are included in aid package CAM3, 25 million CAD in non-lethal weapons, reported in CAM2 and lethal and non-lethal equipment reported in CAM1. The approximated 10 million CAD worth of equipment are mentioned in "Source of Aid 1", and 25 million CAD worth of non-lethal aid are included in transaction CAM1 and CAM2.</t>
  </si>
  <si>
    <t>CAM7</t>
  </si>
  <si>
    <t>Lethal weapons and non-lethal specialized equipment for military purposes, including Canadian-made cameras for surveillance drones. No further information regarding the shipment has been disclosed. The amount of 10 million USD previously shipped weaponry is included in "Source of Aid 1" in transaction CAM3.</t>
  </si>
  <si>
    <t>https://www.ctvnews.ca/politics/ukraine-can-t-negotiate-with-gun-to-head-says-joly-as-trudeau-presses-allies-1.5811832</t>
  </si>
  <si>
    <t>https://www.txtreport.com/news/2022-03-10-canada-will-provide-%24-50-million-in-military-assistance-to-ukraine.S1BRwmvb5.html</t>
  </si>
  <si>
    <t>CAM8</t>
  </si>
  <si>
    <t>500 million CAD for military assistance in lethal and non lethal weapons were dedicated to Ukraine in the Canadian budget for the fiscal year 2022-23. M777 Howitzers and Carl Gustaf anti-armour ammunitions were the first weapons to be delivered since the approval of the budget. "Source of Aid 2" mentions a loan of 500 million CAD announced prior to the invasion and signed on April 14. This loan corresponds to the loan reported in CAF1. "Source of Aid 2" mentions 145 million CAD  of assistance reported in CAH1. Out of the 145 million CAD we report only 100 million CAD, since the rest is not a government to government donation. "Source of Aid 2" also mentions the 35 million CAD in development funding which is not considered emergency aid and therefore is not part of our dataset.</t>
  </si>
  <si>
    <t>https://www.canada.ca/en/department-national-defence/news/2022/04/canada-announces-artillery-and-other-additional-military-aid-for-ukraine.html</t>
  </si>
  <si>
    <t>https://interfax.com.ua/news/general/824012.html</t>
  </si>
  <si>
    <t>HRH1</t>
  </si>
  <si>
    <t>Croatia</t>
  </si>
  <si>
    <t>Goods and equipment that will be provided from the available stockpiles of the Ministry of the Interior, the Ministry of Economy and Sustainable Development, the Ministry of Health, the Ministry of Foreign and European Affairs, and the Croatian Fire Service.</t>
  </si>
  <si>
    <t>HRK</t>
  </si>
  <si>
    <t>https://vlada.gov.hr/news/croatia-sending-emergency-aid-to-ukraine/33960</t>
  </si>
  <si>
    <t>https://hr.n1info.com/english/news/croatia-sends-emergency-aid-worth-e1-2m-to-ukraine-in-wake-of-russias-invasion/</t>
  </si>
  <si>
    <t>https://ba.n1info.com/english/news/croatia-sends-emergency-aid-worth-e1-2m-to-ukraine-in-wake-of-russias-invasion/</t>
  </si>
  <si>
    <t>HRH2</t>
  </si>
  <si>
    <t>Humanitarian aid worth of 1,516,800 HRK.</t>
  </si>
  <si>
    <t>https://civilna-zastita.gov.hr/vijesti/dostavljena-zurna-humanitarna-pomoc-ukrajini-u-organizaciji-ravnateljstva-civilne-zastite/5634</t>
  </si>
  <si>
    <t>https://mup.gov.hr/UserDocsImages/2022/4/112_8.pdf</t>
  </si>
  <si>
    <t>HRM1</t>
  </si>
  <si>
    <t xml:space="preserve">Protective military equipment and infantry weapons. No further information regarding the shipment has been disclosed.  </t>
  </si>
  <si>
    <t>https://vlada.gov.hr/news/croatia-had-sided-with-freedom-and-democracy-and-with-the-ukrainian-people-which-is-the-only-right-way/34979</t>
  </si>
  <si>
    <t>https://www.total-croatia-news.com/politics/60689-support-measures-for-ukraine</t>
  </si>
  <si>
    <t>https://www.jutarnji.hr/vijesti/hrvatska/donesen-paket-mjera-za-ukrajinu-hrvatska-salje-opremu-i-naoruzanje-u-vrijednosti-124-milijuna-kuna-15163892</t>
  </si>
  <si>
    <t> CYH1</t>
  </si>
  <si>
    <t>Cyprus</t>
  </si>
  <si>
    <t xml:space="preserve">Cyprus has dispatched two shipments of humanitarian aid to Ukraine. The first one was sent on the 8.03.2022 and includes a total of 150 tons of humanitarian aid, including 80 tons of food supplies (infant milk and food, flour, long life food), shelter equipment (sleeping bags, tents, blankets, biological toilets), 13 tons of medical supplies and medicines, 5000 pairs of shoes, 22500 liters of bottled water, electricity generator, personal hygiene kits and other civil protection and first aid equipment. The second one, instead, was sent on the 6.04.2022. No information regarding the second shipment has been disclosed. The total value of the two shipments is equal to 2 million EUR. </t>
  </si>
  <si>
    <t>ton of food</t>
  </si>
  <si>
    <t>https://mfa.gov.cy/press-releases/2022/03/09/cyprus-humanitarian-aid-to-ukraine/</t>
  </si>
  <si>
    <t>https://cyprus-mail.com/2022/04/06/aid-for-ukraine-now-tops-e2-million/</t>
  </si>
  <si>
    <t>ton of medical equipment</t>
  </si>
  <si>
    <t>liter of bottled water</t>
  </si>
  <si>
    <t>pair of shoes</t>
  </si>
  <si>
    <t>CZM1</t>
  </si>
  <si>
    <t>Czech Republic</t>
  </si>
  <si>
    <t>Artillery</t>
  </si>
  <si>
    <t>152mm artillery ammunition for different howitzers and self-propelled guns for a total of 36.6 million CZK.</t>
  </si>
  <si>
    <t>CZK</t>
  </si>
  <si>
    <t>https://www.czdefence.com/article/czech-republic-donates-artillery-ammunition-worth-czk-366-million-to-ukraine</t>
  </si>
  <si>
    <t>https://czechdaily.cz/the-czech-republic-is-sending-thousands-of-artillery-shells-to-ukraine/</t>
  </si>
  <si>
    <t>CZM2</t>
  </si>
  <si>
    <t>Lethal weapons and ammunitions of various types, including pistols, machine guns, submachine guns and sniper rifles.</t>
  </si>
  <si>
    <t>9mm pistol vz. 82</t>
  </si>
  <si>
    <t>https://www.vlada.cz/cz/media-centrum/aktualne/vlada-schvalila-dalsi-dar-v-podobe-vojenskeho-materialu-ukrajine-194585/</t>
  </si>
  <si>
    <t>7.62 mm assault rifle vz. 58</t>
  </si>
  <si>
    <t>hub NB 7.62-43</t>
  </si>
  <si>
    <t>hub NB 7.62-SV 43</t>
  </si>
  <si>
    <t>7.65mm submachine gun vz. 61 Scorpio</t>
  </si>
  <si>
    <t>hub NB 7.65-Browning</t>
  </si>
  <si>
    <t>7.62 mm universal machine gun vz.59</t>
  </si>
  <si>
    <t>7.62 mm sniper rifle Dragunov</t>
  </si>
  <si>
    <t>hub NB 7,62-59 (TŽ, OKRAJ.)</t>
  </si>
  <si>
    <t>hub NB 7,62-SV 59 (TŽ-SV)</t>
  </si>
  <si>
    <t>hub NB 7,62-PZ 59 (PZ EDGE)</t>
  </si>
  <si>
    <t>12.7mm sniper rifle Falcon</t>
  </si>
  <si>
    <t>CZM3</t>
  </si>
  <si>
    <t>Lethal and non-lethal items, worth 400 million CZK. "Source of Aid 3" speaks of 188 million CZK, reported in CZM2.</t>
  </si>
  <si>
    <t>shoulder fired MANPAD</t>
  </si>
  <si>
    <t>https://www.vlada.cz/cz/media-centrum/aktualne/vlada-petra-fialy-schvalila-dalsi-vojenskou-pomoc-bojujici-ukrajine-194603/</t>
  </si>
  <si>
    <t>https://www.praguemorning.cz/czech-governmenet-approves-czk-400-million-in-military-aid-for-ukraine/</t>
  </si>
  <si>
    <t>https://www.politico.com/news/2022/03/22/ukraine-weapons-military-aid-00019104</t>
  </si>
  <si>
    <t>light machine gun</t>
  </si>
  <si>
    <t>assault rifle</t>
  </si>
  <si>
    <t>submachine gun</t>
  </si>
  <si>
    <t>bullet</t>
  </si>
  <si>
    <t>tactical gloves</t>
  </si>
  <si>
    <t>CZM4</t>
  </si>
  <si>
    <t xml:space="preserve">Weapons, ammunitions and equipment, worth 17 million crowns. The delivery was made by Czech arm manufactures, but it has been scrutinized and negotiated with the Czech Government. </t>
  </si>
  <si>
    <t>Vláda schválila další materiální pomoc pro Ukrajinu a opatření na pomoc se zvládnutím migrační krize | Vláda ČR (vlada.cz)</t>
  </si>
  <si>
    <t>https://english.radio.cz/czech-republic-sending-more-arms-ukraine-8743811</t>
  </si>
  <si>
    <t>CZM5</t>
  </si>
  <si>
    <t>According to a government spokesman's statement, the Czech Government plans to deliver further military aid worth 31.5 million USD to Ukraine (see "Source of Aid 3"). "Source of Aid 1" cites 750 million CZK of total military assistance, delivered to Ukraine before this aid package. This sum is reported in transactions CZM1-CZM4, CZM6, and in CZM8-CZM10.</t>
  </si>
  <si>
    <t>No</t>
  </si>
  <si>
    <t>https://english.radio.cz/czech-republic-send-more-arms-ukraine-8745032</t>
  </si>
  <si>
    <t>https://www.reuters.com/article/ukraine-crisis-czech-arms-idUSL2N2VG078</t>
  </si>
  <si>
    <t>https://edition.cnn.com/europe/live-news/ukraine-russia-putin-news-03-13-22/h_025dcb1758c374a11f208c39d687f1b0</t>
  </si>
  <si>
    <t>CZM6</t>
  </si>
  <si>
    <t>Military material. No further Information has been disclosed. "Source of Aid 1" lists additional sources reported in CZH1-CZH4 , CZM1-CZM4, and in CZM8-CZM12 and CZM14.</t>
  </si>
  <si>
    <t>https://www.vlada.cz/cz/media-centrum/aktualne/informace-v-souvislosti-s-invazi-ruska-na-ukrajinu-194507/</t>
  </si>
  <si>
    <t>CZM7</t>
  </si>
  <si>
    <t>22 ballistic vests (protective gear). "Source of Aid 1" lists additional sources reported in CZH1-CZH4, CZM1-CZM4, CZM6 and in CZM8-CZM12 and CZM14.</t>
  </si>
  <si>
    <t>ballistic vest</t>
  </si>
  <si>
    <t>CZM8</t>
  </si>
  <si>
    <t>unspecified</t>
  </si>
  <si>
    <t>Equipment, ballistic protection, optical and other small material to Ukraine for a total of 53.26 million crowns. "Source of Aid 1" lists additional sources reported in CZH1-CZH4, CZM1-CZM4, CZM6, CZM7 and in CZM9-CZM12- CZM14.</t>
  </si>
  <si>
    <t>CZM9</t>
  </si>
  <si>
    <t>until 10.03.2022</t>
  </si>
  <si>
    <t>Fuel and petrol for the Ukraine Armed Forces. "Source of Aid 2" lists additional sources reported in CZH1-CZH4, in CZM1-CZM4, CZM6-CZM8, and CZM10-CZM12 and CZM13.</t>
  </si>
  <si>
    <t>https://www.vlada.cz/cz/media-centrum/aktualne/vlada-kvuli-migracni-krizi-vyhlasila-od-patku-nouzovy-stav--schvalila-i-dalsi-pomoc-pro-ukrajinu-a-navrh-na-zvyseni-vydaju-na-obranu-194695/</t>
  </si>
  <si>
    <t>CZM10</t>
  </si>
  <si>
    <t>The aid package consists of 6 fire engines. "Source of Aid 1" lists additional sources reported in CZH1-CZH4, CZM6-CZM9 and in CZM11.</t>
  </si>
  <si>
    <t>fire-engine</t>
  </si>
  <si>
    <t>CZM11</t>
  </si>
  <si>
    <t>Weapons and equipment. Official sources did not disclose the value of the shipment and, since we could always rely on Czech official sources, we decided not to report rumors or unconcise statements of politicians, such as the one made by the Czech Minister of Defense, who spoke vaguely on the March 13 about doubling the military assistance (see CZM5).  "Source of Aid 2" lists additional sources reported in  CZH1-CZH4, CZM1-CZM4, CZM6- CZM10, CZM12 and CZM14.</t>
  </si>
  <si>
    <t>CZM12</t>
  </si>
  <si>
    <t>Provision of defense material, with no reference to lethal items in the source. 52 ballist vests are included in the shipment. Moreover, "Source of Aid 1" lists additional sources reported in CZH1-CZH4, CZM1-CZM4, CZM6-CZM10, CZM13 and CZM14.</t>
  </si>
  <si>
    <t>CZM13</t>
  </si>
  <si>
    <t>According to unofficial sources, Czech Republic has been sending tanks since the beginning of the conflict. On April 5, photos of 5 T72 and 5 BVP-1 infantry fighting vehicles leaving to Ukraine from Czech Republic have started circulating in social networks. We report 12 tanks as "Source of Aid 3" mentions that "a little more than a dozen" tanks have been sent which is the reason that we choose to report 12 tanks.</t>
  </si>
  <si>
    <t>T72 tank</t>
  </si>
  <si>
    <t>https://www.reuters.com/world/europe/czech-republic-sends-tanks-ukraine-czech-tv-reports-2022-04-05/</t>
  </si>
  <si>
    <t>https://echo24.cz/a/SrjYb/cesko-poslalo-na-ukrajinu-desitky-tanku-t-72-a-bvp</t>
  </si>
  <si>
    <t>https://www.wsj.com/articles/ukraine-quietly-receives-tanks-from-czech-republic-to-support-war-effort-11649160666</t>
  </si>
  <si>
    <t>BVP-1 infantry fighting vehicle</t>
  </si>
  <si>
    <t>CZM14</t>
  </si>
  <si>
    <t>Lethal and non-lethal items."Source of Aid 2" lists additional sources reported in CZH1-CZH4, CZM1-CZM4, CZM6- CZM10, CZM12 and CZM14.</t>
  </si>
  <si>
    <t>CZH1</t>
  </si>
  <si>
    <t xml:space="preserve">Medical supplies. "Source of Aid 1" mentions additional 10 million in tied cash assistance. This is reported in CZH2. </t>
  </si>
  <si>
    <t>Czech Republic to donate 100 million crowns of medical supplies to Ukraine - Prague, Czech Republic (expats.cz)</t>
  </si>
  <si>
    <t>CZH2</t>
  </si>
  <si>
    <t>Tied cash assistance of 10 million CZK for the purchase of medical supplies. "Source of Aid 1" mentions additional 108 million CZK being contributed through in-kind donations. This is reported in CZH1.</t>
  </si>
  <si>
    <t>CZH3</t>
  </si>
  <si>
    <t>Release of 300 million CZK for humanitarian assistance. These funds will be used for the immediate needs of the civilian population of Ukraine, especially medical supplies and medical capacities, and for needs related to forced displacement (i.e. emergency accommodation, provision of drinking water, food, other basic material needs and health care). "Source of Aid 1" lists additional sources reported in CZH1-CZH4 and in CZM6-CZM11.</t>
  </si>
  <si>
    <t>https://czechdaily.cz/the-government-will-send-to-ukraine-czk-300-million-in-aid/</t>
  </si>
  <si>
    <t>https://www.vlada.cz/cz/media-centrum/aktualne/bezpecnostni-rada-statu-se-zabyvala-aktualni-bezpecnostni-situaci-po-napadeni-nezavisle-ukrajiny-vojsky-ruske-federace-194513/</t>
  </si>
  <si>
    <t>CZH4</t>
  </si>
  <si>
    <t>until 10.03</t>
  </si>
  <si>
    <t>Assistance and Equipment</t>
  </si>
  <si>
    <t xml:space="preserve">Assistance to the International Committee of Red Cross in Ukraine. Since the package is directed to the Red Cross in Ukraine and, thus, constitutes a direct flow into Ukraine, we included it in the dataset. 
"Source of Aid 1" lists additional sources reported in CZH1-CZH3, CZM1-CZM4 and in CZM6-CZM11. 
</t>
  </si>
  <si>
    <t>DKH1</t>
  </si>
  <si>
    <t>Denmark</t>
  </si>
  <si>
    <t>not specified, 03.2022</t>
  </si>
  <si>
    <t>Cars, generators and more. The operation is coordinated by the Danish Emergency Management Facility. Note that the total sum of 510 million DKK reported in "Source of Aid 1" can be divided into 7 million DKK, 20 million DKK (DKH2), 8 million DKK (DKH3), 50 million DKK (DKH4) and 50 million DKK (DKH5). Additionally, the package consisting of 150 million DKK directed to the World Bank corresponds to the Danish share of 20 million EUR reported in WBF1, WBF2 and WBF3 (see "Non-Bilateral Aid"). We do not consider the remaining packages cited in the source, since they all represent flows going to international organizations: 105 million DKK to UN organizations (UNHCR, OCHA, UNICEF), 100 million DKK to Danish and International organizations and 20 million DKK to the International Red Cross.</t>
  </si>
  <si>
    <t>DKK</t>
  </si>
  <si>
    <t>https://um.dk/danida/lande-og-regioner/ukraine</t>
  </si>
  <si>
    <t>DKH2</t>
  </si>
  <si>
    <t>Infrastructure</t>
  </si>
  <si>
    <t>Construction of a civilian mobile hospital. The operation is coordinated by the Danish Emergency Management Facility. For the further amounts reported in "Source of Aid 1", see explanation in DKH1.</t>
  </si>
  <si>
    <t>DKH3</t>
  </si>
  <si>
    <t>Fund of 8 million DKK to finance Danish civil society organizations working in Ukraine. The aid focuses on protection, food and emergency shelter. For an explanation about additional amounts reported in "Source of Aid 1", refer to DKH1.</t>
  </si>
  <si>
    <t>DKH4</t>
  </si>
  <si>
    <t>Drugs and medical equipment for Ukraine and neighboring countries, aimed at assisting Ukrainian refugees. For an explanation about additional amounts reported in "Source of Aid 1", refer to DKH1.</t>
  </si>
  <si>
    <t>DKH5</t>
  </si>
  <si>
    <t>Drugs, as a response to a request made by Ukraine through the EU's Crisis Response Team (HERA). For an explanation about additional amounts reported in "Source of Aid 1", refer to DKH1.</t>
  </si>
  <si>
    <t>https://sum.dk/nyheder/2022/marts/danmark-donerer-medicin-og-medicinsk-udstyr-til-ukraine</t>
  </si>
  <si>
    <t>DKM1</t>
  </si>
  <si>
    <t xml:space="preserve">2,700 Norwegian anti-tank missiles (M72 EC LAW), which were first bought by Denmark from a Norwegian company in 2018 and then sent to Ukraine. </t>
  </si>
  <si>
    <t>Denmark is sending 2,700 Norwegian anti-tank missiles to Ukraine - Norway Today</t>
  </si>
  <si>
    <t>https://www.businessinsider.com/countries-sending-light-and-lethal-m72-antitank-weapon-to-ukraine-2022-4</t>
  </si>
  <si>
    <t>DKM2</t>
  </si>
  <si>
    <t xml:space="preserve">600 million kroner announced during the Danish Prime Minster's visit to Ukraine. </t>
  </si>
  <si>
    <t>https://www.president.gov.ua/en/news/volodimir-zelenskij-obgovoriv-z-golovami-uryadiv-daniyi-ta-i-74453</t>
  </si>
  <si>
    <t>https://cphpost.dk/?p=133294</t>
  </si>
  <si>
    <t>https://www.usnews.com/news/world/articles/2022-04-21/spains-pm-sanchez-denmarks-pm-frederiksen-visit-kyiv</t>
  </si>
  <si>
    <t>DKF1</t>
  </si>
  <si>
    <t>Grants and pledges for Multi Donor Trust Fund</t>
  </si>
  <si>
    <t>Denmark has contributed 20 million EUR to the Multi donor trust fund, established by the World Bank to facilitate financial support to Ukraine. The latter is part of the Emergency Financing Package established by the World Bank and amounting to 723 million USD. Other countries have contributed to Emergency Financing Package: the Netherlands with 89 million USD, Sweden with 50 million USD, the United Kingdom with 100 million USD, Latvia + Lithuania + Iceland with 12 million USD and Japan with 100 million USD.</t>
  </si>
  <si>
    <t>https://www.worldbank.org/en/news/press-release/2022/03/07/world-bank-mobilizes-an-emergency-financing-package-of-over-700-million-for-ukraine</t>
  </si>
  <si>
    <t>https://um.dk/en/danida/countries-and-regions/ukraine#:~:text=World%20Bank%3A%20DKK%20150%20million%20(approx.&amp;text=DKK%20150%20million%20(EUR%2020.2,billion)%20to%20the%20Ukrainian%20government.</t>
  </si>
  <si>
    <t>EEM1</t>
  </si>
  <si>
    <t>Estonia</t>
  </si>
  <si>
    <t>until 21.04.2022</t>
  </si>
  <si>
    <t>The Estonian military assistance to Ukraine has been estimated at around 220 million EUR. The shipment includes: missiles for anti-tank weapon system Javelin; Javelins; ammunition; medical equipment; personal equipment; 25,000 field rations announced on 25 February; an undisclosed number of D-30 howitzers, originally put forward on December 30, 2021, but stalled due to required approval from previous owners Germany (approved on February 26) and Finland (approved on February 27).  This list should only be considered as indicative, since most of the information regarding the assistance has remained undisclosed.</t>
  </si>
  <si>
    <t>field ration</t>
  </si>
  <si>
    <t>https://kaitseministeerium.ee/en/news/estonia-donated-missiles-anti-tank-weapon-system-javelin-ukraine</t>
  </si>
  <si>
    <t>https://vm.ee/en/humanitarian-aid-ukraine#:~:text=Estonian%20people%2C%20government%20and%20private,aid%20to%20Ukraine%20in%20total.&amp;text=Govermental%20aid%20means%20means%20assistance,state%20budget%20through%20state%20agencies.</t>
  </si>
  <si>
    <t>Javelin</t>
  </si>
  <si>
    <t xml:space="preserve">undisclosed number </t>
  </si>
  <si>
    <t>D-30 Howitzer</t>
  </si>
  <si>
    <t>EEH1</t>
  </si>
  <si>
    <t>The government of Estonia has sent a total amount of 1,647,014 EUR in humanitarian aid to Ukraine. We report the military donation mentioned in "Source of Aid 1" in EEM1. Also, we do not count the private donations reported in "Source of Aid 1".</t>
  </si>
  <si>
    <t>FIH1</t>
  </si>
  <si>
    <t>Finland</t>
  </si>
  <si>
    <t>Finland offered 14 million EUR of financial support. Of this, EUR 8.2 million corresponds to humanitarian assistance and EUR 5.8 million to cooperation funding. No further information has been disclosed. The same holds true for the equipment of two emergency medical care stations (reported in "Source of Aid 1"). Since we do not have further information, we cannot quantify the equipment and thus, do not consider it in our dataset. The assistance consisting of 2,000 bulletproof vests, 2,000 composite helmets and 100 stretchers is reported in FIM1. Moreover, the sum of 10 million EUR reported in "Source of Aid 2" is not considered since it represents a flow directed to multilateral organisations. Finally, the reported amount of 2.5 million EUR is also not considered since it was committed prior to February 24.</t>
  </si>
  <si>
    <t>https://www.defmin.fi/en/topical/press_releases_and_news/finland_sends_additional_aid_to_ukraine.12482.news#c7898b3c</t>
  </si>
  <si>
    <t>https://valtioneuvosto.fi/en/-/finland-grants-additional-support-to-ukraine</t>
  </si>
  <si>
    <t>FIH2</t>
  </si>
  <si>
    <t xml:space="preserve">Two ambulances and rescue services. No further information has been disclosed. </t>
  </si>
  <si>
    <t>ambulance</t>
  </si>
  <si>
    <t>https://valtioneuvosto.fi/en/-/1410869/finland-sent-additional-civilian-material-assistance-to-ukraine-and-moldova</t>
  </si>
  <si>
    <t>FIM1</t>
  </si>
  <si>
    <t>Non-lethal military equipment, such as bulletproof vests, helmets and stretchers. For an explanation of additional amounts reported in "Source of Aid 1", see explanation in FIH1. "Source of Aid 2" also lists aid from Sweden (5,000 anti-tank weapons, 5,000 helmets, 5,000 body armors and 135,000 field rations), considered in SEM1, and a package of 500 million EUR from the European Union, considered in EUM1.</t>
  </si>
  <si>
    <t>https://www.helsinkitimes.fi/finland/finland-news/domestic/21086-finland-commits-military-protective-equipment-to-ukraine.html</t>
  </si>
  <si>
    <t>helmet</t>
  </si>
  <si>
    <t>stretcher</t>
  </si>
  <si>
    <t>FIM2</t>
  </si>
  <si>
    <t xml:space="preserve">Lethal weapons and military equipment. In particular, it includes attack rifles, anti-tank weapons and combat ration packages. The delivery of bulletproof vests, composite helmets and emergency medical service (EMS) units mentioned in the sources is reported in FIM1. </t>
  </si>
  <si>
    <t>Finland to send arms assistance to Ukraine (valtioneuvosto.fi)</t>
  </si>
  <si>
    <t>https://edition.cnn.com/europe/live-news/ukraine-russia-news-02-28-22/h_a60e1971e20b82d25ce7ce24657afcbb</t>
  </si>
  <si>
    <t>cartridge for the attack rifle</t>
  </si>
  <si>
    <t>single-shot anti-tank weapon</t>
  </si>
  <si>
    <t>combat ration package</t>
  </si>
  <si>
    <t>FIM3</t>
  </si>
  <si>
    <t>Finnish President of the Republic approved the delivery of defense material, additional to the military aids reported in FIM1 and FIM2. No further information regarding the shipment has been disclosed.</t>
  </si>
  <si>
    <t>Finland delivers more defence materiel to Ukraine - Puolustusministeriö (defmin.fi)</t>
  </si>
  <si>
    <t>https://valtioneuvosto.fi/en/-/finland-delivers-more-defence-materiel-to-ukraine#:~:text=On%2023%20March%202022%2C%20the%20President%20of%20the,of%20delivery%20or%20schedule%20will%20not%20be%20provided.</t>
  </si>
  <si>
    <t>FIM4</t>
  </si>
  <si>
    <t>Unknown</t>
  </si>
  <si>
    <t>Finnish President of the Republic approved the delivery of defense material, additional to the military aid reported in FIM1, FIM2 and FIM3. No further information regarding the shipment has been disclosed.</t>
  </si>
  <si>
    <t>https://www.defmin.fi/en/topical/press_releases_and_news/finland_to_provide_more_defence_materiel_assistance_to_ukraine.12657.news#21b935ba</t>
  </si>
  <si>
    <t>https://valtioneuvosto.fi/en/-/finland-sends-additional-material-assistance-to-ukraine-duplicate-3?languageId=sv_SE</t>
  </si>
  <si>
    <t>FRH1</t>
  </si>
  <si>
    <t>France</t>
  </si>
  <si>
    <t>France has provided almost 100 million EUR in humanitarian assistance to Ukraine. The assistance also includes the shipment of emergency aid. The first tranche of material aid was sent on the February 28 and consisted of four trucks carrying an initial shipment of 33 tons of emergency aid with items such as blankets, tents and medical supplies (500 family tents, 2,300 blankets, 1,000 hygiene kits, 2,000 floor mats and 300 sleeping bags). A second shipment was sent on March 1, consisting of eight tons of medical supplies, including a mobile clinic with medicines and hospital equipment capable of treating up to 500 war-wounded. The assistance falls within the framework of the EU Civil Protection Mechanism (EUCPM).</t>
  </si>
  <si>
    <t>familiy tent</t>
  </si>
  <si>
    <t>https://www.diplomatie.gouv.fr/en/country-files/ukraine/news/article/ukraine-france-mobilizes-to-deliver-emergency-medical-aid-to-victims-of-the</t>
  </si>
  <si>
    <t>https://www.lefigaro.fr/flash-actu/la-france-a-envoye-33-tonnes-d-aide-humanitaire-pour-l-ukraine-20220228</t>
  </si>
  <si>
    <t>https://www.reuters.com/world/europe/france-offer-100-mln-euros-humanitarian-aid-ukraine-2022-03-01/</t>
  </si>
  <si>
    <t>blanket</t>
  </si>
  <si>
    <t>hygiene kit</t>
  </si>
  <si>
    <t>floor mat</t>
  </si>
  <si>
    <t>FRH2</t>
  </si>
  <si>
    <t>A total amount of 1.6 million EUR has been donated by French local governments. The funding process has been coordinated by the Local Government External Action Fund (FAECO). "Source of Aid 1" also lists earlier shipments of humanitarian assistance reported in FRH1.</t>
  </si>
  <si>
    <t>https://www.diplomatie.gouv.fr/en/country-files/ukraine/news/article/ukraine-france-steps-up-humanitarian-relief-efforts-for-ukraine-10-mar-2022</t>
  </si>
  <si>
    <t>FRH3</t>
  </si>
  <si>
    <t>At the Ukranian government's request, the Ministry for Europe and Foreign Affairs Crisis and Support Center delivered 28 tons of medical equipment. The shipment is directed to Ukraine and is coordinated by the EU Civil Protection Mechanism. The 28 tons include oxygen generators allowing to treat up to 500 patients, 50 sets of respiratory equipment and 4.5 tons of medicines.</t>
  </si>
  <si>
    <t>https://www.diplomatie.gouv.fr/en/country-files/ukraine/news/article/ukraine-special-delivery-of-emergency-medical-aid-by-france-joint-communique</t>
  </si>
  <si>
    <t>https://www.techopital.com/la-france-envoie-28-tonnes-de-materiel-medical-en-ukraine-NS_6281.html</t>
  </si>
  <si>
    <t>https://www.lefigaro.fr/international/direct-guerre-en-ukraine-situation-critique-a-marioupol-20220421</t>
  </si>
  <si>
    <t>FRF1</t>
  </si>
  <si>
    <t>Loan announced on February 25 and granted on March 28.  According to press releases, the loan has a 15-year maturity (see “Source of Aid 3”). The mentioned equipment in sources 2 refers to FRM1.</t>
  </si>
  <si>
    <t>https://www.diplomatie.gouv.fr/en/country-files/ukraine/news/article/ukraine-conversation-between-jean-yves-le-drian-and-his-ukrainian-counterpart</t>
  </si>
  <si>
    <t>https://www.aa.com.tr/en/europe/france-to-offer-300m-worth-of-aid-military-equipment-to-ukraine/2515343</t>
  </si>
  <si>
    <t>https://www.reuters.com/article/ukraine-crisis-france-loan-idUSL5N2VX4PT</t>
  </si>
  <si>
    <t>FRM1</t>
  </si>
  <si>
    <t>According to a Tweet of the French Minister of Defence on April 13, France has sent a total amount of 100 million EUR in military assistance to Ukraine since the beginning of the conflict. Later on, ahead of the second round of presdiential elections in France, President Macron disclosed the content of the shipment: a few dozen MILAN and up to ten CAESARS artillery howitzers (see "Source of Aid 3").</t>
  </si>
  <si>
    <t>Milan</t>
  </si>
  <si>
    <t>https://twitter.com/florence_parly/status/1514275166158790666</t>
  </si>
  <si>
    <t>https://www.lesechos.fr/monde/enjeux-internationaux/la-france-renforce-son-soutien-militaire-a-lukraine-1389929</t>
  </si>
  <si>
    <t>https://www.aa.com.tr/en/europe/france-to-deliver-caesar-artillery-guns-shells-to-ukraine/2570644</t>
  </si>
  <si>
    <t>FRM2</t>
  </si>
  <si>
    <t xml:space="preserve">Convoy ambulances, medical supplies and fire engines. The assistance falls within the framework of the EU Civil Protection Mechanism (EUCPM). The second shipment mentioned in "Source of Aid 2" is reported in FRH2.
</t>
  </si>
  <si>
    <t>https://ec.europa.eu/echo/news-stories/news/ukraine-eu-delivers-additional-assistance-rescue-vehicles-and-emergency-equipment-2022-03-25_de</t>
  </si>
  <si>
    <t>https://www.arout.net/france-sends-dozens-of-fire-engines-and-ambulances-to-ukraine-to-support-the-war-against-russia/</t>
  </si>
  <si>
    <t>rescue vehicle</t>
  </si>
  <si>
    <t>Lorry</t>
  </si>
  <si>
    <t>ton of health and emergency equipment</t>
  </si>
  <si>
    <t>FRM3</t>
  </si>
  <si>
    <t>The Prime Minister of France announced the shipment of military material, additional to the already sent weapons.</t>
  </si>
  <si>
    <t>CAESAR artillery howitzer</t>
  </si>
  <si>
    <t>DEH1</t>
  </si>
  <si>
    <t>Germany</t>
  </si>
  <si>
    <t xml:space="preserve">440 tons of necessity items, particularly food. </t>
  </si>
  <si>
    <t>ton of necessity items</t>
  </si>
  <si>
    <t>Russland-Ukraine-News (13.3.): Sieben Krankenhäuser nach ukrainischen Angaben zerstört - DER SPIEGEL</t>
  </si>
  <si>
    <t>DEH2</t>
  </si>
  <si>
    <t>According to the latest statement (on March 24) of the German Chancellor, Germany's humanitarian assistance to Ukraine will reach the value of 370 million EUR. Among them, 38.5 million EUR have already been approved by the Federal Ministry for Economic Cooperation and Development (on March 4) and an initial amount of 4.5 million EUR has already been displaced by providing fire brigades with protective clothing and breathing apparatuses. The Federal Agency for Technical Relief (THW) has already been deployed on behalf of the German Government and is delivering first aid kits. "Source of Aid 2" states that Germany provides 40 million EUR to its humanitarian assistance fund for Ukraine and the region. We do not consider the 40 million EUR of humanitarian aid provided by Germany and mentioned in "Source of Aid 2", since the package is directed to international organizations.</t>
  </si>
  <si>
    <t>https://www.bundesregierung.de/breg-de/aktuelles/rede-von-bundeskanzler-scholz-anlaesslich-des-global-solutions-summit-2022-am-28-maerz-2022-in-berlin-2021184</t>
  </si>
  <si>
    <t>https://www.auswaertiges-amt.de/en/aussenpolitik/ukraine-solidarity/2513994</t>
  </si>
  <si>
    <t>https://www.rnd.de/politik/scholz-nach-g7-gipfel-deutschland-stockt-humanitaere-hilfe-fuer-ukraine-auf-ueber-370-millionen-euro-O7ELJICOGFEUVNINTJ2JW4U6JE.html</t>
  </si>
  <si>
    <t>DEH3</t>
  </si>
  <si>
    <t>Announcement to increase the funding of a program that ensures accomodation for internally displaced people. This program has existed since 2014 in light of the beginning war in the Eastern part of the country. "Source of Aid 1" mentions that the Ministry previously allocated 20 million EUR to this program. However, as we could not find any evidence that the 20 million EUR were allocated in connection with the Russo-Ukrainian war from Feb 24 on and given the longevity of the program (it exists since 2014), we do not count the 20 million, as the amount was likely devoted before January 24. Hence, we only count the increase from 20 to 50 million EUR.</t>
  </si>
  <si>
    <t>Entwicklungsministerin Svenja Schulze vereinbart mit Ukraine Unter­stützung bei der Unter­bringung von Binnenvertriebenen | BMZ</t>
  </si>
  <si>
    <t>https://consent.yahoo.com/v2/collectConsent?sessionId=3_cc-session_6a1851d8-b340-4e6c-b257-84b6caed7635</t>
  </si>
  <si>
    <t>DEH4</t>
  </si>
  <si>
    <t>Chancellor Olaf Scholz announced within the "Stand Up for the Ukraine" donor's conference that the German government has already sent 425 million EUR in humanitarian aid and development assistance to Ukraine and neighboring countries ("Source of Aid 1"). We do not report this sum of humanitarian aid, since it is not a new commitment and the sum of the previous humanitarian aid (DEH1-DEH3) amounts to about this amount. The government besides complements this package with additional medical support worth 70 million EUR. We do include the latter package.</t>
  </si>
  <si>
    <t>https://www.youtube.com/watch?v=xsRCOOin-0U</t>
  </si>
  <si>
    <t>DEM1</t>
  </si>
  <si>
    <t xml:space="preserve">2000 Panzerfäuste 3 (semi-disposable recoilless anti-tank weapon). </t>
  </si>
  <si>
    <t>Panzerfaust 3</t>
  </si>
  <si>
    <t>Ukraine-Krieg: Deutschland liefert 2000 Panzerfäuste - DER SPIEGEL</t>
  </si>
  <si>
    <t>https://www.tagesspiegel.de/politik/militaerhilfe-gegen-russischen-angriffskrieg-verteidigungsministerium-will-ukraine-2000-panzerfaeuste-liefern/28193144.html</t>
  </si>
  <si>
    <t>DEM2</t>
  </si>
  <si>
    <t>until 7.03.2022</t>
  </si>
  <si>
    <t>Germany officially declared to have sent a total of 37.3 million EUR in weapons and military equipment to Ukraine since February 2022. The list of items should only be considered as indicative, due to limited availability of information.</t>
  </si>
  <si>
    <t>Stinger anti-aircraft system</t>
  </si>
  <si>
    <t>https://www.spiegel.de/politik/deutschland/ukraine-krieg-deutschland-lieferte-waffen-fuer-37-millionen-euro-a-460a7b35-70aa-40bb-8ec7-80f5606f0d5a</t>
  </si>
  <si>
    <t>round  of ammunition for Panzerfaust 3</t>
  </si>
  <si>
    <t>protective vest</t>
  </si>
  <si>
    <t>kevlar armor plate</t>
  </si>
  <si>
    <t>night vision device</t>
  </si>
  <si>
    <t>armored vehicle</t>
  </si>
  <si>
    <t>DEM3</t>
  </si>
  <si>
    <t>Between 7.03.2022 and 25.03.2022</t>
  </si>
  <si>
    <t>From March 7 onwards, Germany has sent various items to Ukraine in addition to the 37.3 million EUR sent in weapons cited by "Source of Aid 1", "Source of Aid 2", "Source of Aid 3", and identified by DEM2. As cited by "Tagesspiegel" and "Welt", the new shipments include 2,000 Strela-missiles (of which 1,500 were delivered before February 17, see DEM3), vehicles, 350,000 food rations, 100 MG3 and 8 million rounds of ammunitions. Due to the confusion made by the media on the 2,700 Strela missiles announced by the German Chancellor on March 3, we decided not to report the commitment of 2,700 Strela missiles. Instead, we decided to count only those Strela missiles which have been sent to Ukraine. After a first shipment of 500 Strela missiles on March 17, another shipment of 1,500 units has arrived on March 25. Since no further shipment of Strela missiles has been yet announced and, furthermore, 700 Strela missiles out of the announced 2,700 have been declared unsafe and therefore unusable, we have decided to stick by 2,000 units. The list of items should only be considered as indicative. "Source of Aid 1","Source of Aid 2" and "Source of Aid 3" mention also the weapons listed in DEM2 and DEM1.</t>
  </si>
  <si>
    <t>Strela missile</t>
  </si>
  <si>
    <t>https://plus.tagesspiegel.de/politik/raketen-schusswaffen-helme-welche-lander-schicken-der-ukraine-militarische-ausrustung-437908.html</t>
  </si>
  <si>
    <t xml:space="preserve">https://www.welt.de/politik/ausland/plus237932499/Ukraine-Krieg-Deutschlands-falsches-Spiel-mit-den-Waffenlieferungen.html </t>
  </si>
  <si>
    <t>food ration</t>
  </si>
  <si>
    <t>MG3</t>
  </si>
  <si>
    <t>round of ammunition for MG3</t>
  </si>
  <si>
    <t>DEM4</t>
  </si>
  <si>
    <t>According to "Source of Aid 1", Chancellor Scholz announced the provision of 2 billion EUR in further military aid. However, 400 million EUR are devoted to other countries and further 400 million EUR are devoted to the European Peace Facility (EPF). Hence, we substract the 400 million EUR devoted to other countries and also do not count the 400 million EUR package to the EPF as bilateral aid since it is not directly directed to Ukraine. However, since the EPF contribution appears to be an additional contribution, and we include the 400 million EUR as an additional German "EU share". This amonut is captured by the corresponding figures (also) including the EU share of the member countries. On April 19, Chancellor Scholz spoke, relatedly, about a list that informs about what German companies could deliver in near future (see "Source of Aid 2"). This list includes anti-tank weapons, grenades, drones, protective equipment and ammunition. "Source of Aid 3" mentions in addition the increase of the EPF by the EU of 500 million EUR to 1.5 billion EUR ("EUM3").</t>
  </si>
  <si>
    <t>https://www.tagesschau.de/inland/scholz-ukraine-militaerhilfe-101.html</t>
  </si>
  <si>
    <t>https://liveblog.faz.net/Event/Ukraine-Konflikt/1210598295</t>
  </si>
  <si>
    <t>https://www.tagesspiegel.de/politik/berlin-stockt-ukraine-gelder-auf-eine-weitere-milliarde-waffenhilfe-doch-wofuer-genau-bleibt-ein-geheimnis/28258400.html</t>
  </si>
  <si>
    <t>DEM5</t>
  </si>
  <si>
    <t>"Source of Aid 1" and "Source of Aid 2" report the weapons and military equipment that has been sent by Germany directly to Ukraine so far, based on Ukrainian government circles. This is (partly) equivalent to what we report in DEM2 and DEM3 (for example the number of Strela and Stinger missiles). We list everything that has not already been captured in DEM2 and DEM3.</t>
  </si>
  <si>
    <t>https://www.dpa-shop.com/shop/krieg-in-der-ukraine/</t>
  </si>
  <si>
    <t>https://de.euronews.com/2022/04/21/waffen-deutschland-ukraine-liste</t>
  </si>
  <si>
    <t>missile for Panzerfaust 3</t>
  </si>
  <si>
    <t>round of ammuntion for Bunkerfaust</t>
  </si>
  <si>
    <t>mine</t>
  </si>
  <si>
    <t>explosive charge</t>
  </si>
  <si>
    <t>rifle + MG Round</t>
  </si>
  <si>
    <t>spare parts MG</t>
  </si>
  <si>
    <t>detonating cord</t>
  </si>
  <si>
    <t>lighter</t>
  </si>
  <si>
    <t>ELH1</t>
  </si>
  <si>
    <t>Greece</t>
  </si>
  <si>
    <t>Medical supplies. No further information on the shipment has been disclosed.</t>
  </si>
  <si>
    <t>https://www.mod.mil.gr/en/deputy-defence-minister-nikolaos-chardalias-accompanies-a-humanitarian-aid-cargo/#:~:text=humanitarian%20aid%20with-,medical%2C%20pharmaceutical%20and%20first%20aid%20material,-.%20The%20humanitarian%20aid</t>
  </si>
  <si>
    <t> https://greekcitytimes.com/2022/02/28/greece-send-military-medical-ukraine/</t>
  </si>
  <si>
    <t>ELH2</t>
  </si>
  <si>
    <t>The Prime Minister announced that Greece would be ready to rebuild the maternity hospital in Mariupol.</t>
  </si>
  <si>
    <t>Prime Minister GR auf Twitter: „Greece is ready to rebuild the maternity hospital in Mariupol, the center of the Greek minority in Ukraine, a city dear to our hearts and symbol of the barbarity of the war.“ / Twitter</t>
  </si>
  <si>
    <t>https://www.keeptalkinggreece.com/2022/03/18/greece-rebuild-maternity-hospital-mariupol/</t>
  </si>
  <si>
    <t>ELH3</t>
  </si>
  <si>
    <t>A humanitarian aid package. No further information on the shipment has been disclosed. Note that even though the official source ("Source of Aid 1") is from April 6, the actual date where it became publicly known is April 3 ("Source of Aid 2").</t>
  </si>
  <si>
    <t>https://hellenicaid.mfa.gr/en/epikairotita/anakoinoseis/episkepse-upourgou-exoterikon-nikou.html#:~:text=On%203%20April%202022%2C%20Greek%20Minister%20of%20Foreign,relief%20to%20the%20city%E2%80%99s%20population%2C%20including%20Greek%20diaspora.</t>
  </si>
  <si>
    <t>https://cyprus-digest.com/nikos-dendias-arrives-in-odessa-as-head-of-a-humanitarian-mission/</t>
  </si>
  <si>
    <t>ELH4</t>
  </si>
  <si>
    <t>The package includes food, hygienic and pharmaceutical products in unknown amounts. "Source of Aid 1" refers directly to ELH2 (another package from the government as of April 3). Note that the Source also mentions additional packages from the Hellenic Red Cross. We do not consider these shipments from the Hellenic Red Cross since they consist of private donations.</t>
  </si>
  <si>
    <t>Delivery of Greek humanitarian aid to the Ukrainian people, including Diaspora Greeks, in Odessa (11.04.2022) and departure of the 4th Humanitarian Mission of the Hellenic Red Cross to Ukraine (Odessa, 12.04.2022) - Announcements - Statements - Speeches (mfa.gr)</t>
  </si>
  <si>
    <t>ELM1</t>
  </si>
  <si>
    <t>Defense material such as portable rocket launchers, ammunition and Kalashnikov rifles (see "Source of Aid 2"). "Source of Aid 2" refers to a humanitarian aid as well, reported in ELH1.</t>
  </si>
  <si>
    <t>Defence material sent to Poland on a HAF C-130, upon Defence Minister Mr. Nikolaos Panagiotopoulos' guidance - Hellenic Republic Ministry of National Defence (mil.gr)</t>
  </si>
  <si>
    <t>https://greekreporter.com/2022/02/27/greece-military-aid-ukraine/</t>
  </si>
  <si>
    <t>ELM2</t>
  </si>
  <si>
    <t>until 15.03.2022</t>
  </si>
  <si>
    <t>Lethal weapons, in particular assault rifles and anti-tank missiles. "Source of Aid 1" also reports Greece's contribution to NATO, which is not included in our dataset because it is not a direct contribution to Ukraine.</t>
  </si>
  <si>
    <t>AK-47-type assault rifle</t>
  </si>
  <si>
    <t>https://www.thenationalherald.com/russias-ukraine-invasion-sees-greece-taking-bigger-nato-role/#:~:text=Greece%20sent%20Ukraine%20military%20equipment%20compatible%20with%20that,rocket%20launchers%2C%20aligning%20itself%20with%20NATO%E2%80%99s%20indirect%20assistance.?msclkid=6dac7726ab8911ec980d9386f90d3180</t>
  </si>
  <si>
    <t>https://twitter.com/visegrad24/status/1504145180647170060?cxt=HHwWmIC58dGE5t8pAAAA</t>
  </si>
  <si>
    <t>Soviet-made RPG-18 anti-tank missile launcher</t>
  </si>
  <si>
    <t>missile for Czech-made RM-70 multiple rocket launcher</t>
  </si>
  <si>
    <t>HUH1</t>
  </si>
  <si>
    <t>Hungary</t>
  </si>
  <si>
    <t>until 21.03.2022</t>
  </si>
  <si>
    <t>Medical supplies listed in the middle of "Source of Aid 1" (and in "Source of Aid 2"). "Source of Aid 1" and "Source of Aid 2" list also the aid package reported in HUH2.</t>
  </si>
  <si>
    <t>ventilator</t>
  </si>
  <si>
    <t>About Hungary - Hungary to make another shipment of humanitarian aid to Ukraine</t>
  </si>
  <si>
    <t>https://dailynewshungary.com/hungary-to-send-shipment-of-medical-equipment-to-ukraine/</t>
  </si>
  <si>
    <t>patient monitor</t>
  </si>
  <si>
    <t>central monitor</t>
  </si>
  <si>
    <t>infusion pump and blood bag</t>
  </si>
  <si>
    <t>HUH2</t>
  </si>
  <si>
    <t>The aid consists of clamps, scissors, instrument trays, infusion sets, bandages, surgical gloves and medicines. "Source of Aid 1" and "Source of Aid 2" list also the aid package reported in HUH1.</t>
  </si>
  <si>
    <t>https://bbj.hu/politics/foreign-affairs/ukraine-crisis/ukraine-crisis-hungary-to-send-additional-medical-supplies-to-ukraine</t>
  </si>
  <si>
    <t>HUH3</t>
  </si>
  <si>
    <t>First necessity equipment, gasoline and diesel. The 1 million EUR directed to the Ecumenical Humanitarian Organization and reported by "Source of Aid 1" is not included in the dataset because it is not a sovereign to sovereign flow. Aid to refugees is not considered either, since it is not directed to Ukraine.</t>
  </si>
  <si>
    <t>Telex: Magyarország 100 ezer liter üzemanyagot adományozott Kárpátaljának, 1 millió eurót adnak segélyszállítmányra is</t>
  </si>
  <si>
    <t>https://www.karpatinfo.net/2022/2/27/szijjarto-magyarorszag-szerepet-vallal-humanitarius-katasztrofa-enyhiteseben-200055995</t>
  </si>
  <si>
    <t>liter of fuel</t>
  </si>
  <si>
    <t>HUH4</t>
  </si>
  <si>
    <t>until 20.04.2022</t>
  </si>
  <si>
    <t xml:space="preserve">Hungary has so far sent 1,300 tons of humanitarian aid (a major part is mentioned in "HUH2"). But here, the source mentions for the first time a specific amount. We apply as an estimate our price for "ton of necessity items", since the package includes food, medicine, medical equipment and clothes. We then substract the previously calculated sum of HUH1 (since we could quantify this package) so that the remaining sum captures all of the so far unreported humanitarian packages. Moreover, "Source of Aid 1" mentions the package of 100,000 liter fuel ("HUH3") delivered since the war broke out. </t>
  </si>
  <si>
    <t>https://dailynewshungary.com/hungary-can-be-of-far-greater-help-if-it-remains-an-island-of-peace-together-with-transcarpathia-says-official/</t>
  </si>
  <si>
    <t>IEH1</t>
  </si>
  <si>
    <t>Ireland</t>
  </si>
  <si>
    <t>The government announced the dispatchment of humanitarian assistance worth 10 million EUR without providing further information regarding the shipment.</t>
  </si>
  <si>
    <t>https://www.irishtimes.com/news/ireland/irish-news/irish-government-provides-10-million-in-humanitarian-support-for-ukraine-1.4810982#:~:text=The%20Irish%20government%20is%20to%20provide%20%E2%82%AC10%20million,to%20coordinate%20a%20response%20to%20the%20Russian%20invasion.</t>
  </si>
  <si>
    <t>IEH2</t>
  </si>
  <si>
    <t>4,000 blood bags. The aid package falls within the framework of the EU Civil Protection Mechanism (EUCPM). "Source of Aid 1" and "Source of Aid 2" list also the aid package reported in IEH3. "Source of Aid 2" reports a total of 20 million EUR for all aid allocated to people in Ukraine and to refugees who have fled to neighboring countries. We don't directly report this value because it is partially allocated to countries other than Ukraine, and partially covered in IEH1.</t>
  </si>
  <si>
    <t>blood bag</t>
  </si>
  <si>
    <t>gov.ie - Government Ministers announce Irish support for Ukrainian health service (www.gov.ie)</t>
  </si>
  <si>
    <t>https://www.irishtimes.com/news/health/thousands-of-blood-bags-and-protective-suits-among-irish-aid-sent-to-ukraine-1.4824403</t>
  </si>
  <si>
    <t>IEH3</t>
  </si>
  <si>
    <t>Medical supplies. The assistance falls within the framework of the EU Civil Protection Mechanism (EUCPM). "Source of Aid 1" and "Source of Aid 2" list also the aid package reported in IEH2. "Source of Aid 2" reports a total of 20 million EUR for all aid allocated to people in Ukraine and to refugees who have fled to neighboring countries. We don't directly report this value because it is partially allocated to countries other than Ukraine, and partially covered in IEH1.</t>
  </si>
  <si>
    <t>bio protection suit</t>
  </si>
  <si>
    <t>IEH4</t>
  </si>
  <si>
    <t>until 26.03.2022</t>
  </si>
  <si>
    <t xml:space="preserve">"Source of Aid 1" mentions that beside medical consumables and personal protective equipment (listed in IEH5, IEH6), the government has sent 9 ambulances. </t>
  </si>
  <si>
    <t>https://www.gov.ie/en/press-release/2e59c-update-on-medical-humanitarian-support-to-ukraine/</t>
  </si>
  <si>
    <t>IEH5</t>
  </si>
  <si>
    <t>In total, four shipments were sent to Ukraine from March 26, to April 1. "Source of Aid 1" mentions that the these shipments include over 3,600 items comprising critical care devices including life support, diagnostic, therapeutic and infant care together with a range of consumable devices. However, due to the unknown amount, we cannot quantify this aid package.</t>
  </si>
  <si>
    <t>IEH6</t>
  </si>
  <si>
    <t>In addition to the shipments mentioned in IEH4, another delivery of 18 pallets of pharmaceutical items was sent to Ukraine.</t>
  </si>
  <si>
    <t>IEH7</t>
  </si>
  <si>
    <t>Ireland committed during the "Stand Up for Ukraine Event" to direct its REACT-EU funds, worth 53 million EUR, to Ukraine for humanitarian purposes.</t>
  </si>
  <si>
    <t>IEM1</t>
  </si>
  <si>
    <t>until 10.04.2022</t>
  </si>
  <si>
    <t>Ireland provides a total value of 33 million EUR in non-lethal assistance via the European Peace Facility as of April 10 ("Source of Aid 2"). "Source of Aid 1" specifies that, by March 15, a third of this contribution (11 million EUR) includes 5,000 units of ready-to-eat meals (MREs) and 200 units of body armour.</t>
  </si>
  <si>
    <t>https://www.gov.ie/en/press-release/d6856-minister-for-defence-approves-the-provision-of-specific-additional-support-to-ukraine-including-body-armour-and-meals/</t>
  </si>
  <si>
    <t>https://www.rferl.org/a/ukraine-ireland-visit-coveney/31803832.html</t>
  </si>
  <si>
    <t> ITH1</t>
  </si>
  <si>
    <t>Italy</t>
  </si>
  <si>
    <t xml:space="preserve">Food and first-necessity items. The aid package falls within the framework of the EU Civil Protection Mechanism (EUCPM). This mechanism organizes logistics for donations and covers some of the transportation cost. No further information regarding the shipment has been disclosed. </t>
  </si>
  <si>
    <t>https://www.esteri.it/it/sala_stampa/archivionotizie/comunicati/2022/03/fornitura-di-beni-umanitari-in-favore-della-popolazione-ucraina/</t>
  </si>
  <si>
    <t>ITH2</t>
  </si>
  <si>
    <t>"Source of Aid 1" reports that 8 fully equipped ambulances have arrived to Bukovina, a region between Romania and Ukraine to support Ukraine. "Source of Aid 2" complements this by mentioning that this happened on Monday, March 14. "Source of Aid 2" mentions a total of 22 ambulances: the additional ambulances to the first batch of 8 are mentioned in ITH3.</t>
  </si>
  <si>
    <t>https://www.emergency-live.com/news/italy-to-the-aid-of-ukraine-the-italian-government-has-delivered-8-ambulances-to-bukovina-video/</t>
  </si>
  <si>
    <t>https://www.agerpres.ro/english/2022/03/14/eight-ambulances-donated-by-italian-government-sent-to-ukraine-through-siret-border-point--883947</t>
  </si>
  <si>
    <t>ITH3</t>
  </si>
  <si>
    <t>"Source of Aid 1" reports that, in addition to ITH2, 15 fully equipped ambulance have arrived. "Source of Aid 2" gives the total amount of 14 and stands in contrast to "Source of Aid 1". However, we choose the higher value to avoid underestimation.</t>
  </si>
  <si>
    <t>https://www.emergency-live.com/news/war-in-ukraine-15-more-ambulances-arrive-in-bukovina-from-italy/</t>
  </si>
  <si>
    <t>ITM1</t>
  </si>
  <si>
    <t>Since February 2022, Italy has sent an undisclosed number of lethal and non-lethal weapons, for a total amount of 150 million EUR according to a statement of the Italian Ministry of Defense. Also, "Source of Aid 3" reports that 50 million EUR are accountable to the equipment material, while the remainder is related to major and minor weapons. The Italian government has not disclosed the full list, but, thanks to a leak published by “Il Fatto Quotidiano”, Italy has sent an undisclosed number of Stinger launchers, millions of rounds of ammunition caliber 12.7, thousands of mortar bombs, Browning machine guns, thousands of helmets, Milan launchers and thousands of food rations. "Source of Aid 1" reports also aid for refugees, which we don't report in our dataset because it is not a flow directed to Ukraine. "Source of Aid 2" lists also the aid package reported in ITF1 (110 million EUR).</t>
  </si>
  <si>
    <t>https://www.repubblica.it/politica/2022/03/01/news/armi_ucraina_di_governo_oggi_camere-339750246/</t>
  </si>
  <si>
    <t>https://www.startmag.it/innovazione/armi-italia-ucraina/</t>
  </si>
  <si>
    <t>https://www.termometropolitico.it/1600183_guerra-russia-ucraina-litalia-invia-armi-e-mezzi-i-dettagli-delloperazione.html</t>
  </si>
  <si>
    <t>ITM2</t>
  </si>
  <si>
    <t>"Source of Aid 1" reports two missions of the Italian Air Force planned for March 27, carrying military supplies of an unknown amount.</t>
  </si>
  <si>
    <t>https://www.itamilradar.com/2022/03/27/new-military-supplies-for-ukraine-from-italy/</t>
  </si>
  <si>
    <t>ITM3</t>
  </si>
  <si>
    <t>Prime Minister Draghi mentions within an interview that the Italian parliament has just decided to send weapons. No further information was provided. It remains unclear whether there is a connection to ITM2, so that we report this as a separate case.</t>
  </si>
  <si>
    <t>Draghi, the interview: "I tried to convince Putin to stop the war in Ukraine" - Corriere.it</t>
  </si>
  <si>
    <t>ITF1</t>
  </si>
  <si>
    <t>Grant worth 110 million EUR.</t>
  </si>
  <si>
    <t>https://www.ansa.it/sito/notizie/topnews/2022/02/27/di-maio-da-italia-110-milioni-di-euro-al-governo-di-kiev_946fac9e-f0a8-492e-9b12-7b64fefc6bac.html</t>
  </si>
  <si>
    <t>https://ua.interfax.com.ua/news/general/804360.html</t>
  </si>
  <si>
    <t>JPM1</t>
  </si>
  <si>
    <t>Japan</t>
  </si>
  <si>
    <t>Military basic supplies such as bulletproof vests, helmets, power generators and food. According to "Source of Aid 2", this was enacted officially on March 8.</t>
  </si>
  <si>
    <t>https://www.wsj.com/livecoverage/russia-ukraine-latest-news-2022-03-04/card/japan-will-send-the-ukrainian-military-basic-supplies-VOtpnPjTX2ooK8dqQ8o8?msclkid=8d9aa20aaf4811eca75cd52c21f47675</t>
  </si>
  <si>
    <t>https://www.mofa.go.jp/press/release/press4e_003098.html</t>
  </si>
  <si>
    <t>https://cxtvnews.com/military/2022/03/07/japan-decides-to-send-military-supplies-to-ukraine/</t>
  </si>
  <si>
    <t>JPM2</t>
  </si>
  <si>
    <r>
      <t xml:space="preserve">Japan announced the </t>
    </r>
    <r>
      <rPr>
        <sz val="12"/>
        <color theme="1"/>
        <rFont val="Calibri (Body)"/>
      </rPr>
      <t>dispatchment of</t>
    </r>
    <r>
      <rPr>
        <sz val="12"/>
        <color theme="1"/>
        <rFont val="Calibri"/>
        <family val="2"/>
        <scheme val="minor"/>
      </rPr>
      <t xml:space="preserve"> protective masks, clothing against chemical weapons and camera-equipped drones.</t>
    </r>
  </si>
  <si>
    <t>https://english.kyodonews.net/news/2022/04/00e4cd64dc1c-japan-to-offer-protective-masks-clothing-drones-to-ukraine.html</t>
  </si>
  <si>
    <t>JPF1</t>
  </si>
  <si>
    <t>Linked Parallel Financing (Loan)</t>
  </si>
  <si>
    <t>Loan of at least 100 million USD to Ukraine. As stated by "Source of Aid 2", the loan is provided in cooperation with the World Bank. "Source of Aid 1" lists also the aid packages reported in JPH1 and JPM1. Moreover, "Source of Aid 1" reports a total value of aid amounting to 1.87 billion USD, however from 2014 on. We don't report this value in our dataset, because it considers aid prior to January 24, 2022.</t>
  </si>
  <si>
    <t>https://japan.kantei.go.jp/ongoingtopics/pdf/jp_stands_with_ukraine_eng.pdf</t>
  </si>
  <si>
    <t>Press Conference by Foreign Minister HAYASHI Yoshimasa | Ministry of Foreign Affairs of Japan (mofa.go.jp)</t>
  </si>
  <si>
    <t xml:space="preserve">https://www.reuters.com/markets/europe/japan-offers-ukraine-100-mln-loans-show-support-2022-02-15/ </t>
  </si>
  <si>
    <t>JPF2</t>
  </si>
  <si>
    <t>Prime Minister Kishida announced to increase the previous granted loan (JPF1) to a total of 300 million USD. Hence, we consider here the increase of 200 million USD.</t>
  </si>
  <si>
    <t>https://www.reuters.com/world/europe/japan-trebles-loans-ukraine-300-mln-pm-kishida-other-leaders-2022-04-19/</t>
  </si>
  <si>
    <t>https://www.ukrinform.net/rubric-ato/3462246-japan-to-extend-300-million-in-loans-to-ukraine.html</t>
  </si>
  <si>
    <t>https://www.fxempire.com/news/article/japan-trebles-loans-to-ukraine-to-300-million-pm-kishida-to-other-leaders-972430</t>
  </si>
  <si>
    <t>LVH1</t>
  </si>
  <si>
    <t>Latvia</t>
  </si>
  <si>
    <t>Broad aid package covering various areas, ranging from support to Ukrainian media to support for international organizations working in Ukraine. Since we cannot disentangle the part of the aid dispatched to Ukrainian media from the part of the aid dispatched to international organizations, we apply our upper bound rule and report the entire package of 1.2 million EUR. "Source of Aid 1" lists also the aid package reported in LVM1.</t>
  </si>
  <si>
    <t>https://www.mfa.gov.lv/en/article/latvian-foreign-ministry-channel-eur-24000000-towards-assistance-ukraine</t>
  </si>
  <si>
    <t>https://eng.lsm.lv/article/society/defense/30-truckloads-of-equipment-heading-from-latvia-to-ukraine.a445455/</t>
  </si>
  <si>
    <t xml:space="preserve">https://eng.lsm.lv/article/society/society/latvia-has-sent-14-loads-of-donations-to-ukraine.a448977/ </t>
  </si>
  <si>
    <t>LVH2</t>
  </si>
  <si>
    <t>The Cabinet decided to donate two ambulances (according to the Cabinet, worth 83,693.93 EUR each) and 200 stretchers to the Borispil hospital (worth 29.88 EUR each). The aid package falls within the framework of the EU Civil Protection Mechanism (EUCPM).</t>
  </si>
  <si>
    <t xml:space="preserve">https://tapportals.mk.gov.lv/legal_acts/4cc2e5ed-8d7f-4052-8aaa-9a3a1d472b7d </t>
  </si>
  <si>
    <t>LVM1</t>
  </si>
  <si>
    <t>Undisclosed number of Stinger anti-aircraft missile systems.</t>
  </si>
  <si>
    <t>Undisclosed number</t>
  </si>
  <si>
    <t>https://www.mod.gov.lv/en/news/latvia-delivers-stinger-anti-aircraft-missile-system-ukraine</t>
  </si>
  <si>
    <t>LVM2</t>
  </si>
  <si>
    <t>Undisclosed number of weapons and equipment items. No further information regarding the shipment has been disclosed. "Source of Aid 1" lists also the aid package reported in LVH1 (1.2 million EUR in humanitarian assistance).</t>
  </si>
  <si>
    <t>https://eng.lsm.lv/article/society/defense/latvia-to-send-12-million-euros-to-ukrainian-army.a445919/</t>
  </si>
  <si>
    <t>LVM3</t>
  </si>
  <si>
    <t>until 6.04.2022</t>
  </si>
  <si>
    <t>"Source of Aid 1", an E-mail from the Ministry of Defence, quantifies the military aid to Ukraine to 220 million EUR and mentions the listed items. This is in line with a statement of Latvia's Minister of Foreign Affairs from April 6 (more than 200 million euros in support of the Ukraine, "Source of Aid 2") and includes LVM1 and LVM2. Considering the value for LVM2 (1.2 million EUR), we quantify 218.8 million EUR.</t>
  </si>
  <si>
    <t>armament</t>
  </si>
  <si>
    <t>E-Mail from the Ministry of Defence of the Republic of Latvia</t>
  </si>
  <si>
    <t>https://twitter.com/edgarsrinkevics/status/1511694357560180745?ref_src=twsrc%5Etfw%7Ctwcamp%5Etweetembed%7Ctwterm%5E1511694357560180745%7Ctwgr%5E%7Ctwcon%5Es1_&amp;ref_url=https%3A%2F%2Fwww.redditmedia.com%2Fmediaembed%2Ftxqhaq%3Fresponsive%3Dtrueis_nightmode%3Dfalse</t>
  </si>
  <si>
    <t>https://eng.lsm.lv/article/society/defense/latvia-training-ukrainian-drone-pilots.a452320/</t>
  </si>
  <si>
    <t>unmanned system</t>
  </si>
  <si>
    <t>helicopter</t>
  </si>
  <si>
    <t>protective gear and equipment (including first aid)</t>
  </si>
  <si>
    <t>MRE</t>
  </si>
  <si>
    <t>LVF1</t>
  </si>
  <si>
    <t>Latvia has contributed 5 million EUR to the Multi Donor Trust Fund set up by the World Bank to facility financial support to the Ukraine. The latter is part of the Emergency Financing Package established by the World Bank and amounting to 723 million USD. Other countries have contributed to Emergency Financing Package: the Netherlands with 89 million USD, Sweden with 50 million USD, the United Kingdom with 100 million USD, Denmark with 22 million USD, Latvia + Lithuania + Iceland with 12 million USD and Japan with 100 million USD.</t>
  </si>
  <si>
    <t>https://eng.lsm.lv/article/economy/economy/latvia-directs-additional-five-million-euros-to-ukraine.a446989/#:~:text=The%20Latvian%20government%20has%20directed,of%20military%20aggression%20by%20Russia.</t>
  </si>
  <si>
    <t>LTM1</t>
  </si>
  <si>
    <t>Lithuania</t>
  </si>
  <si>
    <t>until 16.03.2022</t>
  </si>
  <si>
    <t xml:space="preserve">Military aid worth a total of 29 million EUR. No further information regarding the amounts and type of item supplied has been released.  </t>
  </si>
  <si>
    <t>https://www.delfi.lt/en/politics/kasciunas-lithuania-provides-ukraine-with-military-aid-worth-eur-29-mln.d?id=89718941</t>
  </si>
  <si>
    <t>LTM2</t>
  </si>
  <si>
    <t>The Lithuanian President announced the provision of at least 10 million EUR in additional military aid to Ukraine, including night vision devices and anti-drone weapons.</t>
  </si>
  <si>
    <t>https://www.lrt.lt/en/news-in-english/19/1652048/lithuania-to-provide-eur10m-in-military-aid-to-ukraine</t>
  </si>
  <si>
    <t>https://www.teletrader.com/lithuania-to-give-ukraine-10m-in-military-aid/news/details/57547008?internal=1&amp;ts=1650527739811</t>
  </si>
  <si>
    <t>LTM3</t>
  </si>
  <si>
    <t>The defence minister states that among the weapons sent by Lithuania there are Stinger missile systems, "but also other air defence and anti-tank weapons, grenades, machine guns, submachine guns, communications."</t>
  </si>
  <si>
    <t>https://news.az/news/lithuania-supplies-another-batch-of-weapons-to-ukraine</t>
  </si>
  <si>
    <t>https://www.txtreport.com/news/2022-04-21-lithuania-has-provided-ukraine-with-large-mortars.Sk8DYtC45.html</t>
  </si>
  <si>
    <t>LTH1</t>
  </si>
  <si>
    <t>Equipment and Assistance</t>
  </si>
  <si>
    <t xml:space="preserve">Shipment of first necessity items and equipment. The donations fall within the framework of the EU Civil Protection Mechanism (EUCPM). No further information regarding the shipment has been disclosed. </t>
  </si>
  <si>
    <t>https://lrv.lt/en/news/lithuania-allocates-1-8-mln-euro-worth-aid-to-ukraine?msclkid=2f9d4bd4b05c11ecbef1f3a571834d09</t>
  </si>
  <si>
    <t>LTH2</t>
  </si>
  <si>
    <t>The Lithuanian government approved a medical aid package to Ukraine worth 4 million EUR. According to "Source of Aid 1", it includes "medication, face masks, surgical kits, bandages, surgery gowns, various kits to stop bleeding and treat bone fractures, as well as burn wounds". Particular amounts remain undisclosed.</t>
  </si>
  <si>
    <t>https://www.lrt.lt/en/news-in-english/19/1628536/lithuania-to-send-eur4-million-medical-military-assistance-to-ukraine</t>
  </si>
  <si>
    <t>LTH3</t>
  </si>
  <si>
    <t>until 9.04.2022</t>
  </si>
  <si>
    <t>According to "Source of Aid 1", Lithuania expressed that it sent in-kind humanitarian and financial assistance worth 40 million EUR. Since no further information is provided, we include the total sum to avoid underestimating the true support. However, we take into account LTH1 and LTH2, and substract it from the mentioned aggregate sum.</t>
  </si>
  <si>
    <t>LTF1</t>
  </si>
  <si>
    <t xml:space="preserve">Lithuania has contributed together with Iceland and Latvia an amount of 12 million EUR to the Multi Donor Trust Fund set up by the World Bank to facility financial Support to the Ukraine. To ensure consistency with our upper bound rule we attribute to each contributing country a share. Since Latvia donated 5 million EUR through this vehicle, we attribute half of the remainder to Lithuania (i.e. 3.5 million EUR). The donation is part of the Emergency Financing Package established by the World Bank and amounting to 723 million USD. Other countries have contributed to this Emergency Financing Package: the Netherlands with 89 million USD, Sweden with 50 million USD, the United Kingdom with 100 million USD, Denmark with 22 million USD, Latvia + Lithuania + Iceland with 12 million USD and Japan with 100 million USD. </t>
  </si>
  <si>
    <t>LUM1</t>
  </si>
  <si>
    <t>Luxembourg</t>
  </si>
  <si>
    <t>Lethal weapons and equipment. We don't include the military equipment provided to NATO, since it's not a direct flow into Ukraine (not a sovereign-to-sovereign flow). Following the same reasoning, we don't include Luxembourg's contribution to the European fund of 250 million EUR (see "Source of Aid 1" and "Source of Aid 2").</t>
  </si>
  <si>
    <t>military tent</t>
  </si>
  <si>
    <t>https://gouvernement.lu/en/actualites/toutes_actualites/communiques/2022/02-fevrier/28-bausch-ukraine.html</t>
  </si>
  <si>
    <t>https://delano.lu/article/zelenskyy-thanks-luxembourg-fo</t>
  </si>
  <si>
    <t>NLAW anti-tank weapon</t>
  </si>
  <si>
    <t>Jeep Wrangler 4x4</t>
  </si>
  <si>
    <t>LUM2</t>
  </si>
  <si>
    <t>The minister of defence stated that Luxembourg sent more than what is listed in LUM1, including protective vests and gas masks. However, he did not mention a concrete amount. Hence, we cannot estimate the additional aid.</t>
  </si>
  <si>
    <t>https://delano.lu/article/luxembourg-delivering-substant</t>
  </si>
  <si>
    <t>LUH1</t>
  </si>
  <si>
    <t>Medical and technical equipment. The assistance falls within the framework of the EU Civil Protection Mechanism (EUCPM). No further information regarding the shipment has been disclosed.</t>
  </si>
  <si>
    <t>https://gouvernement.lu/en/actualites/toutes_actualites/communiques/2022/02-fevrier/28-bofferding-ucpm.html</t>
  </si>
  <si>
    <t>LUH2</t>
  </si>
  <si>
    <t>"Source of Aid 1" indicates that Luxembourg sent material contributions, namely 50 tons of fire-fighting equipment and medical supplies and medicines. Note that we do not count the mentioned assistance of 2.8 million in "Source of Aid 1", because this is devoted to multilateral organizations.</t>
  </si>
  <si>
    <t>ton of fire-fighting equipment</t>
  </si>
  <si>
    <t>https://today.rtl.lu/news/luxembourg/a/1881929.html</t>
  </si>
  <si>
    <t>LUF1</t>
  </si>
  <si>
    <t>Luxembourg contributes a 250 million EUR aid package, no further information has been disclosed, which makes it difficult to classify the assistance. "Source of Aid 3" labels this package as financial assistance.</t>
  </si>
  <si>
    <t>https://twitter.com/ZelenskyyUa/status/1501149004146659329</t>
  </si>
  <si>
    <t>https://www.azernews.az/region/190421.html</t>
  </si>
  <si>
    <t>MTH1</t>
  </si>
  <si>
    <t>Malta</t>
  </si>
  <si>
    <t>The government announced a dispatchement of humanitarian assistance (without providing further information) through the EU Civil Protection Mechanism. "Source of Aid 2" specifies that the aid includes medical supplies. However, it does not provide sufficient information to estimate its total monetary value.</t>
  </si>
  <si>
    <t>https://www.independent.com.mt/articles/2022-02-25/local-news/Malta-to-send-humanitarian-aid-to-Ukrainian-people-6736240942</t>
  </si>
  <si>
    <t>https://www.maltatoday.com.mt/news/national/115195/malta_will_give_medical_supplies_to_ukraine_as_eu_leaders_agree_on_sanctions#.YmFaPo_P2Uk</t>
  </si>
  <si>
    <t xml:space="preserve">Six large containers with medicines and medical equipment with a value of 1.15 million EUR, delivered through a coordinated national effort between the Ministry for Foreign and European Affairs and the Ministry for Home Affairs, National Security and Law Enforcement. Efforts are being coordinated by the Civil Protection Department. </t>
  </si>
  <si>
    <t>https://foreignandeu.gov.mt/en/Government/Press%20Releases/Pages/The-Government-of-Malta-is-committed-to-providing-official-aid-to-address-the-humanitarian-needs-of-the-people-of-Ukraine.aspx</t>
  </si>
  <si>
    <t>NLM1</t>
  </si>
  <si>
    <t>Netherlands</t>
  </si>
  <si>
    <t>Military equipment, equipment for protection (such as helmets, vests, detectors and radar systems) and lethal weapons such as rifles and ammunitions. "Source of Aid 2" mentions that the Minister of Foreign Affairs quantifies this package to about 7.4 million EUR.</t>
  </si>
  <si>
    <t>https://www.government.nl/topics/russia-and-ukraine/news/2022/02/18/the-netherlands-intends-to-supply-military-goods-to-ukraine</t>
  </si>
  <si>
    <t>https://www.volkskrant.nl/nieuws-achtergrond/nederland-levert-militaire-goederen-en-wapens-aan-oekraine-ter-waarde-van-7-4-miljoen-euro~be2a2004/?referrer=https%3A%2F%2Fen.wikipedia.org%2F</t>
  </si>
  <si>
    <t>https://www.news18.com/news/world/ukraine-asks-for-military-aid-from-world-netherlands-us-among-25-countries-to-provide-support-4814291.html</t>
  </si>
  <si>
    <t>metal detector</t>
  </si>
  <si>
    <t>wire-guided detection robots for land and sea mine detection</t>
  </si>
  <si>
    <t>ground surveillance radar system</t>
  </si>
  <si>
    <t>weapon locating radar system</t>
  </si>
  <si>
    <t>sniper rifle</t>
  </si>
  <si>
    <t>round of ammunition for sniper rifles</t>
  </si>
  <si>
    <t>NLM2</t>
  </si>
  <si>
    <t xml:space="preserve">Lethal weapons. We don't include the Dutch contribution to NATO, since it's not a direct flow to Ukraine and not a sovereign-to-sovereign donation. </t>
  </si>
  <si>
    <t>Stinger missile</t>
  </si>
  <si>
    <t>https://www.defensie.nl/actueel/nieuws/2022/02/26/ook-antitankwapens-van-nederland-naar-oekraine</t>
  </si>
  <si>
    <t>https://www.aljazeera.com/news/2022/2/26/germany-approves-delivery-of-rpgs-from-netherlands-to-ukraine</t>
  </si>
  <si>
    <t>NLM3</t>
  </si>
  <si>
    <t>until 31.3.2022</t>
  </si>
  <si>
    <t>On March 16, the Defence Minister announced that the Netherlands are going to provide additional weapons ("Source of Aid 2"). However, no further information was given. As indicated by "Source of Aid 3", the Minister stated on March 31, that until that date the Dutch deliveries amount to 50 million EUR (this is the reason why we report "until March 31" instead of the announcement date, March 16). Substracting the 7.4 million EUR from NLM1 and the estimated value of 22.2 million EUR from NLM2 gives the amount of 20.4 million EUR.</t>
  </si>
  <si>
    <t>https://english.defensie.nl/latest/news/2022/04/06/a-look-at-the-defence-news-28-march---3-april</t>
  </si>
  <si>
    <t>Dutch and others will continue to deliver weapons to Ukraine -Dutch minister | Reuters</t>
  </si>
  <si>
    <t>https://nltimes.nl/2022/03/31/netherlands-already-supplied-50-million-euros-worth-weapons-ukraine</t>
  </si>
  <si>
    <t>NLM4</t>
  </si>
  <si>
    <t>"Source of Aid 1" states that the Netherlands planned to send heavy weapons on April 19, without specifying further information. On April 20, Bloomberg reported that the Netherlands are sending some of its Panzerhaubitze 2000 long-range armored howitzers to Ukraine.</t>
  </si>
  <si>
    <t>Panzerhaubitze 2000</t>
  </si>
  <si>
    <t>undisclosed number</t>
  </si>
  <si>
    <t>https://twitter.com/MinPres/status/1516393082148773892</t>
  </si>
  <si>
    <t>https://www.forbes.com/sites/sebastienroblin/2022/04/21/the-dutch-are-sending-huge-german-armored-howitzers-to-ukraine/?sh=6c70196f9380</t>
  </si>
  <si>
    <t>https://english.defensie.nl/latest/news/2022/04/21/netherlands-to-supply-heavy-equipment-to-ukraine</t>
  </si>
  <si>
    <t>NLH1</t>
  </si>
  <si>
    <t>Emergency assistance worth 15 million EUR. "Source of Aid 1" and "Source of Aid 2" list also other aid packages directed to or offered by international organizations and, thus, not reported in our main dataset. We don't report the 20 million EUR given to the United Nations, the aid provided by the Dutch Relief Alliance (DRA) amounting to  2.5 million EUR, the 1 million EUR provided to the United Nation's Office of the High Commissioner for Human Rights (OHCHR), the 1 million EUR fund established for the defense of human rights, the aid provided by the UN Central Emergency Fund nor by the World Health Organization's Contingency Fund for Emergencies (CFE).</t>
  </si>
  <si>
    <t>Humanitarian aid for Ukraine | Russian invasion of Ukraine | Government.nl</t>
  </si>
  <si>
    <t>https://www.vindobona.org/article/attack-on-ukraine-austria-extends-aid-from-foreign-disaster-fund-to-a-total-of-17-5-million-euros</t>
  </si>
  <si>
    <t>NLH2</t>
  </si>
  <si>
    <t>since 24.02.2022</t>
  </si>
  <si>
    <t>Support of the work of the Red Cross in Ukraine and in neighboring countries where refugees are fleeing to. Since it is not possible to differentiate the sum dispatched to Ukraine from the sum dispatched to the neighboring countries, we include the total sum of 1.5 million EUR (following our upper value rule). "Source of Aid 1" lists also other aid packages directed to or offered by international organizations and, thus, not reported in our main dataset (for further information, refer to the explanation of NLH1).</t>
  </si>
  <si>
    <t>NLH3</t>
  </si>
  <si>
    <t>Medical supplies and equipment. Donations from the private sector are not included in our dataset, since they don't represent a sovereign to sovereign flow.</t>
  </si>
  <si>
    <t>https://netherlandsnewslive.com/the-netherlands-supplies-medicines-and-medical-supplies-to-ukraine/373516/</t>
  </si>
  <si>
    <t>coat</t>
  </si>
  <si>
    <t>mouth mask</t>
  </si>
  <si>
    <t>NLF1</t>
  </si>
  <si>
    <t>Guarantee</t>
  </si>
  <si>
    <t>The Netherlands have contributed 80 million EUR to the "FREE Ukraine Support Package". The latter is part of the Emergency Financing Package established by the World Bank and amounting to 723 million USD. Other countries have contributed to Emergency Financing Package: Swedene with 50 million USD, United Kingdom with 100 million USD, Denmark with 22 million USD, Latvia + Lithuania + Iceland with 12 million USD and Japan with 100 million USD.</t>
  </si>
  <si>
    <t>PLH1</t>
  </si>
  <si>
    <t>Poland</t>
  </si>
  <si>
    <t>120 wagons with 1,500 tons of food.</t>
  </si>
  <si>
    <t>https://twitter.com/PremierRP_en/status/1510971075936542726</t>
  </si>
  <si>
    <t>https://tvn24.pl/polska/ukraina-pomoc-humanitarna-z-polski-dotarla-na-ukraine-5660490</t>
  </si>
  <si>
    <t>PLM1</t>
  </si>
  <si>
    <t xml:space="preserve">37 trucks with humanitarian aid, weapons and military equipment. No further information has been disclosed, hence, we cannot quantify this package. </t>
  </si>
  <si>
    <t>https://twitter.com/michaldworczyk/status/1494357415915048962?s=21&amp;t=L7Uw2JWRBlkceKl-kFEvSQ</t>
  </si>
  <si>
    <t>PLM2</t>
  </si>
  <si>
    <t xml:space="preserve">Military equipment and lethal weapons. The number of Piorun man portable air systems, light anti tank weapons, Javelin anti-tank missiles and FlyEye drones has not been publicly disclosed. </t>
  </si>
  <si>
    <t>Piorun man-portable air-defense system</t>
  </si>
  <si>
    <t>https://www.rp.pl/biznes/art35754421-polska-bron-dla-ukrainy-pierwsze-transporty-dotarly-kolejne-w-drodze</t>
  </si>
  <si>
    <t>https://cxtvnews.com/military/2022/02/26/polish-military-aid-equipment-has-arrived-in-ukraine/</t>
  </si>
  <si>
    <t>light anti-tank weapon</t>
  </si>
  <si>
    <t>60 mm LMP-2017 mortar</t>
  </si>
  <si>
    <t>FlyEye drone</t>
  </si>
  <si>
    <t>5.56 mm, 23 mm firearms for the ZU-23-2 cannon</t>
  </si>
  <si>
    <t>152 mm, 125 mm and 122 mm artillery ammunition</t>
  </si>
  <si>
    <t>Javelin anti-tank missile</t>
  </si>
  <si>
    <t>round of ammunition for 60 mm LMP 2017 mortar</t>
  </si>
  <si>
    <t>PLM3</t>
  </si>
  <si>
    <t>Poland has delivered 100 T-72 tanks (including T-72M1, T72-M1R and BWP-1).</t>
  </si>
  <si>
    <t>https://twitter.com/UAWeapons/status/1514236244263378946</t>
  </si>
  <si>
    <t>https://armyrecognition.com/defense_news_april_2022_global_security_army_industry/poland_sends_t-72_tanks_and_bwp-1_tracked_armored_ifvs_to_ukraine.html</t>
  </si>
  <si>
    <t>PLM4</t>
  </si>
  <si>
    <t xml:space="preserve">Poland has offered a total of 1.6 billion USD (7 billion PLN) in military assistance up until April 23, according to a statement provided by the Prime Minister. Since the sums estimated in PLM1 and PLM3 are part of the 1.6 billion USD, we report 1.6 billion USD - 60 million USD (rounded value of PLM1) - 50 million USD (value of PLM3) = 1.49 billion USD. Source of Aid 3 reports the total value of 1.6 billion USD as well, but also a number of 200 tanks sent up until April 29. Since we could not find any additional sources regarding the additional 100 tanks (Donation ID PLM3 reports 100 tanks sent), we do not include it. The overall donation value given in Source of Aid 3 is however also consistent and identical with our overall quantification of the overall Polish Military Aid. </t>
  </si>
  <si>
    <t>https://twitter.com/PiotrMuller/status/1517862593834192898</t>
  </si>
  <si>
    <t>https://kyivindependent.com/uncategorized/poland-has-provided-ukraine-with-weapons-worth-1-6-billion/</t>
  </si>
  <si>
    <t>https://twitter.com/W_Kononczuk/status/1519961672693264386</t>
  </si>
  <si>
    <t>PLF1</t>
  </si>
  <si>
    <t>The Polish Central Bank extended a currency swap line of 1 billion USD to the Ukrainian Central Bank, allowing it to draw dollar funds. This is akin to a standing credit line, i.e. a loan (see paper for further explanations). Originally the swap line was denominated in Zloty (4 billion Polish Zloty, which according to the euronews article in "Source of Aid 3" is equal to 1 billion USD).</t>
  </si>
  <si>
    <t>https://www.nbp.pl/homen.aspx?f=/en/aktualnosci/2022/24.02-2.html</t>
  </si>
  <si>
    <t xml:space="preserve">https://www.centralbanking.com/central-banks/financial-stability/7933406/poland-offers-ukraine-swap-line-as-nbu-suspends-forex-transactions </t>
  </si>
  <si>
    <t xml:space="preserve">https://www.euronews.com/next/2022/03/21/ukraine-crisis-poland-cenbank </t>
  </si>
  <si>
    <t>PLF2</t>
  </si>
  <si>
    <t>30 million PLN donated by the BGK Polish Development Bank.</t>
  </si>
  <si>
    <t>PLN</t>
  </si>
  <si>
    <t>https://www.bgk.pl/aktualnosc/bgk-polish-development-bank-has-donated-pln-30-million-to-help-ukraine/</t>
  </si>
  <si>
    <t>PTM1</t>
  </si>
  <si>
    <t>Portugal</t>
  </si>
  <si>
    <t>Portugal will send lethal weapons and equipment for an approximate amount of 8-10 million EUR (see "Source of Aid 2"). Following the upper-bound rule, we report 10 million EUR. Soldiers and equipment sent to NATO and cited in "Source of Aid 1" are not included, since it's not a flow going to Ukraine, and not a sovereign-to-sovereign flow.</t>
  </si>
  <si>
    <t>https://twitter.com/defesa_pt/status/1497721954731651074?cxt=HHwWhMCrwdeL_cgpAAAA</t>
  </si>
  <si>
    <t>https://www.euractiv.com/section/politics/short_news/portugals-to-contribute-e8-10-million-to-eus-arms-package-to-ukraine/</t>
  </si>
  <si>
    <t>https://www.lusa.pt/article/35895660/portugal-contribution-to-eu-weapons-package-for-ukraine-between-8-10m-defence-minister</t>
  </si>
  <si>
    <t>ROH1</t>
  </si>
  <si>
    <t>Romania</t>
  </si>
  <si>
    <t xml:space="preserve">Medical equipment, including packs of analgesics, anti-inflammatory medicines, antibiotics, and hand disinfectants. The donation falls within the framework of the EU Civil Protection Mechanism (EUCPM). No further information regarding the shipment has been disclosed. </t>
  </si>
  <si>
    <t>pack of analgesics</t>
  </si>
  <si>
    <t>https://ec.europa.eu/commission/presscorner/detail/en/ip_22_1222</t>
  </si>
  <si>
    <t>https://www.romania-insider.com/ro-ukraine-eu-civil-protection-feb-2022</t>
  </si>
  <si>
    <t>pack of anti-inflammatory</t>
  </si>
  <si>
    <t>pack of  antibiotics</t>
  </si>
  <si>
    <t>ROH2</t>
  </si>
  <si>
    <t>Equipment and medicines</t>
  </si>
  <si>
    <t xml:space="preserve">Subsistence material worth 5 million EUR. We don't include in our dataset the 30 tons of humanitarian assistance provided through private donations, since it doesn't represent aid coming directly from the Romanian government. </t>
  </si>
  <si>
    <t>RON</t>
  </si>
  <si>
    <t>https://gov.ro/en/news/medical-equipment-and-medicines-donated-by-romania-in-support-of-ukraine&amp;page=13</t>
  </si>
  <si>
    <t>ROM1</t>
  </si>
  <si>
    <t>Tranche of military equipment worth 3 million EUR, consisting of fuels, bulletproof vests, helmets, ammunition and military equipment, food, water and medicines. We don't include in our dataset the aid directed to Ukrainian refugees in Romania, listed in "Source of Aid 1", "Source of Aid 2" and "Source of Aid 3".</t>
  </si>
  <si>
    <t>https://gov.ro/ro/stiri/declaratii-de-presa-sustinute-de-purtatorul-de-cuvant-al-guvernului-dan-carbunaru-privind-masurile-luate-de-executiv-in-cadrul-edintei-task-force-pentru-gestionarea-situatiei-generate-de-agresiunea-militara-rusa-din-ucraina&amp;page=2</t>
  </si>
  <si>
    <t xml:space="preserve">https://www.romania-insider.com/ro-aid-ukraine-sanctions-feb-28-2022 </t>
  </si>
  <si>
    <t xml:space="preserve">https://www.reuters.com/world/europe/romania-send-fuel-ammunition-ukraine-2022-02-27/ </t>
  </si>
  <si>
    <t>ROM2</t>
  </si>
  <si>
    <t>Undisclosed amount of weapons will be sent in the future.</t>
  </si>
  <si>
    <t>https://ua.interfax.com.ua/news/general/825450.html</t>
  </si>
  <si>
    <t>https://ukranews.com/en/news/850937-romania-will-transfer-lethal-weapons-from-its-own-reserves-to-ukraine-media</t>
  </si>
  <si>
    <t>SKH1</t>
  </si>
  <si>
    <t>Slovakia</t>
  </si>
  <si>
    <t>5 million EUR for the development of regions in Ukraine and for internally displaced Ukranians. In our dataset, we do not include the 530 million EUR dedicated to refugees and countries supporting Ukraine.</t>
  </si>
  <si>
    <t>https://twitter.com/eduardheger/status/1512777474828079109</t>
  </si>
  <si>
    <t>SKM1</t>
  </si>
  <si>
    <t>Military items, including two demining sets.</t>
  </si>
  <si>
    <t>demining set</t>
  </si>
  <si>
    <t>https://twitter.com/eduardheger/status/1495764246780645377</t>
  </si>
  <si>
    <t>SKM2</t>
  </si>
  <si>
    <t>Military equipment worth 4.5 million EUR (see "Source of Aid 2"). It contains 486 anti-tank missiles and anti-tank rockets, along with 100 air defense launchers (see "Source of Aid1" or "Source of Aid 3").</t>
  </si>
  <si>
    <t>anti-tank missile and anti-tank rocket</t>
  </si>
  <si>
    <t>https://twitter.com/eduardheger/status/1498055152045015046</t>
  </si>
  <si>
    <t>https://spectator.sme.sk/c/22850259/slovakia-will-send-more-military-aid-to-ukraine.html</t>
  </si>
  <si>
    <t>https://www.aa.com.tr/en/russia-ukraine-crisis/slovakia-to-send-more-military-supplies-to-ukraine-premier-says/2518136</t>
  </si>
  <si>
    <t>air defense launcher</t>
  </si>
  <si>
    <t>SKM3</t>
  </si>
  <si>
    <t xml:space="preserve">Lethal weapons and military equipment worth 32.2 million EUR. </t>
  </si>
  <si>
    <t>https://twitter.com/eduardheger/status/1499479828218658819</t>
  </si>
  <si>
    <t>https://www.reuters.com/article/ukraine-crisis-slovakia-defence-idUSL2N2V626W</t>
  </si>
  <si>
    <t>SKM4</t>
  </si>
  <si>
    <t>Unknown number of liters of fuel and rounds of ammunitions, for a total value of 11 million EUR.</t>
  </si>
  <si>
    <t>https://twitter.com/eduardheger/status/1497624801497821188</t>
  </si>
  <si>
    <t>SKM5</t>
  </si>
  <si>
    <t xml:space="preserve">S-300 air defence system, for which Slovakia has sent 45 missiles (see "Source of Aid 2"). </t>
  </si>
  <si>
    <t>S-300 air defence system</t>
  </si>
  <si>
    <t>https://twitter.com/eduardheger/status/1512386024399376389</t>
  </si>
  <si>
    <t>https://abcnews.go.com/Politics/us-sends-patriot-battery-slovakia-ukraine-300-anti/story?id=83965999</t>
  </si>
  <si>
    <t>https://www.vlada.gov.sk//premier-heger-pocas-stretnutia-so-zelenskym-ukrajina-patri-do-eu/</t>
  </si>
  <si>
    <t>S-300 air defence system missile</t>
  </si>
  <si>
    <t>SIH1</t>
  </si>
  <si>
    <t>Slovenia</t>
  </si>
  <si>
    <t>Material assistance</t>
  </si>
  <si>
    <t xml:space="preserve">Material assistance worth 163,000 EUR, consisting mostly of medical equipment. The aid package falls within the framework of the EU Civil Protection Mechanism (EUCPM). Our dataset does not include the 1.1 million EUR aid package dispatched to the International Committee of the Red Cross (ICRC - 100,000 EUR), to the United Nations Office for the Coordination of Humanitarian Affairs (UN OCHA - 400,000 EUR), to the United Nations High Commissioner for Refugees (UNHCR - 400,000 EUR) and to Caritas Internationalis (200,000 EUR), since it is not a direct donation to Ukraine. </t>
  </si>
  <si>
    <t>diesel-powered generator</t>
  </si>
  <si>
    <t>https://www.gov.si/en/news/2022-02-26-humanitarian-contribution-of-the-republic-of-slovenia-to-the-people-of-ukraine/</t>
  </si>
  <si>
    <t xml:space="preserve">https://www.gov.si/en/news/2022-03-01-minister-logar-announces-eur-1-1-million-in-humanitarian-aid-for-ukraine/ </t>
  </si>
  <si>
    <t xml:space="preserve">https://www.gov.si/en/news/2022-03-07-eu-development-ministers-on-emergency-humanitarian-aid-to-ukraine/ </t>
  </si>
  <si>
    <t>pair of rubber boots</t>
  </si>
  <si>
    <t>pair of latex gloves</t>
  </si>
  <si>
    <t>pair of nitrile gloves</t>
  </si>
  <si>
    <t>SIH2</t>
  </si>
  <si>
    <t xml:space="preserve">40 tons of first-necessity items (38 according to "Source of Aid 2"), such as toiletries, first aid kits, food and firefighter equipment. No further information regarding the shipment has been disclosed. Our dataset does not report the aid delivered by the Slovenian Caritas, mentioned in "Source of Aid 1", since it doesn't represent a flow coming directly from the Slovenian government. </t>
  </si>
  <si>
    <t>https://www.rtvslo.si/radio-si/news/slovenia-sending-more-aid-to-ukraine/616960</t>
  </si>
  <si>
    <t xml:space="preserve">https://english.sta.si/3017990/tonnes-of-aid-for-ukraine-dispatched-this-week </t>
  </si>
  <si>
    <t>SIH3</t>
  </si>
  <si>
    <t>1.64 million EUR in assistance to Ukraine and neighboring countries. No further information about this flow has been disclosed. Since we cannot disentangle the assistance directed to Ukraine from the one directed to neighboring countries, we apply our "upper bound rule" and include this value in our dataset. Moreover, the 40 tons of necessity mentioned in SIH1 are likely part of the 1.64 million EUR. We don't substract the 40 tons  from 1.64 million EUR because we don't have any monetary value for SIH1.</t>
  </si>
  <si>
    <t>https://www.gov.si/en/news/2022-04-06-eu-directors-general-for-development-cooperation-on-coordination-of-assistance-for-ukraine/</t>
  </si>
  <si>
    <t>https://twitter.com/MZZRS/status/1511723242939105281</t>
  </si>
  <si>
    <t>SIM1</t>
  </si>
  <si>
    <t>mid-February</t>
  </si>
  <si>
    <t>Sleeping beds, rubber boots, diesel generators, gloves and face masks amounting to 163,000 EUR. The undisclosed number of rifles, ammunitions and helmets is reported in SIM2.</t>
  </si>
  <si>
    <t>https://www.euractiv.com/section/politics/short_news/slovenia-sends-military-aid-including-weapons-to-ukraine/</t>
  </si>
  <si>
    <t>SIM2</t>
  </si>
  <si>
    <t>Undisclosed number of rifles, ammunitions and helmets. The EU contribution of 450 million EUR + 50 million EUR, cited by "Source of Aid 1", is reported in EUM1. The military assistance worth 163,000 EUR and mentioned in "Source of Aid 2" is reported in SIM1.</t>
  </si>
  <si>
    <t>https://n1info.si/novice/svet/slovenija-ukrajini-ze-poslala-puske-streliva-in-celade/</t>
  </si>
  <si>
    <t xml:space="preserve">https://www.politico.com/news/2022/03/22/ukraine-weapons-military-aid-00019104 </t>
  </si>
  <si>
    <t>SIM3</t>
  </si>
  <si>
    <t>Delivery of 30 - 40 T-72 tanks. Once Slovenia has sent the tanks, they will be replaced in the Slovenian inventory by "Fuchs" and "Marder" tanks sent by Germany. Despite the tanks being replaced by German tanks, this flow is recorded in our dataset as it is a direct flow from Slovenia to Ukraine. Since there is no exact number of tanks offered by Slovenia, we use our "upper-bound rule" and include all 40 tanks.</t>
  </si>
  <si>
    <t>https://www.euractiv.com/section/politics/short_news/germany-makes-swap-deal-with-slovenia-to-get-heavy-weapons-to-ukraine/</t>
  </si>
  <si>
    <t>https://www.faz.net/aktuell/politik/ausland/deutschland-unterstuetzt-slowenien-bei-panzerlieferung-an-ukraine-17973574.html</t>
  </si>
  <si>
    <t>ESH1</t>
  </si>
  <si>
    <t>Spain</t>
  </si>
  <si>
    <t>Protective equipment and medical supplies</t>
  </si>
  <si>
    <t>Spain's Ministry of Foreign Affairs sent 20 tons of personal protective equipment and medical supplies worth 150,000 EUR (masks; gloves; medical protection suits; helmets; flak jackets; NBC protection waistcoats). The assistance falls within the framework of the EU Civil Protection Mechanism (EUCPM). This mechanism organizes logistics for donations and covers some of the transportation cost. Thus, we do not include the 10,000 EUR spent in transport, cited by "Source of Aid 1", since this expense is covered by the EU Civil Protection Mechanism.</t>
  </si>
  <si>
    <t>https://www.lamoncloa.gob.es/lang/en/gobierno/news/Paginas/2022/20220226_humanitarian-aid.aspx</t>
  </si>
  <si>
    <t xml:space="preserve">https://www.lamoncloa.gob.es/lang/en/gobierno/news/Paginas/2022/20220227_aid-to-ukraine.aspx </t>
  </si>
  <si>
    <t>https://twitter.com/desdelamoncloa/status/1497563071761453057</t>
  </si>
  <si>
    <t>ESH2</t>
  </si>
  <si>
    <t xml:space="preserve">5,500 hospital beds, 1,184 of which are pediatrics. This is in addition to the 20 tonnes of personal protective equipment sent on February 26 (identifier ESH1). </t>
  </si>
  <si>
    <t>hospital bed</t>
  </si>
  <si>
    <t>https://twitter.com/sanidadgob/status/1503783624969265161</t>
  </si>
  <si>
    <t>https://www.sanidad.gob.es/en/gabinete/notasPrensa.do?id=5684</t>
  </si>
  <si>
    <t>hospital pediatric bed</t>
  </si>
  <si>
    <t>ESH3</t>
  </si>
  <si>
    <t>23 million EUR directed to Ukraine, which are part of a 31 million EUR humanitarian package allocated by the Ministry of Foreign Affairs, European Union and Cooperation. Of the 31 million EUR, 23 million EUR will go to Ukraine and 8 million EUR will go to the neighboring countries (20 tonnes of medication to Poland and 30 tonnes to Moldova). We do not include the 8 million EUR in our dataset, since this is not a flow directed to Ukraine. Moreover, Spain allocated 25 million EUR to various international organizations and 3 million EUR to Spanish NGOs. These flows are not included either, since they don't represent sovereign-to-sovereign flows directed to Ukraine.</t>
  </si>
  <si>
    <t>https://www.exteriores.gob.es/Embajadas/washington/en/Comunicacion/Noticias/Paginas/Articulos/20220317_NEWS01.aspx</t>
  </si>
  <si>
    <t>https://www.exteriores.gob.es/Embajadas/washington/en/Comunicacion/Noticias/Paginas/Articulos/20220324_NEWS01.aspx#:~:text=Last%20week%2C%20the%20Government%20approved,Directive%20within%20the%20EU%20framework.</t>
  </si>
  <si>
    <t>ESH4</t>
  </si>
  <si>
    <t>Medicines</t>
  </si>
  <si>
    <t>11 tons of medical material given by Autonomous Communities (a first-level political and administrative division which guarantees limited autonomy to the regions constituting Spain). This is in addition to the 50 tons which will be sent later on (identifier ESH5).</t>
  </si>
  <si>
    <t>https://www.lamoncloa.gob.es/lang/en/gobierno/news/Paginas/2022/20220411_health-shipment.aspx</t>
  </si>
  <si>
    <t>https://twitter.com/Defensagob/status/1512424894881017857</t>
  </si>
  <si>
    <t>https://www.defensa.gob.es/gabinete/notasPrensa/2022/04/DGC-220408-visita-centro-militar-farmacia.html</t>
  </si>
  <si>
    <t>ESH5</t>
  </si>
  <si>
    <t xml:space="preserve">50 tons of medical material given by the Autonomous Communities (a first-level political and administrative division which guarantees limited autonomy to the regions constituting Spain, see "Source of Aid 2"). The material was delivered by the Armed Forces. This is in addition to the 11 tons sent previously (identifier ESH4). </t>
  </si>
  <si>
    <t>ESM1</t>
  </si>
  <si>
    <t>Lethal weapons, including 1,370 anti-tank grenade launchers, 700,000 rifles and an undisclosed number of machine-gun rounds and light machine guns.</t>
  </si>
  <si>
    <t>grenade launcher</t>
  </si>
  <si>
    <t>https://www.reuters.com/world/europe/spain-send-grenade-launchers-machine-guns-ukraine-minister-says-2022-03-02/</t>
  </si>
  <si>
    <t xml:space="preserve">https://www.aa.com.tr/en/europe/spain-to-send-weapons-to-ukrainian-forces/2520902 </t>
  </si>
  <si>
    <t>ESM2</t>
  </si>
  <si>
    <t>Spain has declared that new weapons will be shipped. Our dataset does not report the 1 billion EUR cited in "Source of Aid 2" since it does not represent an agreement or commitment, but only a suggestion (moreover, directed to the European Union and not to Spain).</t>
  </si>
  <si>
    <t>https://www.thelocal.es/20220311/spain-to-send-more-weapons-to-ukraine/</t>
  </si>
  <si>
    <t>https://www.barrons.com/news/spain-to-send-more-weapons-to-ukraine-01647003007</t>
  </si>
  <si>
    <t>ESM3</t>
  </si>
  <si>
    <t>An RG-31 ambulance of the Armed Forces, delivered to help evacuate the wounded from the most affected regions.</t>
  </si>
  <si>
    <t>RG-31 ambulance</t>
  </si>
  <si>
    <t>https://twitter.com/Defensagob/status/1508877933242372096</t>
  </si>
  <si>
    <t>ESM4</t>
  </si>
  <si>
    <t>New batch of military aid consisting of 200 tons of ammunitions, 30 trucks loaded with military supplies and 20 armored vehicles. Since we have no information on the type of military supplies, ammunitions, and armored vehicles, we cannot put a monetary value on this package.</t>
  </si>
  <si>
    <t>https://www.ukrinform.net/rubric-defense/3463928-spain-sends-new-military-aid-batch-to-ukraine.html</t>
  </si>
  <si>
    <t>https://www.thedefensepost.com/2022/04/21/spain-military-material-ukraine/</t>
  </si>
  <si>
    <t>SEH1</t>
  </si>
  <si>
    <t>Sweden</t>
  </si>
  <si>
    <t>Increase of humanitarian aid by 500 million SEK. "Source of Aid 1" also lists SEM2 (500 million SEK to the Ukraine’s central bank to support the army), SEM3 (400 million SEK in defense material) and SEF1 (50 million SEK contribution through the World Bank).</t>
  </si>
  <si>
    <t>SEK</t>
  </si>
  <si>
    <t>https://www.government.se/articles/2022/03/sweden-planning-additional-support-to-ukraine-through-world-bank/#:~:text=Due%20to%20Russia's%20aggression%20against,to%20the%20growing%20humanitarian%20needs.</t>
  </si>
  <si>
    <t>SEH2</t>
  </si>
  <si>
    <t>Aid package to the International Committee of the Red Cross (ICRC) in Ukraine. We don't report in this dataset the contribution of 50 million SEK to UNCHR "to address the humanitarian needs caused by the developments in Ukraine", since it doesn't represent a direct flow to Ukraine. Following the same reasoning, we omit the 30 million SEK directed to UN's humanitarian country-level pooled fund.</t>
  </si>
  <si>
    <t>https://www.government.se/articles/2022/02/sweden-further-increases-humanitarian-support-to-ukraine/</t>
  </si>
  <si>
    <t>SEH3</t>
  </si>
  <si>
    <t>Increase in humanitarian aid of 500 million SEK (see bottom of "Source of Aid 1"). "Source of Aid 1" lists as well the 400 million SEK in military equipment reported in SEM1 and the 500 million SEK contribution to the Ukrainian army reported in SEM2. "Source of Aid 2" cites the aggregate values of 120 million SEK (part of the 500 million SEK aid package from SEH1), of 1 billion SEK and 2.3 billion SEK. These three values are not reported in our dataset because they are aggregates and don't correspond to micro-level aid data, and because reporting them would lead to double counting, since they include and are included in SEH1, SEH2 and SEH3.</t>
  </si>
  <si>
    <t>https://www.government.se/articles/2022/02/sweden-to-provide-direct-support-and-defence-materiel-to-ukraine/</t>
  </si>
  <si>
    <t>https://twitter.com/AnnLinde/status/1498682853810397201?msclkid=d06a241eb5ca11ec823e0b35ecd0b666</t>
  </si>
  <si>
    <t>SEH4</t>
  </si>
  <si>
    <t>Sweden will assist Ukraine with equipment to secure the country's energy supply. No further information has been disclosed.</t>
  </si>
  <si>
    <t>https://www.government.se/press-releases/2022/04/sweden-supporting-ukraine-with-equipment-to-secure-the-countrys-energy-supply/</t>
  </si>
  <si>
    <t>SEM1</t>
  </si>
  <si>
    <t>5,000 anti-tank weapons, 5,000 helmets, 5,000 body shields and 135,000 field rations of a value of 400 million SEK. "Source of Aid 1" also lists the 500 million SEK assistance to the Ukranian army reported in SEM2, and the 500 million SEK humanitarian assistance reported in SEH3.</t>
  </si>
  <si>
    <t xml:space="preserve">https://www.reuters.com/world/europe/sweden-send-military-aid-ukraine-pm-andersson-2022-02-27/ </t>
  </si>
  <si>
    <t>https://twitter.com/AnnLinde/status/1498002914362728455?ref_src=twsrc%5Etfw%7Ctwcamp%5Etweetembed%7Ctwterm%5E1498002914362728455%7Ctwgr%5E%7Ctwcon%5Es1_&amp;ref_url=https%3A%2F%2Fwww.republicworld.com%2Fworld-news%2Frussia-ukraine-crisis%2Frussia-ukraine-war-sweden-ignores-putins-threat-announces-military-aid-to-kyiv-articleshow.html</t>
  </si>
  <si>
    <t>anti-tank weapon</t>
  </si>
  <si>
    <t>SEM2</t>
  </si>
  <si>
    <t>Financial grant directed to the Armed Forces of Ukraine. "Source of Aid 2" also lists the aid package reported in SEM1 (military equipment worth 400 million SEK).</t>
  </si>
  <si>
    <t>https://ua.interfax.com.ua/news/general/807284.html</t>
  </si>
  <si>
    <t>Ann Linde auf Twitter: "Sweden will send military aid to Ukraine 🇺🇦. It includes 5,000 anti-tank weapons, 5,000 helmets, 5,000 body shields and 135,000 field rations. It also includes 500 million SEK to the Ukrainian Armed Forces🇺🇦. The total support is almost 1,4 billion SEK." / Twitter</t>
  </si>
  <si>
    <t>SEM3</t>
  </si>
  <si>
    <t xml:space="preserve">Shipment of additional 5,000 anti-tank weapons and demining equipment. </t>
  </si>
  <si>
    <t>https://twitter.com/AnnLinde/status/1506663502865485844?msclkid=7276d96ab5d011ecb3f22619c3297e84</t>
  </si>
  <si>
    <t>SEF1</t>
  </si>
  <si>
    <t>Sweden has contributed 50 million USD to the "FREE Ukrine Support Package". The latter is part of the Emergency Financing Package established by the World Bank and amounting to 723 million USD. Other countries have contributed to Emergency Financing Package: the Netherlands with 89 million USD, United Kingdom with 100 million USD, Denmark with 22 million USD, Latvia + Lithuania + Iceland with 12 million USD and Japan with 100 million USD.</t>
  </si>
  <si>
    <t>SEF2</t>
  </si>
  <si>
    <t xml:space="preserve">Loan guarantee in excess of 44 million EUR provided through the World Bank. </t>
  </si>
  <si>
    <t>https://twitter.com/SweMFA/status/1517445238142521346</t>
  </si>
  <si>
    <t>UKH1</t>
  </si>
  <si>
    <t>United Kingdom</t>
  </si>
  <si>
    <t>Equipment and financial assistance</t>
  </si>
  <si>
    <t>Assistance worth 400 million GBP (see bottom of "Source of Aid 1"). The list of items refers to a shipment of 3.7 million of medical supplies, which is part of the 400 million GBP cited above. The list we have reported should only be considered as indicative, since most of the information regarding the assistance has remained secret.</t>
  </si>
  <si>
    <t>GBP</t>
  </si>
  <si>
    <t>adult resuscitator</t>
  </si>
  <si>
    <t>https://www.gov.uk/government/news/uk-donates-37-million-medical-items-to-ukraine</t>
  </si>
  <si>
    <t>https://www.globalsecurity.org/wmd/library/news/ukraine/2022/03/ukraine-220322-ukfcdo01.htm</t>
  </si>
  <si>
    <t>https://www.independent.co.uk/news/uk/government-ukraine-sajid-javid-liz-truss-northern-ireland-b2040945.html</t>
  </si>
  <si>
    <t>wound care pack</t>
  </si>
  <si>
    <t>sterile needle</t>
  </si>
  <si>
    <t>pack of bandage</t>
  </si>
  <si>
    <t>piece of equipment for ventilator</t>
  </si>
  <si>
    <t>cannula</t>
  </si>
  <si>
    <t>pack of medicines</t>
  </si>
  <si>
    <t>pack of gloves</t>
  </si>
  <si>
    <t>FFP3 Mask</t>
  </si>
  <si>
    <t>UKH2</t>
  </si>
  <si>
    <t>10 million GBP civil society fund launched by the government, directed to organizations in Ukraine supporting civilians, among which victims of conflict-related sexual violence.</t>
  </si>
  <si>
    <t>https://www.gov.uk/government/speeches/poland-foreign-secretarys-statement-to-warsaw-press-conference</t>
  </si>
  <si>
    <t>https://www.gov.uk/government/news/uk-government-and-nobel-prize-winner-launch-global-code-to-tackle-conflict-related-sexual-violence</t>
  </si>
  <si>
    <t>UKH3</t>
  </si>
  <si>
    <t>Anti-tank weaponry. The 88 million GBP are included in UKF1. "Source of Aid 1" does not specify the exact amount of anti-tank weaponry committed. However, "Source of Aid 2" mentions that on January 17 the defence secretary announced the intention of supplying 2,000 new light anti-tank weapons (NLAWs), along with small arms and ammunitions. We assume that the anti-tank weaponry committed towards the end of January consists of the 2,000 NLAW first mentioned on January 17.</t>
  </si>
  <si>
    <t>https://www.gov.uk/government/news/uk-to-donate-fleet-of-ambulances-to-ukraine</t>
  </si>
  <si>
    <t>UKM1</t>
  </si>
  <si>
    <t>https://www.gov.uk/government/speeches/pm-statement-at-ukraine-press-conference-1-february-2022</t>
  </si>
  <si>
    <t>https://www.gov.uk/government/speeches/defence-secretary-statement-to-the-house-of-commons-on-ukraine-9-march-2022</t>
  </si>
  <si>
    <t>UKM2</t>
  </si>
  <si>
    <t>until 09.03.2022</t>
  </si>
  <si>
    <t>Lethal weapons.</t>
  </si>
  <si>
    <t>https://ukdefencejournal.org.uk/britain-sending-anti-aircraft-and-javelin-missiles-to-ukraine/</t>
  </si>
  <si>
    <t>UKM3</t>
  </si>
  <si>
    <t>Undisclosed number of Starstreak anti-aircraft missile systems. "Source of Aid 2" mentions also the 3,615 anti-tank systems reported in UKM1 and the Javelin weapons reported in UKM4.</t>
  </si>
  <si>
    <t>Starstreak anti-aircraft missile system</t>
  </si>
  <si>
    <t xml:space="preserve">Undisclosed amount </t>
  </si>
  <si>
    <t>Britain plans to supply Ukraine with anti-aircraft missiles - minister | Reuters</t>
  </si>
  <si>
    <t>https://www.thedefensepost.com/2022/03/10/uk-starstreak-missiles-ukraine/</t>
  </si>
  <si>
    <t>UKM4</t>
  </si>
  <si>
    <t>Lethal weapons. "Source of Aid 1" states that the 4.1 million GBP and 25 million GBP reported in UKF1 are part of the package delivering the 6,000 defensive missiles. Thus, the source talks about providing 6,000 missiles along with "30 million pounds to support the BBC's coverage in the region and pay Ukrainian soldiers and pilots". "Source of Aid 2" also mentions the contribution to BBC and to the Ukrainian Armed Force reported in UKF1.</t>
  </si>
  <si>
    <t>defensive missile</t>
  </si>
  <si>
    <t>https://www.reuters.com/world/europe/uk-provide-6000-missiles-ukraine-new-support-2022-03-23/</t>
  </si>
  <si>
    <t>Ukraine morning briefing: Five developments as Britain agrees to send 6,000 missiles to Ukraine (telegraph.co.uk)</t>
  </si>
  <si>
    <t>UKM5</t>
  </si>
  <si>
    <t>Anti-tank missiles and an undisclosed number of anti-aircraft Starstreak Missiles, additional to the aid specified in UKM1, UKM2 and UKM3 (see "we are more than doubling our support with a further 6,000 missiles [...] and we are now equipping our Ukrainian friends with anti-aircraft Starstreak missiles", "Source of Aid 1"). "Source of Aid 1" mentions also the 2 million GBP in food which are part of UKH1. "Source of Aid 1" talks also about 220 million GBP in humanitarian aid, which we do not report because this flow is directed to international organizations including the UN Refugee Agency (UNHCR - 25 million GBP), the UN Office for Coordination of Humanitarian Affairs (OCHA - 20 million GBP), and the International Federation of Red Cross and Red Crescent Societies (10 million GBP). "Source of Aid 2" lists as well the 4.1 million GBP supporting the BBC World Service and the 25 million GBP directed to the Ukrainian Military, reported in UKF4. The 4 million items of medical equipment are reported in UKH1. Finally, the 1 million GBP mentioned at the end of "Source of Aid 2" is directed to the court of Hague and, hence, is not included in our dataset.</t>
  </si>
  <si>
    <t>missile (including NLAWs and Javelin anti-tank weapons)</t>
  </si>
  <si>
    <t>https://www.gov.uk/government/speeches/ukraine-foreign-secretary-statement-to-parliament-28-march-2022</t>
  </si>
  <si>
    <t>https://www.gov.uk/government/news/pm-announces-major-new-military-support-package-for-ukraine-24-march-2022</t>
  </si>
  <si>
    <t>anti-aircraft Starstreak missile</t>
  </si>
  <si>
    <t>Undisclosed</t>
  </si>
  <si>
    <t>UKM6</t>
  </si>
  <si>
    <t>100 million GBP package of weapons and equipment. This package comes in addition to the so far committed 350 million GBP military assistance (identifiers UKM1 - UKM4) and 400 million GBP humanitarian assistance (identifiers UKH1 - UKH4). We don't include in our dataset the 1.5 billion GBP collected through the first Donor Conference, since this sum represents assistance provided by the international community and not only by the UK itself.</t>
  </si>
  <si>
    <t>https://www.gov.uk/government/news/uk-to-bolster-defensive-aid-to-ukraine-with-new-100m-package</t>
  </si>
  <si>
    <t>https://www.gov.uk/government/speeches/pm-opening-remarks-at-press-conference-with-german-chancellor-olaf-scholz-8-april-2022</t>
  </si>
  <si>
    <t>https://www.gov.uk/government/news/prime-minister-pledges-uks-unwavering-support-to-ukraine-on-visit-to-kyiv-9-april-2022</t>
  </si>
  <si>
    <t>loitering munition</t>
  </si>
  <si>
    <t>UKM7</t>
  </si>
  <si>
    <t>120 armored vehicles and new anti-ship missiles systems, in addition to the 100 million GBP offered on April 8 (identifier UKM6). The 500 million GBP through the World Bank is reported in UKF2. However, we couldn't find any information on the destination and nature of the previously disbursed 394 million GBP, hence, we didn't include them.</t>
  </si>
  <si>
    <t>https://edition.cnn.com/2022/04/09/europe/ukraine-uk-boris-johnson-intl-gbr/index.html</t>
  </si>
  <si>
    <t>anti-ship missile system</t>
  </si>
  <si>
    <t>UKF1</t>
  </si>
  <si>
    <t>88 million GBP to support good governance and energy independence in Ukraine.</t>
  </si>
  <si>
    <t>UKF2</t>
  </si>
  <si>
    <t>500 million GBP in loans to support Ukraine in response of Russia's aggression. We do not report in our dataset the 3.5 billion GBP committed prior to January 24.</t>
  </si>
  <si>
    <t>https://www.gov.uk/government/news/uk-sets-out-new-multi-million-dollar-economic-package-of-support-for-ukraine</t>
  </si>
  <si>
    <t>UKF3</t>
  </si>
  <si>
    <t>The United Kingdom has contributed 100 million USD to the Multi donor trust fund set up by the World Bank to facilitate financial support to Ukraine. The latter is part of the Emergency Financing Package established by the World Bank and amounting to 723 million USD. Other countries have contributed to Emergency Financing Package: the Netherlands with 89 million USD, Sweden with 50 million USD, Denmark with 22 million USD, Latvia + Lithuania + Iceland with 12 million USD and Japan with 100 million USD.</t>
  </si>
  <si>
    <t>UKF4</t>
  </si>
  <si>
    <t>4.1 million GBP supporting the BBC World Service and 25 million GBP financial support for the Ukrainian Military. "Source of Aid 1" mentions as well that the United Kingdom has provided so far over 4,000 anti-tank weapons, this number is included in UKM1, UKM2 and UKM3. The 4 million items of medical equipment are reported in UKH1. Finally, the 1 million GBP mentioned at the end of "Source of Aid 1" is directed to the court of Hague and, hence, is not included in our dataset. "Source of Aid 2" mentions as well the 6,000 missiles reported in UKM4.</t>
  </si>
  <si>
    <t>https://www.wsj.com/livecoverage/russia-ukraine-latest-news-2022-03-24/card/u-k-to-send-extra-missiles-to-ukraine-prime-minister-says-wVycdL1VQIo91y4wGFxo</t>
  </si>
  <si>
    <t>USH1</t>
  </si>
  <si>
    <t>United States</t>
  </si>
  <si>
    <t>The aid, almost equally funded by the Department of State (26 million USD) and the U.S. Agency for International Development (28 million USD) amounts to 54 million USD. No further information regarding the international organizations involved has been disclosed.</t>
  </si>
  <si>
    <t>https://www.state.gov/the-united-states-announces-additional-humanitarian-assistance-for-the-people-of-ukraine/</t>
  </si>
  <si>
    <t>The United States Announces Additional Humanitarian Assistance for Ukrainians | Press Release | U.S. Agency for International Development (usaid.gov)</t>
  </si>
  <si>
    <t>USH2</t>
  </si>
  <si>
    <t xml:space="preserve">The aid, funded by the U.S. Agency for International Development, will be used for humanitarian assistance for Ukrainian refugees and, in particular, to support World Food Programme’s logistics operations to move assistance into Ukraine, including to people in Kyiv. </t>
  </si>
  <si>
    <t>https://www.whitehouse.gov/briefing-room/statements-releases/2022/03/10/vice-president-kamala-harris-announces-additional-u-s-funding-to-respond-to-humanitarian-needs-in-ukraine-and-eastern-europe/</t>
  </si>
  <si>
    <t>https://www.whitehouse.gov/briefing-room/speeches-remarks/2022/03/10/corrected-remarks-by-vice-president-harris-and-president-andrzej-duda-of-poland-in-joint-press-conference/</t>
  </si>
  <si>
    <t>USH3</t>
  </si>
  <si>
    <t>3.446 billion USD for humanitarian assistance directed to Ukraine. The aid includes: 2.799 billion USD for the U.S. Agency for International Development (USAID) and 647 million USD for the Economic Support Fund for Ukraine. This is part of a larger aid worth 13.603 billion USD in total, from which 6.221 billion USD are accountable to humanitarian assistance. Still, we do not include humanitarian assistance to other countries in support of Ukrainian refugees or to international organizations that are active outside the Ukrainian territory (a total amount of 2.775 billion USD), since it is not a direct aid to Ukraine. Also, the part of the aid package related to military assistance (amounting to 7.181 billon USD total) is discussed separately in this database (identifier: USM3). Besides the military and humanitarian aids cited, we do not count the 201.5 million USD of provisions for the US internal affairs, which are still part of the 13.603 billion USD package.</t>
  </si>
  <si>
    <t>https://www.whitehouse.gov/briefing-room/press-briefings/2022/03/15/press-briefing-by-press-secretary-jen-psaki-march-15-2022/</t>
  </si>
  <si>
    <t>https://appropriations.house.gov/sites/democrats.appropriations.house.gov/files/Ukraine%20Supplemental%20Summary.pdf</t>
  </si>
  <si>
    <t>USH4</t>
  </si>
  <si>
    <t>Undisclosed amount of antiretroviral drugs, re-purposing of mobile HIV testing vans, and expanded support to patients and home delivery of medicines.</t>
  </si>
  <si>
    <t>https://www.whitehouse.gov/briefing-room/statements-releases/2022/03/24/fact-sheet-the-biden-administration-announces-new-humanitarian-development-and-democracy-assistance-to-ukraine-and-the-surrounding-region/</t>
  </si>
  <si>
    <t>https://americanews.news/fact-sheet-the-biden-administration-announces-new-humanitarian-development-and-democracy-assistance-11404.html</t>
  </si>
  <si>
    <t>USH5</t>
  </si>
  <si>
    <t>320 million USD to support media freedom and counter disinformation in Ukraine and neighboring countries. This is in addition to the aid porvided to refugees (which we do not include in our dataset since it is not a direct flow to Ukraine), in addition to the 1 billion humanitarian aid which the United States will be ready to provide (see identifier USH6) and in addition to the 6.1 million USD for medical equipment (see identifier USH4). We don't consider in our dataset the 11 billion USD directed to counter hunger around the world, since it is not a direct flow to Ukraine.</t>
  </si>
  <si>
    <t>USH6</t>
  </si>
  <si>
    <t>Additional humanitarian aid, announced during the G7 conference on March 24, 2022, and confirmed during the press conference of the March 29, 2022, in the White House.</t>
  </si>
  <si>
    <t>https://www.whitehouse.gov/briefing-room/press-briefings/2022/03/29/press-briefing-by-director-of-communications-kate-bedingfield/</t>
  </si>
  <si>
    <t>https://www.whitehouse.gov/briefing-room/speeches-remarks/2022/03/26/remarks-by-president-biden-on-the-united-efforts-of-the-free-world-to-support-the-people-of-ukraine/</t>
  </si>
  <si>
    <t>USM1</t>
  </si>
  <si>
    <t>Both lethal and non-lethal weapons and equipment, approved through Presidential Drawdown Authority. The drawdown is financed with the 3,5 billion USD approved on the 15.03.2022 (Ukraine Supplemental Act, 2022). The 3,5 billion USD also include the financing of a drawdown approved in December 2021, amounting to 200 million USD. We do not count the latter, and therefore we report the sum 3,3 billion USD in the "Total" column under USM1. For more detailed information regarding the drawdowns financed with the 3,3 billion USD (originally 3,5 billion USD, if one would include December 2021), please refer to the explanations in USM1.</t>
  </si>
  <si>
    <t>https://www.defense.gov/News/Releases/Release/Article/3007664/fact-sheet-on-us-security-assistance-for-ukraine-roll-up-as-of-april-21-2022/</t>
  </si>
  <si>
    <t>Weapons and training</t>
  </si>
  <si>
    <t>Equipment and, specifically, an undisclosed number of Javelin anti-tank missiles and Stinger anti-aircraft missiles, approved through Presidential Drawdown Authority. No further information regarding the amounts has been disclosed. The drawdown is financed with the 3.5 billion USD approved on March 15, 2022 (Ukraine Supplemental Act 2022). The 3.5 billion USD also include the financing of a drawdown approved in December 2021, amounting to 200 million USD. We do not count the latter, and therefore we report the sum 3.3 billion USD in the "Total" column under USM1. For more detailed information regarding the drawdowns financed with the 3.3 billion USD (originally 3.5 billion USD, if one would include December 2021), please refer to the explanations in USM1.</t>
  </si>
  <si>
    <t>Weapons and Assistance</t>
  </si>
  <si>
    <t>Lethal and non lethal weapons, approved through Presidential Drawdown Authority. The drawdown is financed with the 3.5 billion USD approved on March 15, 2022 (Ukraine Supplemental Act, 2022). The 3.5 billion USD also include the financing of a drawdown approved in December 2021, amounting to 200 million USD. We do not count the latter, and therefore we report the sum 3.3 billion USD in the "Total" column under USM1. For more detailed information regarding the drawdowns financed with the 3.3 billion USD (originally 3.5 billion USD, if one would include December 2021), please refer to the explanations in USM1.</t>
  </si>
  <si>
    <t>light anti-armor weapon</t>
  </si>
  <si>
    <t>AT-4 anti-armor system</t>
  </si>
  <si>
    <t>Tactical unmanned aerial system</t>
  </si>
  <si>
    <t>rifle</t>
  </si>
  <si>
    <t>pistol</t>
  </si>
  <si>
    <t>machine gun</t>
  </si>
  <si>
    <t>shotgun</t>
  </si>
  <si>
    <t>round of small arms ammunitions, grenade launchers and mortar rounds</t>
  </si>
  <si>
    <t>800 million USD in weapons, ammunitions and security equipment, approved through Presidential Drawdown Authority. The drawdown is financed with the 3.5 billion USD approved on March 25, 2022 (Ukraine Supplemental Act, 2022). The 3.5 billion USD also include the financing of a drawdown approved in December 2021, amounting to 200 million USD. We do not count the latter, and therefore we report the sum 3.3 billion USD in the "Total" column under USM1. For more detailed information regarding the drawdowns financed with the 3.3 billion USD (originally 3.5 billion USD, if one would include December 2021), please refer to the explanations in USM1.</t>
  </si>
  <si>
    <t>155mm Howitzer</t>
  </si>
  <si>
    <t>artillery round</t>
  </si>
  <si>
    <t>AN/TPQ-36 counter-artillery radar</t>
  </si>
  <si>
    <t>AN/MPQ-64 Sentinel air surveillance radar</t>
  </si>
  <si>
    <t>Switchblade tactical unmanned aerial system</t>
  </si>
  <si>
    <t>anti-armor system</t>
  </si>
  <si>
    <t>M113 armored personnel carrier</t>
  </si>
  <si>
    <t>armored high mobility multipurpose wheeled vehicle</t>
  </si>
  <si>
    <t>Mi-17 helicopter</t>
  </si>
  <si>
    <t>coastal defense vessel</t>
  </si>
  <si>
    <t>chemical, biological, radiological, nuclear protective equipment</t>
  </si>
  <si>
    <t>medical equipment</t>
  </si>
  <si>
    <t>optic</t>
  </si>
  <si>
    <t>laser rangefinder</t>
  </si>
  <si>
    <t>C-4 explosives and demolition equipment for obstacle clearing</t>
  </si>
  <si>
    <t>M18A1 Claymore anti-personnel munitions configured to be consistent with the Ottawa Convention</t>
  </si>
  <si>
    <t>100 million USD in security assistance, through Presidential Drawdown Authority. The drawdown is financed with the 3.5 billion USD approved on March 15, 2022 (Ukraine Supplemental Act, 2022). The 3.5 billion USD also include the financing of a drawdown approved in December 2021, amounting to 200 million USD. We do not count the latter, and therefore we report the sum 3.3 billion USD in the "Total" column under USM1. For more detailed information regarding the drawdowns financed with the 3.3 billion USD (originally 3.5 billion USD, if one would include December 2021), please refer to the explanations in USM1.</t>
  </si>
  <si>
    <t>Javelin missile</t>
  </si>
  <si>
    <t>800 million USD in security assistance, through Presidential Drawdown Authority. The drawdown is financed with the 3.5 billion USD approved on March 15, 2022 (Ukraine Supplemental Act, 2022). The 3.5 billion USD also include the financing of a drawdown approved in December 2021, amounting to 200 million USD. We do not count the latter, and therefore we report the sum 3.3 billion USD in the "Total" column under USM1. For more detailed information regarding the drawdowns financed with the 3.3 billion USD (originally 3.5 billion USD, if one would include December 2021), please refer to the explanations in USM1.</t>
  </si>
  <si>
    <t>Tactical vehicle to tow 155mm howitzer</t>
  </si>
  <si>
    <t>Phoenix Ghost tactical unmanned aerial system</t>
  </si>
  <si>
    <t>field equipment</t>
  </si>
  <si>
    <t>USM2</t>
  </si>
  <si>
    <t>650 million USD to the Foreign Military Financing Program of the US, which will provide grants or financial loans to Ukraine for the purchase of weapons and defense equipment made in US.</t>
  </si>
  <si>
    <t>USM3</t>
  </si>
  <si>
    <t>Provision for Civilian Security Assistance.</t>
  </si>
  <si>
    <t>https://www.state.gov/100-million-in-new-u-s-civilian-security-assistance-for-ukraine/</t>
  </si>
  <si>
    <t>$100 Million in New U.S. Civilian Security Assistance for Ukraine - U.S. Embassy &amp; Consulate in Poland (usembassy.gov)</t>
  </si>
  <si>
    <t>USM4</t>
  </si>
  <si>
    <t xml:space="preserve">300 million USD in security assistance. Unlike Presidential Drawdowns, USAI is an authority under which the U.S. procures capabilities from industry rather than delivering equipment that is drawn down from DoD stocks. This announcement represents the beginning of a contracting process to provide new capabilities to Ukraine’s Armed Forces. The aid includes equipment listed in the variable "Item". </t>
  </si>
  <si>
    <t>laser-guided rocket system</t>
  </si>
  <si>
    <t>https://www.defense.gov/News/Releases/Release/Article/2987119/defense-department-announces-300-million-in-additional-assistance-for-ukraine/#:~:text=Through%20USAI%2C%20DoD%20will%20provide,repel%20Russia's%20war%20of%20choice</t>
  </si>
  <si>
    <t>https://www.whitehouse.gov/briefing-room/press-briefings/2022/04/04/press-briefing-by-press-secretary-jen-psaki-and-national-security-advisor-jake-sullivan/</t>
  </si>
  <si>
    <t>https://www.defense.gov/News/Releases/Release/Article/2988565/readout-of-secretary-of-defense-lloyd-j-austin-iiis-call-with-ukraines-minister/</t>
  </si>
  <si>
    <t>Switchblade Tactical Unmanned Aerial System</t>
  </si>
  <si>
    <t>Puma unmanned aerial system</t>
  </si>
  <si>
    <t>counter-unmanned aerial system</t>
  </si>
  <si>
    <t>small-to-large caliber nonstandard ammunition</t>
  </si>
  <si>
    <t>thermal imagery system</t>
  </si>
  <si>
    <t>Tactical secure communications system</t>
  </si>
  <si>
    <t>non-standard machine gun</t>
  </si>
  <si>
    <t>commercial satellite imagery service</t>
  </si>
  <si>
    <t>spare parts</t>
  </si>
  <si>
    <t>USF1</t>
  </si>
  <si>
    <t>Loan guarantee of up to 1 billion USD. We do not take into account the assistance amounting to 650 million USD, since it was committed before January 24.</t>
  </si>
  <si>
    <t>https://www.whitehouse.gov/briefing-room/speeches-remarks/2022/02/18/remarks-by-president-biden-providing-an-update-on-russia-and-ukraine-2/</t>
  </si>
  <si>
    <t>USF2</t>
  </si>
  <si>
    <t xml:space="preserve">500 million USD of direct budgetary aid, to pay salaries and maintain government services. As stated by "Source of Aid 2", the money will go to the World Bank's Multi-Donor Trust Fund for Ukraine (MDTF). </t>
  </si>
  <si>
    <t>https://www.whitehouse.gov/briefing-room/statements-releases/2022/03/30/readout-of-president-bidens-call-with-president-zelenskyy-of-ukraine-8/</t>
  </si>
  <si>
    <t>https://www.usaid.gov/news-information/press-releases/apr-20-2022-united-states-contributes-500-million-world-bank-multi-donor-trust</t>
  </si>
  <si>
    <t>https://www.whitehouse.gov/briefing-room/statements-releases/2022/03/30/press-briefing-by-communications-director-kate-bedingfield/</t>
  </si>
  <si>
    <t>USF3</t>
  </si>
  <si>
    <t>500 million USD loan for direct economic assistance.</t>
  </si>
  <si>
    <t>https://www.whitehouse.gov/briefing-room/speeches-remarks/2022/04/21/remarks-by-president-biden-providing-an-update-on-russia-and-ukraine-3/</t>
  </si>
  <si>
    <t>https://www.whitehouse.gov/briefing-room/statements-releases/2022/04/21/readout-of-president-bidens-meeting-with-prime-minister-of-ukraine-denys-shmyhal/</t>
  </si>
  <si>
    <t>EUH1</t>
  </si>
  <si>
    <t>EU (Commission and Council)</t>
  </si>
  <si>
    <t>The entire support package announced was 550 Million EUR. From that amount, 85 Million EUR will be given to Ukraine directly as Humanitarian Aid to help provide food, water, shelter and other basic needs to the people affected by the war. 330 Million EUR are contributed via an Emergency Support Program for the people in Ukraine. It helps dealing with physical and psychological trauma and provides goods for basic needs as well as access to healthcare and education. Since the given information does not include an extensive list on what the package will be used for and since we do not count aid that does not benefit Ukraine directly (like the 8 Million EUR going to Moldowa), we only count 415 Million EUR (85 + 330 Million EUR).</t>
  </si>
  <si>
    <t>https://ec.europa.eu/info/strategy/priorities-2019-2024/stronger-europe-world/eu-solidarity-ukraine/eu-assistance-ukraine_en</t>
  </si>
  <si>
    <t>https://ec.europa.eu/commission/presscorner/detail/en/speech_22_1483</t>
  </si>
  <si>
    <t>EUH2</t>
  </si>
  <si>
    <t>As a partner of the "Stand Up for the Ukraine" Event, the EU announced the provision of 600 million EUR to Ukraine on April 9, 2022. "Source of Aid 2" lists and additional support of 400 million EUR for neighboring countries, which we don't report in our dataset, since it's not a direct flow to Ukraine. "Source of Aid 1" talks about 50 million EUR (45 million EUR directed to Ukraine and 5 million directed to Moldova) as part of the 1 billion EUR package delivered by the EU. The 1 billion package is the same assistance mentioned in "Source of Aid 1" as 400 million EUR + 600 million EUR. Furthermore, notice that "Source of Aid 1" mentions that the EU has so far delivered more than 143 million EUR in assistance to Ukraine. This is covered by our dataset and can be disentangled according to the source as following: the 50 million EUR explained above, 90 million listed in "EUH1" and additional 3 million EUR to Moldova (according to "Source of Aid 1"), which we do not count.</t>
  </si>
  <si>
    <t>https://ec.europa.eu/neighbourhood-enlargement/news/ukraine-eu-boosts-humanitarian-aid-additional-eu50-million-2022-04-17_mt#:~:text=The%20EU%20is%20allocating%20a%20further%20%E2%82%AC50%20million,in%20response%20to%20the%20war%20to%20%E2%82%AC143%20million.</t>
  </si>
  <si>
    <t>EUF1</t>
  </si>
  <si>
    <t>Fund</t>
  </si>
  <si>
    <t>A new emergency Macro-Financial Assistance amounting to 1.2 billion EUR was adopted by the Commission on February 1, 2022. We don't report the aid provided by the MFA in the context of the Covid-19 pandemic, nor MFA I, MFA II, MFA III or MFA IV, because they are all unrelated to Russia's aggression and are prior to January 24, 2022.</t>
  </si>
  <si>
    <t>Ukraine | European Commission (europa.eu)</t>
  </si>
  <si>
    <t>Contributing Country</t>
  </si>
  <si>
    <t>Country contribution</t>
  </si>
  <si>
    <t>Currency of Country Contribution</t>
  </si>
  <si>
    <t>Item (in kind aid)</t>
  </si>
  <si>
    <t>Source of Unit Price</t>
  </si>
  <si>
    <t>Notes on Unit Price</t>
  </si>
  <si>
    <t>A new emergency Macro-Financial Assistance amounting to 1.2 billion EUR was adopted by the Commission on February 1, 2022. We don't report the aid provided by the MFA in the context of the Covid-19 pandemic, nor MFA I, MFA II, MFA III or MFA IV, because they are all unrelated to Russia's aggression and are prior to 2022. Despite the MFA being a mechanism of the European Commission, we report this sum here, and not in "Bilateral Aid". This particular MFA program was commited in our Timeframe, however it was not commited in direct response to the War. Therefore, we do not include it in our Main Dataset, but we add this contribution to the EU Aid Share.</t>
  </si>
  <si>
    <t>Provides assistance in response to disaster.</t>
  </si>
  <si>
    <t xml:space="preserve">The EU Civil Protection Mechanism is an instrument aiming to improve the prevention, preparedness, and response to disasters. Since the EU Civil Protection Mechanism is not a direct contribution to Ukraine, meaning that it doesn't provide the resources constituting the aid, we do not report it in "Bilateral Aid". This choice was made despite the fact that the EU Civil Protection Mechanism was established by the European Commission. </t>
  </si>
  <si>
    <t>https://ec.europa.eu/info/strategy/priorities-2019-2024/stronger-europe-world/eu-solidarity-ukraine/eu-assistance-ukraine_en#eu-civil-protection-mechanism</t>
  </si>
  <si>
    <t>EUM1</t>
  </si>
  <si>
    <t>Aid according to the European Peace Facility</t>
  </si>
  <si>
    <t>The European Peace Facility (EPF) is an off-budget instrument to fund emergency assistance measures. It has a regulated annual budget. In view of the Russia-Ukraine war, the EU commission decided to increase the budget of this mechanism by 450 Million EUR for military equipment designed to deliver lethal force and 50 Million EUR to finance supply such as fuel and protective equipment. Under the EPF, member countries can be reimbursed for both lethal and non-lethal military equipment they have sent to Ukraine since the beginning of this year. There exists neither an extensive list on what was sent to Ukraine by the countries that were reimbursed by this facility, nor any information whether the entire 500 Million EUR have been claimed.</t>
  </si>
  <si>
    <t>https://www.europarl.europa.eu/RegData/etudes/ATAG/2022/729301/EPRS_ATA(2022)729301_EN.pdf</t>
  </si>
  <si>
    <t>EUM2</t>
  </si>
  <si>
    <t>The European Peace Facility (EPF) is an off-budget instrument to fund emergency assistance measures. It has a regulated annual budget. On March 23, the EU commission decided  to further increase the budget of this mechanism by 450 Million EUR for military equipment designed to deliver lethal force and 50 Million EUR to finance supply such as fuel and protective equipment. Under the EPF, member countries can be reimbursed for both lethal and non-lethal military equipment they have sent to Ukraine since the beginning of this year. There exists neither an extensive list on what was sent to Ukraine by the countries that were reimbursed by this facility, nor any information whether the entire 500 Million EUR have been claimed.</t>
  </si>
  <si>
    <t>EUM3</t>
  </si>
  <si>
    <t>The EU increased the total resources of the European Peace Facility to 1.5 billion EUR with a third tranche worth 500 million EUR.</t>
  </si>
  <si>
    <t>https://twitter.com/vonderleyen/status/1512525016910471170</t>
  </si>
  <si>
    <t>https://www.consilium.europa.eu/de/press/press-releases/2022/04/13/eu-support-to-ukraine-council-agrees-on-third-tranche-of-support-under-the-european-peace-facility-for-total-1-5-billion/</t>
  </si>
  <si>
    <t>https://tvpworld.com/59620451/eu-allocates-additional-eur-500-million-to-aid-ukraine#:~:text=The%20European%20Union%20agreed%20on%20the%20third%20tranche,of%20military%20equipment%20to%20the%20Ukrainian%20Armed%20Forces.</t>
  </si>
  <si>
    <t>EBF1</t>
  </si>
  <si>
    <t>European Bank for Reconstruction and Development</t>
  </si>
  <si>
    <t>Funding to support the continuation of key government services.</t>
  </si>
  <si>
    <t>The aid consists of 2 billion EUR to support resilience and livelihoods in Ukraine and affected countries. Since we could not disentagle the aid directed to Ukraine from the aid directed to neighboring countries, we assumed upper bounds and included the package in its entirety.</t>
  </si>
  <si>
    <t>https://www.ebrd.com/news/2022/ebrd-unveils-2-billion-resilience-package-in-response-to-the-war-on-ukraine-.html</t>
  </si>
  <si>
    <t>https://www.worldbank.org/en/news/statement/2022/03/17/joint-statement-of-heads-of-international-financial-institutions-with-programs-in-ukraine-and-neighboring-countries</t>
  </si>
  <si>
    <t>EIF1</t>
  </si>
  <si>
    <t>European Investment Bank</t>
  </si>
  <si>
    <t>Financing, Infrastructure</t>
  </si>
  <si>
    <t>The EIB, provided with an external lending mandate, has prepared an emergency solidarity package for Ukraine of 2 billion EUR, including the provision of 668 million EUR in immediate liquidity assistance to the Ukrainian authorities and 1.3 billion EUR of commitments made for infrastructure projects.</t>
  </si>
  <si>
    <t>https://www.eib.org/en/press/all/2022-124-first-payments-under-eib-ukraine-solidarity-urgent-response-reach-ukraine-as-part-of-european-union-immediate-support-to-the-country</t>
  </si>
  <si>
    <t>https://www.eib.org/en/press/news/joint-statement-of-heads-of-international-financial-institutions-with-programs-in-ukraine-and-neighboring-countries</t>
  </si>
  <si>
    <t>EIF2</t>
  </si>
  <si>
    <t>Humanitarian aid</t>
  </si>
  <si>
    <t>As part of the EIB Group support to Ukraine, the EIB Institute gives humanitarian assistance of 2.5 million EUR to help the people affected by the war in Ukraine. The financing comes on top of the 668 million EUR provided as part of the package reported in EIF1.</t>
  </si>
  <si>
    <t>https://www.eib.org/en/press/news/donation-ukraine</t>
  </si>
  <si>
    <t>IMF1</t>
  </si>
  <si>
    <t>IMF</t>
  </si>
  <si>
    <t xml:space="preserve">Assistance </t>
  </si>
  <si>
    <t>Emergency assistance disbursed under the Rapid Financing Instrument (RFI) to help meet urgent financing needs including to mitigate the economic impact of the war.</t>
  </si>
  <si>
    <t>https://www.imf.org/en/News/Articles/2022/03/17/pr2280-joint-statement-heads-ifis-programs-ukraine-neighboring-countries</t>
  </si>
  <si>
    <t>https://www.imf.org/en/About/FAQ/russia-ukraine#Q1%20What%20resources%20is%20the%20IMF%20making%20available%20to%20help%20Ukraine?</t>
  </si>
  <si>
    <t>IMF2</t>
  </si>
  <si>
    <t>Multi-donor administered account for direct financial. assistance</t>
  </si>
  <si>
    <t>The IMF set up a multi-donor administered account that allows to donate money into, which then will be transferred to Ukraine as direct financial assistance. The account is not restricted to countries and also allows international organisations or NGOs to donate into it to ensure that the money gets transferred to Ukraine safe. On April 8, 2022, Canada has proposed CAD 1 billion in their annual government budget to be donated to this vehicle.</t>
  </si>
  <si>
    <t>https://www.imf.org/en/News/Articles/2022/04/08/pr22111-imf-executive-board-approves-establishment-of-a-multi-donor-administered-account-for-ukraine</t>
  </si>
  <si>
    <t>https://www.bloomberg.com/news/articles/2022-04-08/imf-creates-new-account-to-help-ukraine-as-canada-pledges-funds</t>
  </si>
  <si>
    <t>https://english.nv.ua/nation/canada-to-send-1-billion-canadian-dollars-to-ukraine-50232696.html</t>
  </si>
  <si>
    <t>RCH1</t>
  </si>
  <si>
    <t>International Federation of Red Cross and Red Crescent Societies</t>
  </si>
  <si>
    <t>Until 4/4/2022</t>
  </si>
  <si>
    <t>Delivery of over 700 tons of medical supplies, food and relieve items</t>
  </si>
  <si>
    <t>The ICRC has delivered over 700 tons of medical supplies, food and relief items since the invasion began. Since we cannot disentangle how much food, medical supplies and relief items have been sent respectively, and since the value of donation as given by donor is also not known, we cannot evaluate the total amount donated.</t>
  </si>
  <si>
    <t>https://www.icrc.org/en/document/what-about-our-action-ukraine</t>
  </si>
  <si>
    <t>UNF1</t>
  </si>
  <si>
    <t>United Nations</t>
  </si>
  <si>
    <t>The UN provides money through the Central Emergency Response Fund (CERF) for Humanitarian Assistance. "Source of Aid 1" cites the 20 million USD provided by the CERF and cited in UNF2.</t>
  </si>
  <si>
    <t>https://reliefweb.int/report/ukraine/ukraine-flash-appeal-march-may-2022-enukru</t>
  </si>
  <si>
    <t>UNF2</t>
  </si>
  <si>
    <t xml:space="preserve">The assistance consists of a grant for the Central Emergency Response Fund (CERF), additional to the 20 million EUR allocated by the CERF on February 24, 2022, and reported in UNF1. </t>
  </si>
  <si>
    <t>UNF3</t>
  </si>
  <si>
    <t>01.03.2022</t>
  </si>
  <si>
    <t>The aid is provided by the UN through the Ukraine Humanitarian Fund (UHF). "Source of Aid 1" lists also the aid provided by the CERF and reported in UNF2 and UNF3.</t>
  </si>
  <si>
    <t>https://www.unocha.org/ukraine/about-uhf</t>
  </si>
  <si>
    <t>WBF1</t>
  </si>
  <si>
    <t>World Bank Group</t>
  </si>
  <si>
    <t>Loan + Guarantees</t>
  </si>
  <si>
    <t>The budget support package for Ukraine consists of a supplemental loan of 350 million USD by the IBRD, a branch of the World Bank Group, and guarantees in the amount of 139 million USD by the Netherlands (89 million USD) and Sweden (50 million USD). Thus, we report a contribution of 489 million USD. "Source of Aid 1" reports the aid packages described in WBF1, WBF2 and WBF3, thus giving a total amount of 723 million USD. "Source of Aid 2" reports the aid packages described in WBF1, WBF2, WBF3 and WBF4, thus amouting to a total of 925 million USD.</t>
  </si>
  <si>
    <t>International Bank for Reconstruction and Development (IBRD)</t>
  </si>
  <si>
    <t>WBF2</t>
  </si>
  <si>
    <t>In addition to the budget support described in WBF1, the World Bank has offered a grant financing amounting to 145 million USD in a Multi Donor Trust Fund. The grant is made by different countries' pledges: UK has pledged for 100 million USD, Denmark has pledged for 20 million EUR (22 million USD, accordin to "Source of Aid 1"), Latvia, Lithuania and Iceland combined have pledged for 12 million USD, Austria pledged for 11 million USD. Since this pledges go to the World Bank's fund and not directly to Ukraine, we report them here. "Source of Aid 1" reports the aid packages described in WBF1, WBF2 and WBF3, thus amounting to a total of 723 million USD.</t>
  </si>
  <si>
    <t>Iceland</t>
  </si>
  <si>
    <t>WBF3</t>
  </si>
  <si>
    <t>Linked Parallel Financing</t>
  </si>
  <si>
    <t>In addition to the aid included in WBF1 and WBF2, the World Bank has delivered a parallel financing of 100 million USD. The financing comes from Japan and is reported here, as well as in the bilateral country sheet, because it is part of the aid package provided by the World Bank. "Source of Aid 1" reports the aid packages described in WBF1, WBF2 and WBF3, thus amounting to a total of 723 million USD.</t>
  </si>
  <si>
    <t>WBF4</t>
  </si>
  <si>
    <t>Financing</t>
  </si>
  <si>
    <t>The World Bank provides nearly $200 million in additional and reprogrammed financing to bolster Ukraine’s social services for vulnerable people. This comes on top of the 723 million USD reported in WBF1, WF2 and WBF3. We leave out the multi donor trust fund (MDTF) amounting to 145 million USD, as we consider only the aid delivered directly by the World Bank. The aid reported in WBF1, WBF2, WF3 and WBF4 is part of the 3 billion USD support promised to Ukraine by the World Bank.</t>
  </si>
  <si>
    <t>WBF5</t>
  </si>
  <si>
    <t>The aid package was announced by the President of the World Bank on April 12, 2022, and is intended to help upkeep of key government services, like wages for hospital workers, pensions for elderly people and social programmes for vulnerable people. The donation consists of $1 billion through the International Development Association arm of the World Bank Group and $472 million guaranteed by the International Bank for Reconstruction and Development, a division of the World Bank Group.</t>
  </si>
  <si>
    <t>https://www.reuters.com/business/world-bank-says-it-is-preparing-15-billion-aid-package-ukraine-2022-04-12/</t>
  </si>
  <si>
    <t>https://www.theguardian.com/world/2022/apr/12/world-bank-approves-770m-ukraine-services-funds-russia</t>
  </si>
  <si>
    <t>Unit Price</t>
  </si>
  <si>
    <t>Currency</t>
  </si>
  <si>
    <t>https://www.pmulcahy.com/am_rifles/czech_am_rifles.htm</t>
  </si>
  <si>
    <t>Price for a OVP Falcon 12.7mm Russian and 0.5 Browning Machinegun</t>
  </si>
  <si>
    <t>https://www.military-today.com/artillery/m777.htm</t>
  </si>
  <si>
    <t>It is given that a M777 has a unit cost of 5.17 million USD and further that a typical 155mm howitzer costs around 1/10th as much.</t>
  </si>
  <si>
    <t xml:space="preserve">https://www.ammograb.com/556x45mm-nato/ </t>
  </si>
  <si>
    <t>0.57 cents per round, 5.56 mm without bulk discount to account for 23 mm ammo.</t>
  </si>
  <si>
    <t>https://www.militaryfactory.com/smallarms/detail.php?smallarms_id=18</t>
  </si>
  <si>
    <t>Using standard price for 60mm mortar.</t>
  </si>
  <si>
    <t>https://www.waffenschumacher.com/wp-content/uploads/2017/10/VISIER_CSA_Czech-Small-Arms-Sa-vz.58-11-2013.pdf</t>
  </si>
  <si>
    <t>This report lists five different prices in Euro, depending on the model, so that we take the average and report the converted value in USD.</t>
  </si>
  <si>
    <t>https://truegunvalue.com/rifle/dragunov/price-historical-value</t>
  </si>
  <si>
    <t>The website reports the value of a new weapon and also a used value. We therefore take the new value.</t>
  </si>
  <si>
    <t>https://www.rockislandauction.com/detail/1039/2976/czech-uk-vz-59-semiautomatic-rifle</t>
  </si>
  <si>
    <t>The website reports a realized price of 5,175 USD which we prefer against the estimated price range that is also reported.</t>
  </si>
  <si>
    <t>https://www.guncritic.com/product/cz-vz-61-scorpion-32acp-blue/</t>
  </si>
  <si>
    <t>The website reports this price for a new weapon.</t>
  </si>
  <si>
    <t>https://truegunvalue.com/pistol/cz-82/price-historical-value</t>
  </si>
  <si>
    <t>The source reports the average price for a CZ 82 pistol.</t>
  </si>
  <si>
    <t>https://en.wikipedia.org/wiki/Comparison_of_the_AK-47_and_M16</t>
  </si>
  <si>
    <t>Between 700 USD and 800 USD. Hence, the mean price is 750 USD.</t>
  </si>
  <si>
    <t>https://www.frazerbilt.com/blog-ambulance-cost/</t>
  </si>
  <si>
    <t xml:space="preserve">An ambulance can cost between 120,000 and 325,000 USD, average is close to 220,000 USD. </t>
  </si>
  <si>
    <t>https://sofrep.com/news/an-introduction-to-the-an-mpq-64-sentinel-aerial-surveillance-radar-ukraine-is-getting-from-the-us/</t>
  </si>
  <si>
    <t>The source reports the estimated unit cost.</t>
  </si>
  <si>
    <t>https://www.deagel.com/Tactical%20Vehicles/ANTPQ-36/a000601</t>
  </si>
  <si>
    <t>We could only find the price for an enhanced AN/TPQ-53 system as it was reported that the US ordered 180 items to a total price of 1.6 billion USD, which allows to calculate the unit cost. We know that this likely overestimates the true costs, but nevertheless gives a good idea of the unit cost.</t>
  </si>
  <si>
    <t>https://twitter.com/nicholadrummond/status/1294364270826860544</t>
  </si>
  <si>
    <t>According to the source, a missile costs 100,000 pound per missile, which gives the converted unit price</t>
  </si>
  <si>
    <t>https://en.wikipedia.org/wiki/AGM-158C_LRASM</t>
  </si>
  <si>
    <t>According to the source, this is the unit cost for a AGM-158C LRASM.</t>
  </si>
  <si>
    <t>https://military-history.fandom.com/wiki/FGM-148_Javelin</t>
  </si>
  <si>
    <t>As approximation, we apply the unit cost of one Javeline missile as it is a very prominently discussed anti tank missile.</t>
  </si>
  <si>
    <t>https://www.asafm.army.mil/Portals/72/Documents/BudgetMaterial/2021/Base%20Budget/Procurement/MSLS_FY_2021_PB_Missile_Procurement_Army.pdf</t>
  </si>
  <si>
    <t>As approximation, we apply here the price for a Javelin.</t>
  </si>
  <si>
    <t>https://de.wikipedia.org/wiki/High_Mobility_Multipurpose_Wheeled_Vehicle</t>
  </si>
  <si>
    <t>The source lists various prices, ranging from 34,461 USD to 146,844 USD. We take the average over the various listed types</t>
  </si>
  <si>
    <t>https://www.armormax.com/blog/how-much-does-a-bulletproof-car-cost/#:~:text=Buying%20an%20armored%20car%20is,while%20others%20need%20special%20work.</t>
  </si>
  <si>
    <t>Price range is reported from 30,000 to 90,000 USD. We take the average</t>
  </si>
  <si>
    <t>https://en.wikipedia.org/wiki/RK_62#Export_(Military/LE)</t>
  </si>
  <si>
    <t>As the source shows, the Finish main used Rifle is RK 62, an upgraded AK47. AK47 costs around 1,250 USD, so we estimated the value of the RK 62 to 1,500 USD</t>
  </si>
  <si>
    <t>https://man.fas.org/dod-101/sys/land/at4.htm</t>
  </si>
  <si>
    <t>https://www.221btactical.com/blogs/news/how-much-does-a-bulletproof-vest-cost</t>
  </si>
  <si>
    <t>400 to 600 USD for the vest. Hence, the mean price is 500 USD.</t>
  </si>
  <si>
    <t>https://www.amazon.com/s?k=bio+protective+suit&amp;__mk_de_DE=%C3%85M%C3%85%C5%BD%C3%95%C3%91&amp;crid=2MJA43R80NRVA&amp;sprefix=bio+protective+suit%2Caps%2C215&amp;ref=nb_sb_noss_1</t>
  </si>
  <si>
    <t>The average retail price is 10.00 USD.</t>
  </si>
  <si>
    <t>Since the price depends heavily on the type of blood and the donor country, no reliable source can be found.</t>
  </si>
  <si>
    <t>https://mortarinvestments.eu/catalog/item/bmp-type-vehicles</t>
  </si>
  <si>
    <t>Since we could not find the price of the BVP-1, which is the Czech version of the Soviet manufactored BMP, we report the retail market price of the BMP</t>
  </si>
  <si>
    <t>https://webcache.googleusercontent.com/search?q=cache:szR8kKdmzDEJ:https://www.serdp-estcp.org/content/download/52898/520812/file/WP-201508%2520Final%2520Report.pdf+&amp;cd=2&amp;hl=de&amp;ct=clnk&amp;gl=de</t>
  </si>
  <si>
    <t>Baseline cost of C4/M112 per block.</t>
  </si>
  <si>
    <t>canned and dried food</t>
  </si>
  <si>
    <t>https://military-history.fandom.com/wiki/Carl_Gustaf_recoilless_rifle</t>
  </si>
  <si>
    <t>Standard price given for this type of rifle.</t>
  </si>
  <si>
    <t>https://www.bulkammo.com/rifle/bulk-7.62x39mm-ammo</t>
  </si>
  <si>
    <t>RK 62 uses 7.62×39mm, 1,000 rounds cost around 400 USD</t>
  </si>
  <si>
    <t>https://www.dsca.mil/sites/default/files/mas/jordan_15-02.pdf</t>
  </si>
  <si>
    <t>The US sent 35 coastal patrol boats to Jordan, worth 80 million USD. This allows an approximation for the unit cost.</t>
  </si>
  <si>
    <t>https://www.newsy.com/stories/how-much-money-should-you-actually-be-investing-in-a-winter-coat/</t>
  </si>
  <si>
    <t>Between 100 USD and 300 USD, so the average is 200 USD.</t>
  </si>
  <si>
    <t>https://en.wikipedia.org/wiki/Meal,_Ready-to-Eat</t>
  </si>
  <si>
    <t>A 12 pack case of meal packs is approximately 90 USD. Hence, 1 pack costs approximately 8 USD.</t>
  </si>
  <si>
    <t>https://www.airuniversity.af.edu/Portals/10/ASPJ/journals/Chronicles/ucav.pdf</t>
  </si>
  <si>
    <t>According to the source, the most popular version of a UCAV costs less than 15 million USD.</t>
  </si>
  <si>
    <t>D-30 howitzer</t>
  </si>
  <si>
    <t>https://en.wikipedia.org/wiki/M198_howitzer</t>
  </si>
  <si>
    <t>We apply the price for an M198 howitzer as approximation, as we could not find a detailed price for the D 30 howitzer.</t>
  </si>
  <si>
    <t>https://www.theguardian.com/world/2022/mar/23/uk-doubles-number-of-missiles-sent-to-ukraine-ahead-of-nato-summit</t>
  </si>
  <si>
    <t>Deducted price by dividing the total amount given by donor by the number of units donated</t>
  </si>
  <si>
    <t>https://sprengtechnik.de/zerstoerung-von-festplatten-durch-sprengung/#:~:text=Der%20Einsatz%20von%20Linearladungen%20%28Sprengschnur%29%20stellt%20hier%20eine,Kosten%20von%2018%20Cent%20f%C3%BCr%20jeden%20vernichteten%20Datentr%C3%A4ger.</t>
  </si>
  <si>
    <t>100 meter 12-g/m-detonating cord costs 90 EUR, hence 99.18 USD.</t>
  </si>
  <si>
    <t>Explosives (pmulcahy.com)</t>
  </si>
  <si>
    <t>Price for a M-112 C4 Demolition Block, "standard plastic explosive block in the US and several of its allies."</t>
  </si>
  <si>
    <t>https://firefighterinsider.com/fire-truck-engine-apparatus-cost/</t>
  </si>
  <si>
    <t>Can cost between 250,000 and 550,000 USD, average is 400,000 USD</t>
  </si>
  <si>
    <t>https://dronelife.com/2016/08/17/xtreem-affordable-hd-video-drones/#:~:text=Fly%20Eye%20%E2%80%93%20%24149.99&amp;text=Trim%2Fstabilization%20adjustment.,-Camera%20%E2%80%93%20Wi%2DFi</t>
  </si>
  <si>
    <t>https://www.thefirearmblog.com/blog/2013/01/08/the-fn-fnc-affordable-select-fire-5-56/#:~:text=Anyways%2C%20you%20can%20buy%20a,on%20a%20great%20little%20rifle</t>
  </si>
  <si>
    <t>https://www.bw-online-shop.com/outdoor/outdoorkueche/verpflegung/epa-einmannpackung-typ-2.html</t>
  </si>
  <si>
    <t>According to the Bundeswehr, they use the "Einmannpackung" (Epa) as a standard good. The price is, according to the bundeswehr shop, 20 EUR for different types of this Epa. This corresponds to 22 USD.</t>
  </si>
  <si>
    <t>https://www.sparks-military.com/en/body-armor/154-m-69-fragmentation-vest-flak-jacket.html</t>
  </si>
  <si>
    <t>Price of a M-69 standard fragmentation vest.</t>
  </si>
  <si>
    <t>https://www.amazon.de/s?k=medical+gloves+non+sterile&amp;crid=27Q1FWQ28L6PP&amp;sprefix=non-steri%2Caps%2C103&amp;ref=nb_sb_ss_ts-doa-p_1_9</t>
  </si>
  <si>
    <t>Average retail price is around 0.15 USD per piece.</t>
  </si>
  <si>
    <t>Source for the M203: https://web.archive.org/web/20110723004716/http://www.airtronic.net/documents/Delivery_Order.pdf and Source for the M320: https://en.wikipedia.org/wiki/M320_Grenade_Launcher_Module</t>
  </si>
  <si>
    <t>The price of Grenade Launchers used by the U.S. Army ranges between 3,500 USD (M320) and 1,000 USD (M203). We therefore used the mean value of 2,250 USD.</t>
  </si>
  <si>
    <t>https://en.wikipedia.org/wiki/M67_grenade</t>
  </si>
  <si>
    <t>Average cost in 2021 is 49 USD.</t>
  </si>
  <si>
    <t>https://www.businessairnews.com/hb_aircraftpage.html?recnum=EC145</t>
  </si>
  <si>
    <t>Luxembourg uses Airbus H145 helicopters. The price range is given by the source from 1.3 million USD to 7.925 million USD. We use the average.</t>
  </si>
  <si>
    <t>https://janetpanic.com/how-much-does-an-advanced-combat-helmet-cost/</t>
  </si>
  <si>
    <t>Standard price for modern combat helmet.</t>
  </si>
  <si>
    <t>https://bimedis.com/a-item/hospital-beds-gima-44800-letto-1613159</t>
  </si>
  <si>
    <t>https://www.alibaba.com/product-detail/Medical-Children-Clinic-Bed-Manual-Children_62180451022.html?spm=a2700.7724857.normal_offer.d_title.30c23ac4FuVEM5</t>
  </si>
  <si>
    <t>howitzer</t>
  </si>
  <si>
    <t>Price for an M198 howitzer.</t>
  </si>
  <si>
    <t>Price extracted from the 2021 Pentagon Budget for a Launcher plus a missile.</t>
  </si>
  <si>
    <t>The source states that each Javeline missile costs in 2002 around 78,000 USD, which would be 102,000 USD in 2022.</t>
  </si>
  <si>
    <t>https://www.caranddriver.com/jeep/wrangler</t>
  </si>
  <si>
    <t>https://en.wikipedia.org/wiki/Advanced_Precision_Kill_Weapon_System</t>
  </si>
  <si>
    <t>Price for an Advanced Precision Kill Weapon System</t>
  </si>
  <si>
    <t>https://en.wikipedia.org/wiki/M72_LAW</t>
  </si>
  <si>
    <t>Price for M72 LAW (Light Anti-armor Weapon)</t>
  </si>
  <si>
    <t>https://en.wikipedia.org/wiki/NLAW</t>
  </si>
  <si>
    <t>The source gives the price range for the Next generation Light Anti-tank Weapon (NLAW) with 30,000 to 40,000 USD, so that we apply the average.</t>
  </si>
  <si>
    <t>Source for the M240 Machine Gun: https://en.wikipedia.org/wiki/M240_machine_gun and for the M249 Machine Gun: https://en.wikipedia.org/wiki/M249_light_machine_gun</t>
  </si>
  <si>
    <t>The average price over both M249 and M240 Machine gun is 5,300 per piece. The range is between 4,000 and 6,600 USD.</t>
  </si>
  <si>
    <t>Outdoor Zündstein Fire Steel - Feuerstarter Anzünder Feuerstein Bundeswehr | eBay</t>
  </si>
  <si>
    <t>Prices for Bundeswehr items range between 6.50 USD and 9.36 USD, hence the average is approximately 8 USD.</t>
  </si>
  <si>
    <t>https://www.amazon.de/s?k=stilles+mineralwasser&amp;__mk_de_DE=%C3%85M%C3%85%C5%BD%C3%95%C3%91&amp;crid=101E435JBIJQP&amp;sprefix=stilles+mineralwasser%2Caps%2C89&amp;ref=nb_sb_noss</t>
  </si>
  <si>
    <t>The rough average for 1 liter of non-carbonated bottled water is 1.50 Euro</t>
  </si>
  <si>
    <t>https://www.globalpetrolprices.com/diesel_prices/</t>
  </si>
  <si>
    <t>Usage of global average current diesel price.</t>
  </si>
  <si>
    <t>https://www.amazon.de/disinfectant-spray/s?k=disinfectant+spray</t>
  </si>
  <si>
    <t>The average retail price for commonly used surface disinfectants.</t>
  </si>
  <si>
    <t>https://www.globalpetrolprices.com/gasoline_prices/</t>
  </si>
  <si>
    <t>Usage of global average current fuel price.</t>
  </si>
  <si>
    <t>https://www.amazon.de/-/en/ADLER-Disinfectant-Litres-according-Formula/dp/B088FXV6XT?th=1</t>
  </si>
  <si>
    <t>Disinfectant, according to WHO Formula</t>
  </si>
  <si>
    <t>In this case, we used the price of bottled water, since we could not find anything regarding water in containers (refer to identifier ATH1)</t>
  </si>
  <si>
    <t>Since the type of Lorry is unknown and prices depend heavily on the type, there is no estimation</t>
  </si>
  <si>
    <t>http://www.military-today.com/apc/m113a3.htm#:~:text=The%20unit%20cost%20of%20a,to%20A3%20costs%20%24160%20000.</t>
  </si>
  <si>
    <t>Unit cost of a new M113A3.</t>
  </si>
  <si>
    <t xml:space="preserve">Price in 2011 according to Antal, John (2010). </t>
  </si>
  <si>
    <t>Unit cost in 2011.</t>
  </si>
  <si>
    <t>Source for the M240: https://en.wikipedia.org/wiki/M240_machine_gun and Source for the M249: https://en.wikipedia.org/wiki/M249_light_machine_gun</t>
  </si>
  <si>
    <t>https://www.amazon.de/s?k=surgical+mask&amp;__mk_de_DE=%C3%85M%C3%85%C5%BD%C3%95%C3%91&amp;crid=8PY7HKLQUCEM&amp;sprefix=surgical+mask%2Caps%2C106&amp;ref=nb_sb_noss</t>
  </si>
  <si>
    <t>The average retail price is around 0.25 USD per piece.</t>
  </si>
  <si>
    <t>http://www.military-today.com/firearms/mg3.htm</t>
  </si>
  <si>
    <t>https://en.wikipedia.org/wiki/Mil_Mi-17#:~:text=Overall%2C%2063%20Mi%2D17s%20were,52%20Mi%2D171E%2C%20respectively.</t>
  </si>
  <si>
    <t>Price range is given with 16.4 million USD to 18.4 million USD, so we apply the average.</t>
  </si>
  <si>
    <t>https://www.ebay.com/itm/252996466305?hash=item3ae7c3b681:g:DGIAAOSwDrNZU34G</t>
  </si>
  <si>
    <t>https://landminefree.org/facts-about-landmines/#:~:text=It%20is%20estimated%20that%20there,them%20is%20%24300%20to%20%241000.</t>
  </si>
  <si>
    <t>According to the Source, a mine costs between $3 and $30, so we take the average of $16.5.</t>
  </si>
  <si>
    <t>see other entries "light anti-tank weapon" and "Javelin missile"</t>
  </si>
  <si>
    <t>Average of the Javeline reported here (102,000) and for the NLAW anti-tank weapon (35,000)</t>
  </si>
  <si>
    <t>https://military-history.fandom.com/wiki/Panzerfaust_3</t>
  </si>
  <si>
    <t>Average price for AP ammuntion for a Panzerfaust 3.</t>
  </si>
  <si>
    <t>The average retail prices is around 0.25 USD per piece</t>
  </si>
  <si>
    <t>https://www.shephardmedia.com/news/defence-notes/west-bolsters-ukrainian-arms-stocks-as-russian-thr/</t>
  </si>
  <si>
    <t>Evaluated at 33,000 USD by Shephard Defensive Insight.</t>
  </si>
  <si>
    <t>https://www.therange702.com/blog/can-you-legally-own-a-machine-gun/</t>
  </si>
  <si>
    <t>The source gives the price range for exclusive machine guns to 30,000 to 50,000 USD. So we apply the average.</t>
  </si>
  <si>
    <t>non-sterile gloves</t>
  </si>
  <si>
    <t>Average retail price is around 0.15 per piece</t>
  </si>
  <si>
    <t> https://www.alibaba.com/showroom/basics-shoes-online.html</t>
  </si>
  <si>
    <t>Approx. 20 USD/pair of basic shoes</t>
  </si>
  <si>
    <t xml:space="preserve">https://www.medicalpriceonline.com/medical-equipment/patient-monitor/ </t>
  </si>
  <si>
    <t>https://truegunvalue.com/pistol/sig-p228/price-historical-value/new/2</t>
  </si>
  <si>
    <t xml:space="preserve">The average retail price for a SIG P228 is around 800 USD. </t>
  </si>
  <si>
    <t>https://www.forbes.com/advisor/home-improvement/generator-cost-guide/</t>
  </si>
  <si>
    <t xml:space="preserve">The price of a generator can vary substantially, ranging from 245 USD to up to 18'000 USD. No value could be assigned, since we no further information regarding the type of item has been disclosed. </t>
  </si>
  <si>
    <t>We took the same unit cost as for a fire-engine since they are often the same.</t>
  </si>
  <si>
    <t>https://es.wikipedia.org/wiki/RG-31_Nyala</t>
  </si>
  <si>
    <t>https://www.militarytimes.com/off-duty/gearscout/2012/04/21/u-s-army-places-order-for-24000-m4a1-carbines-with-remington/</t>
  </si>
  <si>
    <t>The most used Rifle in the U.S. Army is the M4 Carbine. We therefore took this model's unit price.</t>
  </si>
  <si>
    <t>https://www.luckygunner.com/rifle/5.56x45-ammo</t>
  </si>
  <si>
    <t xml:space="preserve">The Spanish Army uses almost exlusively 5.56 mm rounds for Rifles and MGs. </t>
  </si>
  <si>
    <t>Standard price for 84mm anti-tank rounds.</t>
  </si>
  <si>
    <t>https://www.ammograb.com/762x51mm-nato/</t>
  </si>
  <si>
    <t>Price per unit round is 0.70 USD, ignoring bulk discounts.</t>
  </si>
  <si>
    <t>According to the Source, one round of the Bunderfaust costs 202 USD.</t>
  </si>
  <si>
    <t xml:space="preserve">The price is an average over the various rounds of ammuntion sent, including small arms rounds, grenades and mortar rounds. </t>
  </si>
  <si>
    <t xml:space="preserve">https://www.rbth.com/economics/2013/05/15/5_questions_on_russian_s-300_missile_system_sales_to_syria_25027 </t>
  </si>
  <si>
    <t>https://www.amazon.com/Best-Sellers-Medical-Safety-Goggles/zgbs/industrial/11312320011</t>
  </si>
  <si>
    <t>10,00 USD is the average price for medical safety glasses on Amazon.com</t>
  </si>
  <si>
    <t>https://truegunvalue.com/shotgun/mossberg/500/price-historical-value-1217</t>
  </si>
  <si>
    <t>The average retail price over all used Shotguns by the U.S. Military (Mossberg 500, 400 USD; Benelli M4, 1,800 USD) is 1,100 USD.</t>
  </si>
  <si>
    <t>https://en.wikipedia.org/wiki/FIM-92_Stinger</t>
  </si>
  <si>
    <t>The FIM-92 Stinger is a MANPAD.</t>
  </si>
  <si>
    <t>Main used single shot anti-tank weapon is the M72 LAW.</t>
  </si>
  <si>
    <t>https://priceonomics.com/sleeping-bag-price-guide/</t>
  </si>
  <si>
    <t>http://www.military-today.com/firearms/top_10_sniper_rifles.htm</t>
  </si>
  <si>
    <t>Unit cost for a standard Barrett M82.</t>
  </si>
  <si>
    <t xml:space="preserve">https://www.wikiwand.com/en/RPG-22 </t>
  </si>
  <si>
    <t>Price range from 150 to 220 USD for an advanced model.</t>
  </si>
  <si>
    <t>Price for a model used by the Netherlands.</t>
  </si>
  <si>
    <t>https://programs.fas.org/ssp/asmp/issueareas/manpads/black_market_prices.pdf</t>
  </si>
  <si>
    <t>We chose the price for a  "newer-model Strela" to estimate it.</t>
  </si>
  <si>
    <t>https://www.medicalexpo.com/medical-manufacturer/military-stretcher-30275.html</t>
  </si>
  <si>
    <t>Wide range of prices, the average is 100 USD for a medical grade stretcher.</t>
  </si>
  <si>
    <t>https://en.wikipedia.org/wiki/T-72</t>
  </si>
  <si>
    <t>https://rationalinsurgent.com/how-much-does-a-switchblade-drone-cost/</t>
  </si>
  <si>
    <t>The NY Times (https://www.nytimes.com/2022/03/16/us/politics/us-ukraine-weapons-drones.html) lists these drones as being shipped to Ukraine. The Price is listed as 6000 USD in our source.</t>
  </si>
  <si>
    <t>https://www.ers.usda.gov/publications/pub-details/?pubid=43836</t>
  </si>
  <si>
    <t>Cautious estimation based on retail prices of food waste.</t>
  </si>
  <si>
    <t>https://www.globalpetrolprices.com/gasoline_prices/ ; https://aviationbenefits.org/environmental-efficiency/climate-action/sustainable-aviation-fuel/conversions-for-saf/</t>
  </si>
  <si>
    <t>On March 21st, 2022, the average price of 1 liter of fuel was 1.33 USD around the world. One ton of fuel corresponds to 1,250 liters. Hence, 1 ton of fuel has an average price of 1,662.5 USD.</t>
  </si>
  <si>
    <t>https://www.aerzte-ohne-grenzen.de/sites/default/files/mediathek/entity/document/1998-01-bosnia-report-donation-practices.pdf</t>
  </si>
  <si>
    <t>Source 1, Annex 5B Value Estimation cites WHO, IDA, ICRC, World Vision estimates as comparison</t>
  </si>
  <si>
    <t>Source 1, Annex 5B Value Estimation cites WHO, IDA, ICRC, World Vision estimates as comparision.</t>
  </si>
  <si>
    <t>source for the ton of food: https://www.ers.usda.gov/publications/pub-details/?pubid=43836 and source for medical supplies: https://www.aerzte-ohne-grenzen.de/sites/default/files/mediathek/entity/document/1998-01-bosnia-report-donation-practices.pdf</t>
  </si>
  <si>
    <t>Average over tonnage prices of Food (2,000 USD) and Medical Supplies (10,000 USD)</t>
  </si>
  <si>
    <t>unmanned System</t>
  </si>
  <si>
    <t>https://hcpresources.medtronic.com/blog/high-acuity-ventilator-cost-guide</t>
  </si>
  <si>
    <t>The price can range from 5,000 USD to 50,000 USD. Hence, the mean price is 27,500 USD.</t>
  </si>
  <si>
    <t xml:space="preserve"> M72 LAW ROCKET TUBE ** $299.00 for sale (gunsamerica.com)</t>
  </si>
  <si>
    <t>We chose this price as an approximation for the missile for Czech-made RM-70 multiple rocket launcher</t>
  </si>
  <si>
    <t>https://military-history.fandom.com/wiki/Panzerhaubitze_2000</t>
  </si>
  <si>
    <t>https://nation-creation.fandom.com/wiki/Modern_Day_Military_Pricing_List</t>
  </si>
  <si>
    <t>1 EUR</t>
  </si>
  <si>
    <t>Source: ECB (April 21, 2022).</t>
  </si>
  <si>
    <t>EU</t>
  </si>
  <si>
    <t>Land</t>
  </si>
  <si>
    <t>Bilateral Aid (billions of EUR)</t>
  </si>
  <si>
    <t>Bilateral Aid (EUR)</t>
  </si>
  <si>
    <t>GDP (USD)</t>
  </si>
  <si>
    <t>GDP (EUR)</t>
  </si>
  <si>
    <t>Bilateral Aid (% of GDP)</t>
  </si>
  <si>
    <t>Share of EU Aid in billion EUR</t>
  </si>
  <si>
    <t>Share of EIB Aid in billion EUR</t>
  </si>
  <si>
    <t>Share of MFA Aid in billion EUR</t>
  </si>
  <si>
    <t>Share of EPF Aid in billion EUR</t>
  </si>
  <si>
    <t>Aid via EU in billion EUR</t>
  </si>
  <si>
    <t>Total aid (bilateral + EU) in billion EUR</t>
  </si>
  <si>
    <t>Total aid (bilateral + EU) in % of GDP</t>
  </si>
  <si>
    <t>Direct Military Aid</t>
  </si>
  <si>
    <t>Direct Military Aid (Part of Military)</t>
  </si>
  <si>
    <t>;</t>
  </si>
  <si>
    <t>Estland</t>
  </si>
  <si>
    <t>Lettland</t>
  </si>
  <si>
    <t>Polen</t>
  </si>
  <si>
    <t>Breakdown of the EIB's capital as of 1 March 2020</t>
  </si>
  <si>
    <t>EU Budget Contributions by Member Country in 2020</t>
  </si>
  <si>
    <t>Slowakei</t>
  </si>
  <si>
    <t>Litauen</t>
  </si>
  <si>
    <t>Kanada</t>
  </si>
  <si>
    <t>Subscribed capital</t>
  </si>
  <si>
    <t>Share of Capital</t>
  </si>
  <si>
    <t>Share of EIB Aid in Billion EUR</t>
  </si>
  <si>
    <t>Contribution</t>
  </si>
  <si>
    <t>Share</t>
  </si>
  <si>
    <t>Share of EU Aid for Country</t>
  </si>
  <si>
    <t>Share of MFA Program Aid</t>
  </si>
  <si>
    <t>Share of EPF</t>
  </si>
  <si>
    <t>Schweden</t>
  </si>
  <si>
    <t>Österreich</t>
  </si>
  <si>
    <t>Deutschland</t>
  </si>
  <si>
    <t>Belgien</t>
  </si>
  <si>
    <t>Dänemark</t>
  </si>
  <si>
    <t>Bulgarien</t>
  </si>
  <si>
    <t>Kroatien</t>
  </si>
  <si>
    <t>Slowenien</t>
  </si>
  <si>
    <t>Zypern</t>
  </si>
  <si>
    <t>Großbritannien</t>
  </si>
  <si>
    <t>Tschechische Republik</t>
  </si>
  <si>
    <t>Niederlande</t>
  </si>
  <si>
    <t>Finnland</t>
  </si>
  <si>
    <t>Frankreich</t>
  </si>
  <si>
    <t>Italien</t>
  </si>
  <si>
    <t>Spanien</t>
  </si>
  <si>
    <t>Griechenland</t>
  </si>
  <si>
    <t>Ungarn</t>
  </si>
  <si>
    <t>USA</t>
  </si>
  <si>
    <t>Irland</t>
  </si>
  <si>
    <t>Rumänien</t>
  </si>
  <si>
    <t>EU (Kommission und Rat)</t>
  </si>
  <si>
    <t>EU countries + EU (Commission and Council) + European Investment Bank</t>
  </si>
  <si>
    <t>EU Länder + EU (Kommission und Rat) + Europäische Investitionsbank</t>
  </si>
  <si>
    <t>27 total</t>
  </si>
  <si>
    <t>EU Countries Total</t>
  </si>
  <si>
    <t>EU Länder Summe</t>
  </si>
  <si>
    <t>Europäische Investmentbank</t>
  </si>
  <si>
    <t>Europäische Bank für Wiederaufbau und Entwicklung</t>
  </si>
  <si>
    <t>MFA Program</t>
  </si>
  <si>
    <t>MFA Programm</t>
  </si>
  <si>
    <t>Island</t>
  </si>
  <si>
    <t>Great Britain and Canada</t>
  </si>
  <si>
    <t>Großbritannien und Kanada</t>
  </si>
  <si>
    <t>Great Britain, Canada, Japan</t>
  </si>
  <si>
    <t>Großbritannien, Kanada, Japan</t>
  </si>
  <si>
    <t>OTHER</t>
  </si>
  <si>
    <t>currently Unquantifiable</t>
  </si>
  <si>
    <t>European Peace Facility</t>
  </si>
  <si>
    <t>Anglo-Saxon world (UK, Canada, US)</t>
  </si>
  <si>
    <t>EU (Commission and Council) and MFA and EIB</t>
  </si>
  <si>
    <t>Major international organizations (IMF, World Bank, EBRD, MFA)</t>
  </si>
  <si>
    <t>Western governments</t>
  </si>
  <si>
    <t>Total bilateral Aid to Ukraine in billion euros</t>
  </si>
  <si>
    <t>Figure 1. Overview: Government support to Ukraine, € billion, Commitments Jan 24 - April 23, 2022.</t>
  </si>
  <si>
    <t>Donor(s)</t>
  </si>
  <si>
    <t>Total aid (€ billion)</t>
  </si>
  <si>
    <t>First month of war (old data release)</t>
  </si>
  <si>
    <t>Additional commitments (Febr. &amp; April)</t>
  </si>
  <si>
    <t xml:space="preserve">Note: This figure summarizes the sum of commitments to Ukraine in billion Euros between January 24 until April 23, 2022. The EU commitments include bilateral commitments by all 27 EU member country governments countries (a total of €7.07 billion), plus commitments of €3.72 billion from the EU Commission and Council (including the €1.2 billion Macro-Financial Assistance and €1.5 billion EPF) and €2 billion by the EIB. </t>
  </si>
  <si>
    <t xml:space="preserve">Figure 2. Government support to Ukraine: Type of assistance, € billion, Commitments Jan. 24 to April 23, 2022. </t>
  </si>
  <si>
    <t>Total bilateral aid to Ukraine seperated in Type of aid, in billion euros</t>
  </si>
  <si>
    <t>Figure 2. Country ranking in billion Euros: total commitments to Ukraine and type of aid</t>
  </si>
  <si>
    <t>Share EU Aid (includes Aid by EU (Commission and Council), MFA Program and EIB)</t>
  </si>
  <si>
    <t>Overall Total</t>
  </si>
  <si>
    <r>
      <t>Note</t>
    </r>
    <r>
      <rPr>
        <sz val="12"/>
        <rFont val="Times New Roman"/>
        <family val="1"/>
      </rPr>
      <t>: This figure shows total bilateral (government to government) aid commitments to Ukraine across donor governments in billion Euros between January 24 and April 23, 2022. Each bar shows the type of assistance, meaning financial assistance (loans, grants, and swap lines), humanitarian aid (assistance directed to the civilian population including food and medical items), and military assistance (arms, equipment, and utilities provided to the Ukrainian military). Military aid includes direct financial assistance that is tied to military purposes. Please refer to the main text and our dataset for details on data collection and sources. </t>
    </r>
  </si>
  <si>
    <t>Total bilateral Aid in percent of donor GDP</t>
  </si>
  <si>
    <t xml:space="preserve">Figure 3. Government support to Ukraine: By donor GDP, Commitments Jan. 24 to April 23, 2022. </t>
  </si>
  <si>
    <t>Bilateral aid (percent of GDP)</t>
  </si>
  <si>
    <t>Share EU Aid (includes Aid by EU (Commission and Council), MFA Program and EIB) (percent of GDP)</t>
  </si>
  <si>
    <t>Total aid (Percent of GDP)</t>
  </si>
  <si>
    <r>
      <t>Note:</t>
    </r>
    <r>
      <rPr>
        <sz val="10"/>
        <rFont val="Times New Roman"/>
        <family val="1"/>
      </rPr>
      <t xml:space="preserve"> This figure ranks countries by the scale of bilateral aid as percentage share of each donor’s GDP. We consider total commitments to Ukraine since January 24 to April 23, 2022. The data on GDP (current US$) is for 2020 and taken from the World Bank. See the main text for details on data collection and sources. </t>
    </r>
  </si>
  <si>
    <t xml:space="preserve">Figure 4. Government support to Ukraine: By donor GDP, incl. EU share, Commitments Jan 24 to April 23, 2022. </t>
  </si>
  <si>
    <t>Bilateral aid, percent of GDP</t>
  </si>
  <si>
    <t>Share EU aid (including humanitarian aid by EU Commission and Council, MFA Program, EPF and EIB), percent of GDP</t>
  </si>
  <si>
    <r>
      <t>Note</t>
    </r>
    <r>
      <rPr>
        <sz val="10"/>
        <rFont val="Times New Roman"/>
        <family val="1"/>
      </rPr>
      <t>: This figure shows a ranking of bilateral commitments after accounting for EU-level aid and financing vehicles. We assign EU-level commitments as follows: EU commitments (Macro-Financial Assistance, humanitarian aid) are allotted based on each member country’s relative contribution to the EU budget. Similarly, we assign EIB commitments using each country weight in the EIB’s capital subscription shares. See the main text for details on data collection and sources. </t>
    </r>
  </si>
  <si>
    <t>Total bilateral Aid (billions of EUR)</t>
  </si>
  <si>
    <t xml:space="preserve">Figure. Figure 4. Government support to Ukraine: In € billion, incl. EU share, Commitments Jan 24 to April 23, 2022. </t>
  </si>
  <si>
    <t>Bilateral government support</t>
  </si>
  <si>
    <t>Share EU aid (including humanitarian aid by EU ommission and Council, MFA Program, EPF and EIB)</t>
  </si>
  <si>
    <t xml:space="preserve">Note: This figure shows a ranking of bilateral commitments after accounting for EU-level aid and financing vehicles. We assign EU-level commitments as follows: EU commitments (European Peace Facility, humanitarian aid), MFA and EPF are allotted based on each member country’s relative contribution to the EU budget. Similarly, we assign EIB commitments using each country weight in the EIB’s capital subscription shares. See the main text for details on data collection and sources. </t>
  </si>
  <si>
    <t xml:space="preserve">Figure 3. Government support to Ukraine: Military Aid, € billion, Commitments Jan 24 to April 23, 2022. </t>
  </si>
  <si>
    <t>Military aid (disclosed commitments only)</t>
  </si>
  <si>
    <r>
      <t>Note:</t>
    </r>
    <r>
      <rPr>
        <sz val="10"/>
        <rFont val="Times New Roman"/>
        <family val="1"/>
      </rPr>
      <t xml:space="preserve"> This figure shows a ranking of the 15 Western governments (out of 31) that have offered military aid to Ukraine between January 24 and April 23, 2022. We exclude humanitarian and financial aid and do not consider EU (Commission and Council) contributions. </t>
    </r>
  </si>
  <si>
    <t>SUM</t>
  </si>
  <si>
    <t>Direct Military Aid (Disclosed donations only)</t>
  </si>
  <si>
    <t xml:space="preserve">Figure 6. Government support to Ukraine: Arms and weapons, € billion, Commitments Jan 24 to April 23, 2022. </t>
  </si>
  <si>
    <t>Note: This figure shows a ranking of arms and weapons assistance by governments to Ukraine between January 21 and April 23, 2022, with a focus on the top 15 countries offering such assistances (in billions of Euros). In about a third of arms-related commitments in our database we cannot distinguish between arms and other forms of military aid such as protective equipment. In these cases, we report total values, including non-weapons military assistance.</t>
  </si>
  <si>
    <t>Total bilateral Aid pledged during "Stand up for Ukraine" Event</t>
  </si>
  <si>
    <t>Figure. “Stand up for Ukraine” Country pledges (in billion Euros)</t>
  </si>
  <si>
    <t>Pledge in billion USD</t>
  </si>
  <si>
    <t>Pledged to Ukraine</t>
  </si>
  <si>
    <t>Not pledged to Ukraine</t>
  </si>
  <si>
    <t>Pledge in billion EUR</t>
  </si>
  <si>
    <t>European Commission</t>
  </si>
  <si>
    <t>EBRD</t>
  </si>
  <si>
    <t>Council of Europe Bank</t>
  </si>
  <si>
    <t>Qatar</t>
  </si>
  <si>
    <t>https://deadline.com/2022/04/stand-up-for-ukraine-event-sees-10-1-billion-pledged-in-support-of-refugees-1234998546/</t>
  </si>
  <si>
    <r>
      <t xml:space="preserve">Note: </t>
    </r>
    <r>
      <rPr>
        <sz val="10"/>
        <rFont val="Times New Roman"/>
        <family val="1"/>
      </rPr>
      <t>The Figure shows the country pledges during the “Stand up for Ukraine” event that took place on April 9th. The pledges are seperated into the amounts that flow into Ukraine (for internally displaced people) and into amounts that do not benefit Ukraine (for refugees outside Ukraine). </t>
    </r>
  </si>
  <si>
    <t>until 4/13/2022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</si>
</sst>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0"/>
    <numFmt numFmtId="166" formatCode="0.00000"/>
    <numFmt numFmtId="167" formatCode="#,##0.0000"/>
  </numFmts>
  <fonts count="77">
    <font>
      <sz val="12"/>
      <color theme="1"/>
      <name val="Calibri"/>
      <family val="2"/>
      <scheme val="minor"/>
    </font>
    <font>
      <sz val="11"/>
      <color theme="1"/>
      <name val="Calibri"/>
      <family val="2"/>
      <scheme val="minor"/>
    </font>
    <font>
      <sz val="11"/>
      <color theme="1"/>
      <name val="Calibri"/>
      <family val="2"/>
      <scheme val="minor"/>
    </font>
    <font>
      <sz val="12"/>
      <color rgb="FF000000"/>
      <name val="Calibri"/>
      <family val="2"/>
      <scheme val="minor"/>
    </font>
    <font>
      <u/>
      <sz val="12"/>
      <color theme="10"/>
      <name val="Calibri"/>
      <family val="2"/>
      <scheme val="minor"/>
    </font>
    <font>
      <sz val="8"/>
      <name val="Calibri"/>
      <family val="2"/>
      <scheme val="minor"/>
    </font>
    <font>
      <sz val="12"/>
      <color rgb="FF333333"/>
      <name val="Calibri"/>
      <family val="2"/>
      <scheme val="minor"/>
    </font>
    <font>
      <sz val="12"/>
      <name val="Calibri"/>
      <family val="2"/>
      <scheme val="minor"/>
    </font>
    <font>
      <b/>
      <sz val="12"/>
      <color theme="1"/>
      <name val="Calibri"/>
      <family val="2"/>
      <scheme val="minor"/>
    </font>
    <font>
      <sz val="12"/>
      <color theme="1"/>
      <name val="Calibri"/>
      <family val="2"/>
      <scheme val="minor"/>
    </font>
    <font>
      <sz val="12"/>
      <color rgb="FF212529"/>
      <name val="Calibri"/>
      <family val="2"/>
      <scheme val="minor"/>
    </font>
    <font>
      <sz val="12"/>
      <color rgb="FF00202F"/>
      <name val="Calibri"/>
      <family val="2"/>
      <scheme val="minor"/>
    </font>
    <font>
      <sz val="10"/>
      <name val="Arial"/>
      <family val="2"/>
    </font>
    <font>
      <sz val="11"/>
      <color theme="1"/>
      <name val="Calibri"/>
      <family val="2"/>
      <scheme val="minor"/>
    </font>
    <font>
      <b/>
      <sz val="11"/>
      <color theme="1"/>
      <name val="Calibri"/>
      <family val="2"/>
      <scheme val="minor"/>
    </font>
    <font>
      <sz val="11"/>
      <name val="Times New Roman"/>
      <family val="1"/>
    </font>
    <font>
      <i/>
      <sz val="12"/>
      <color theme="1"/>
      <name val="Calibri"/>
      <family val="2"/>
      <scheme val="minor"/>
    </font>
    <font>
      <sz val="12"/>
      <color theme="1"/>
      <name val="Times Roman"/>
    </font>
    <font>
      <sz val="10"/>
      <name val="Times Roman"/>
    </font>
    <font>
      <sz val="11"/>
      <color theme="1"/>
      <name val="Times Roman"/>
    </font>
    <font>
      <sz val="11"/>
      <name val="Times Roman"/>
    </font>
    <font>
      <b/>
      <sz val="11"/>
      <name val="Times Roman"/>
    </font>
    <font>
      <sz val="11"/>
      <color rgb="FF000000"/>
      <name val="Times Roman"/>
    </font>
    <font>
      <i/>
      <sz val="11"/>
      <name val="Times Roman"/>
    </font>
    <font>
      <u/>
      <sz val="11"/>
      <color rgb="FF0000FF"/>
      <name val="Times Roman"/>
    </font>
    <font>
      <i/>
      <sz val="11"/>
      <color rgb="FF000000"/>
      <name val="Times Roman"/>
    </font>
    <font>
      <b/>
      <u/>
      <sz val="11"/>
      <color rgb="FF000000"/>
      <name val="Times Roman"/>
    </font>
    <font>
      <b/>
      <i/>
      <sz val="11"/>
      <name val="Times Roman"/>
    </font>
    <font>
      <i/>
      <u/>
      <sz val="11"/>
      <name val="Times Roman"/>
    </font>
    <font>
      <b/>
      <u/>
      <sz val="11"/>
      <name val="Times Roman"/>
    </font>
    <font>
      <sz val="10"/>
      <color rgb="FF000000"/>
      <name val="Times Roman"/>
    </font>
    <font>
      <b/>
      <sz val="12"/>
      <name val="Times Roman"/>
    </font>
    <font>
      <sz val="12"/>
      <color rgb="FF000000"/>
      <name val="Times Roman"/>
    </font>
    <font>
      <b/>
      <sz val="16"/>
      <color rgb="FF000000"/>
      <name val="Times Roman"/>
    </font>
    <font>
      <u/>
      <sz val="12"/>
      <color rgb="FF0563C1"/>
      <name val="Calibri"/>
      <family val="2"/>
      <scheme val="minor"/>
    </font>
    <font>
      <b/>
      <sz val="12"/>
      <name val="Calibri"/>
      <family val="2"/>
      <scheme val="minor"/>
    </font>
    <font>
      <sz val="11"/>
      <name val="Calibri"/>
      <family val="2"/>
      <scheme val="minor"/>
    </font>
    <font>
      <u/>
      <sz val="11"/>
      <color theme="2" tint="-0.249977111117893"/>
      <name val="Calibri"/>
      <family val="2"/>
      <scheme val="minor"/>
    </font>
    <font>
      <sz val="11"/>
      <color theme="2" tint="-0.249977111117893"/>
      <name val="Calibri"/>
      <family val="2"/>
      <scheme val="minor"/>
    </font>
    <font>
      <b/>
      <sz val="11"/>
      <color theme="2" tint="-0.249977111117893"/>
      <name val="Calibri"/>
      <family val="2"/>
      <scheme val="minor"/>
    </font>
    <font>
      <b/>
      <sz val="11"/>
      <color rgb="FF000000"/>
      <name val="Calibri"/>
      <family val="2"/>
    </font>
    <font>
      <sz val="11"/>
      <name val="Calibri"/>
      <family val="2"/>
    </font>
    <font>
      <sz val="11"/>
      <color rgb="FF000000"/>
      <name val="Calibri"/>
      <family val="2"/>
    </font>
    <font>
      <b/>
      <sz val="11"/>
      <name val="Calibri"/>
      <family val="2"/>
    </font>
    <font>
      <sz val="12"/>
      <name val="Times New Roman"/>
      <family val="1"/>
    </font>
    <font>
      <b/>
      <sz val="14"/>
      <color theme="1"/>
      <name val="Times New Roman"/>
      <family val="1"/>
    </font>
    <font>
      <sz val="14"/>
      <color theme="1"/>
      <name val="Times New Roman"/>
      <family val="1"/>
    </font>
    <font>
      <sz val="14"/>
      <color theme="2" tint="-0.249977111117893"/>
      <name val="Times New Roman"/>
      <family val="1"/>
    </font>
    <font>
      <sz val="12"/>
      <color theme="1"/>
      <name val="Times New Roman"/>
      <family val="1"/>
    </font>
    <font>
      <sz val="11"/>
      <color rgb="FF000000"/>
      <name val="Times New Roman"/>
      <family val="1"/>
    </font>
    <font>
      <sz val="12"/>
      <color theme="1"/>
      <name val="Calibri (Body)"/>
    </font>
    <font>
      <sz val="12"/>
      <color rgb="FF000000"/>
      <name val="Calibri"/>
      <family val="2"/>
    </font>
    <font>
      <sz val="12"/>
      <color rgb="FF333333"/>
      <name val="Calibri"/>
      <charset val="1"/>
    </font>
    <font>
      <b/>
      <sz val="12"/>
      <color rgb="FF000000"/>
      <name val="Calibri"/>
      <family val="2"/>
    </font>
    <font>
      <u/>
      <sz val="12"/>
      <color rgb="FF0563C1"/>
      <name val="Calibri"/>
      <family val="2"/>
    </font>
    <font>
      <b/>
      <sz val="16"/>
      <color theme="1"/>
      <name val="Times New Roman"/>
    </font>
    <font>
      <sz val="12"/>
      <color theme="1"/>
      <name val="Times New Roman"/>
    </font>
    <font>
      <b/>
      <sz val="12"/>
      <color theme="1"/>
      <name val="Times New Roman"/>
    </font>
    <font>
      <sz val="11"/>
      <color rgb="FF444444"/>
      <name val="Calibri"/>
      <family val="2"/>
      <charset val="1"/>
    </font>
    <font>
      <sz val="11"/>
      <color rgb="FF000000"/>
      <name val="Calibri"/>
      <family val="2"/>
      <charset val="1"/>
    </font>
    <font>
      <sz val="11"/>
      <color rgb="FF000000"/>
      <name val="Calibri"/>
      <family val="2"/>
      <scheme val="minor"/>
    </font>
    <font>
      <b/>
      <i/>
      <sz val="11"/>
      <color rgb="FF000000"/>
      <name val="Calibri"/>
      <family val="2"/>
      <scheme val="minor"/>
    </font>
    <font>
      <b/>
      <sz val="11"/>
      <color rgb="FF000000"/>
      <name val="Calibri"/>
      <family val="2"/>
      <scheme val="minor"/>
    </font>
    <font>
      <b/>
      <sz val="14"/>
      <color rgb="FF000000"/>
      <name val="Times New Roman"/>
      <family val="1"/>
    </font>
    <font>
      <sz val="10"/>
      <color rgb="FF000000"/>
      <name val="Calibri"/>
      <family val="2"/>
      <scheme val="minor"/>
    </font>
    <font>
      <b/>
      <sz val="12"/>
      <color rgb="FF000000"/>
      <name val="Times New Roman"/>
      <family val="1"/>
    </font>
    <font>
      <b/>
      <sz val="12"/>
      <name val="Calibri"/>
      <family val="2"/>
    </font>
    <font>
      <b/>
      <sz val="11"/>
      <color rgb="FF000000"/>
      <name val="Times Roman"/>
    </font>
    <font>
      <u/>
      <sz val="11"/>
      <color rgb="FF0563C1"/>
      <name val="Times Roman"/>
    </font>
    <font>
      <b/>
      <sz val="12"/>
      <color theme="1"/>
      <name val="Times New Roman"/>
      <family val="1"/>
    </font>
    <font>
      <sz val="12"/>
      <color rgb="FF000000"/>
      <name val="Calibri"/>
      <family val="2"/>
      <charset val="1"/>
    </font>
    <font>
      <b/>
      <sz val="12"/>
      <name val="Times New Roman"/>
      <family val="1"/>
    </font>
    <font>
      <i/>
      <sz val="10"/>
      <name val="Times New Roman"/>
      <family val="1"/>
    </font>
    <font>
      <sz val="10"/>
      <name val="Times New Roman"/>
      <family val="1"/>
    </font>
    <font>
      <sz val="11"/>
      <color theme="1"/>
      <name val="Times New Roman"/>
      <family val="1"/>
    </font>
    <font>
      <i/>
      <sz val="12"/>
      <name val="Times New Roman"/>
      <family val="1"/>
    </font>
    <font>
      <b/>
      <sz val="12"/>
      <color rgb="FF00000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FF"/>
        <bgColor rgb="FF000000"/>
      </patternFill>
    </fill>
    <fill>
      <patternFill patternType="solid">
        <fgColor rgb="FFEEECE1"/>
        <bgColor rgb="FF000000"/>
      </patternFill>
    </fill>
    <fill>
      <patternFill patternType="solid">
        <fgColor rgb="FFE7E6E6"/>
        <bgColor indexed="64"/>
      </patternFill>
    </fill>
  </fills>
  <borders count="41">
    <border>
      <left/>
      <right/>
      <top/>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48118533890809E-2"/>
      </left>
      <right style="thin">
        <color theme="2" tint="-9.9948118533890809E-2"/>
      </right>
      <top style="thin">
        <color theme="2" tint="-9.9948118533890809E-2"/>
      </top>
      <bottom/>
      <diagonal/>
    </border>
    <border>
      <left style="thin">
        <color theme="2" tint="-9.9948118533890809E-2"/>
      </left>
      <right style="thin">
        <color theme="2" tint="-9.9948118533890809E-2"/>
      </right>
      <top/>
      <bottom style="thin">
        <color theme="2" tint="-9.9948118533890809E-2"/>
      </bottom>
      <diagonal/>
    </border>
    <border>
      <left style="thin">
        <color theme="2" tint="-9.9948118533890809E-2"/>
      </left>
      <right style="thin">
        <color theme="2" tint="-9.9948118533890809E-2"/>
      </right>
      <top/>
      <bottom/>
      <diagonal/>
    </border>
    <border>
      <left style="thin">
        <color rgb="FFD0CECE"/>
      </left>
      <right style="thin">
        <color rgb="FFD0CECE"/>
      </right>
      <top style="thin">
        <color rgb="FFD0CECE"/>
      </top>
      <bottom style="thin">
        <color rgb="FFD0CECE"/>
      </bottom>
      <diagonal/>
    </border>
    <border>
      <left/>
      <right/>
      <top/>
      <bottom style="thin">
        <color rgb="FF000000"/>
      </bottom>
      <diagonal/>
    </border>
    <border>
      <left/>
      <right/>
      <top/>
      <bottom style="thin">
        <color indexed="64"/>
      </bottom>
      <diagonal/>
    </border>
    <border>
      <left/>
      <right/>
      <top style="thin">
        <color rgb="FFD0CECE"/>
      </top>
      <bottom/>
      <diagonal/>
    </border>
    <border>
      <left/>
      <right style="thin">
        <color rgb="FFD0CECE"/>
      </right>
      <top style="thin">
        <color rgb="FFD0CECE"/>
      </top>
      <bottom style="thin">
        <color rgb="FFD0CECE"/>
      </bottom>
      <diagonal/>
    </border>
    <border>
      <left/>
      <right style="thin">
        <color theme="2" tint="-9.9948118533890809E-2"/>
      </right>
      <top style="thin">
        <color theme="2" tint="-9.9948118533890809E-2"/>
      </top>
      <bottom/>
      <diagonal/>
    </border>
    <border>
      <left/>
      <right style="thin">
        <color theme="2" tint="-9.9948118533890809E-2"/>
      </right>
      <top/>
      <bottom/>
      <diagonal/>
    </border>
    <border>
      <left/>
      <right style="thin">
        <color theme="2" tint="-9.9948118533890809E-2"/>
      </right>
      <top/>
      <bottom style="thin">
        <color theme="2" tint="-9.9948118533890809E-2"/>
      </bottom>
      <diagonal/>
    </border>
    <border>
      <left/>
      <right/>
      <top style="thin">
        <color indexed="64"/>
      </top>
      <bottom style="thin">
        <color indexed="64"/>
      </bottom>
      <diagonal/>
    </border>
    <border>
      <left/>
      <right/>
      <top style="thin">
        <color indexed="64"/>
      </top>
      <bottom style="thin">
        <color rgb="FF000000"/>
      </bottom>
      <diagonal/>
    </border>
    <border>
      <left/>
      <right/>
      <top style="thin">
        <color indexed="64"/>
      </top>
      <bottom/>
      <diagonal/>
    </border>
    <border>
      <left style="thin">
        <color theme="2" tint="-9.9948118533890809E-2"/>
      </left>
      <right style="thin">
        <color rgb="FFD0CECE"/>
      </right>
      <top style="thin">
        <color rgb="FFD0CECE"/>
      </top>
      <bottom/>
      <diagonal/>
    </border>
    <border>
      <left style="thin">
        <color rgb="FFD0CECE"/>
      </left>
      <right style="thin">
        <color rgb="FFD0CECE"/>
      </right>
      <top style="thin">
        <color rgb="FFD0CECE"/>
      </top>
      <bottom/>
      <diagonal/>
    </border>
    <border>
      <left style="thin">
        <color rgb="FFD0CECE"/>
      </left>
      <right style="thin">
        <color theme="2" tint="-9.9948118533890809E-2"/>
      </right>
      <top style="thin">
        <color rgb="FFD0CECE"/>
      </top>
      <bottom/>
      <diagonal/>
    </border>
    <border>
      <left style="thin">
        <color theme="2" tint="-9.9948118533890809E-2"/>
      </left>
      <right style="thin">
        <color rgb="FFD0CECE"/>
      </right>
      <top/>
      <bottom/>
      <diagonal/>
    </border>
    <border>
      <left style="thin">
        <color rgb="FFD0CECE"/>
      </left>
      <right style="thin">
        <color rgb="FFD0CECE"/>
      </right>
      <top/>
      <bottom/>
      <diagonal/>
    </border>
    <border>
      <left style="thin">
        <color rgb="FFD0CECE"/>
      </left>
      <right style="thin">
        <color theme="2" tint="-9.9948118533890809E-2"/>
      </right>
      <top/>
      <bottom/>
      <diagonal/>
    </border>
    <border>
      <left style="thin">
        <color theme="2" tint="-9.9948118533890809E-2"/>
      </left>
      <right style="thin">
        <color rgb="FFD0CECE"/>
      </right>
      <top/>
      <bottom style="thin">
        <color rgb="FFD0CECE"/>
      </bottom>
      <diagonal/>
    </border>
    <border>
      <left style="thin">
        <color rgb="FFD0CECE"/>
      </left>
      <right style="thin">
        <color rgb="FFD0CECE"/>
      </right>
      <top/>
      <bottom style="thin">
        <color rgb="FFD0CECE"/>
      </bottom>
      <diagonal/>
    </border>
    <border>
      <left style="thin">
        <color rgb="FFD0CECE"/>
      </left>
      <right style="thin">
        <color theme="2" tint="-9.9948118533890809E-2"/>
      </right>
      <top/>
      <bottom style="thin">
        <color rgb="FFD0CECE"/>
      </bottom>
      <diagonal/>
    </border>
    <border>
      <left style="thin">
        <color theme="2" tint="-9.9948118533890809E-2"/>
      </left>
      <right style="thin">
        <color theme="2" tint="-9.9948118533890809E-2"/>
      </right>
      <top style="thin">
        <color rgb="FFD0CECE"/>
      </top>
      <bottom/>
      <diagonal/>
    </border>
    <border>
      <left style="thin">
        <color theme="2" tint="-9.9948118533890809E-2"/>
      </left>
      <right/>
      <top style="thin">
        <color theme="2" tint="-9.9948118533890809E-2"/>
      </top>
      <bottom/>
      <diagonal/>
    </border>
    <border>
      <left style="thin">
        <color theme="2" tint="-9.9948118533890809E-2"/>
      </left>
      <right/>
      <top/>
      <bottom/>
      <diagonal/>
    </border>
    <border>
      <left/>
      <right/>
      <top style="thin">
        <color theme="2" tint="-9.9948118533890809E-2"/>
      </top>
      <bottom/>
      <diagonal/>
    </border>
    <border>
      <left style="thin">
        <color theme="2" tint="-9.9948118533890809E-2"/>
      </left>
      <right/>
      <top/>
      <bottom style="thin">
        <color theme="2" tint="-9.9948118533890809E-2"/>
      </bottom>
      <diagonal/>
    </border>
    <border>
      <left/>
      <right style="thin">
        <color rgb="FFD0CECE"/>
      </right>
      <top/>
      <bottom style="thin">
        <color rgb="FFD0CECE"/>
      </bottom>
      <diagonal/>
    </border>
    <border>
      <left/>
      <right style="thin">
        <color rgb="FFD0CECE"/>
      </right>
      <top/>
      <bottom/>
      <diagonal/>
    </border>
    <border>
      <left/>
      <right style="thin">
        <color rgb="FFD0CECE"/>
      </right>
      <top style="thin">
        <color rgb="FFD0CECE"/>
      </top>
      <bottom/>
      <diagonal/>
    </border>
    <border>
      <left/>
      <right/>
      <top/>
      <bottom style="thin">
        <color rgb="FFD0CECE"/>
      </bottom>
      <diagonal/>
    </border>
    <border>
      <left style="thin">
        <color rgb="FFD0CECE"/>
      </left>
      <right/>
      <top/>
      <bottom/>
      <diagonal/>
    </border>
    <border>
      <left style="thin">
        <color rgb="FFD0CECE"/>
      </left>
      <right/>
      <top/>
      <bottom style="thin">
        <color rgb="FFD0CECE"/>
      </bottom>
      <diagonal/>
    </border>
    <border>
      <left/>
      <right style="thin">
        <color theme="2" tint="-9.9948118533890809E-2"/>
      </right>
      <top/>
      <bottom style="thin">
        <color rgb="FFD0CECE"/>
      </bottom>
      <diagonal/>
    </border>
    <border>
      <left/>
      <right/>
      <top style="thin">
        <color rgb="FF000000"/>
      </top>
      <bottom style="thin">
        <color rgb="FF000000"/>
      </bottom>
      <diagonal/>
    </border>
    <border>
      <left/>
      <right/>
      <top style="thin">
        <color rgb="FF000000"/>
      </top>
      <bottom/>
      <diagonal/>
    </border>
    <border>
      <left style="thin">
        <color theme="2" tint="-9.9948118533890809E-2"/>
      </left>
      <right style="thin">
        <color theme="2" tint="-9.9948118533890809E-2"/>
      </right>
      <top/>
      <bottom style="thin">
        <color rgb="FFD0CECE"/>
      </bottom>
      <diagonal/>
    </border>
    <border>
      <left/>
      <right style="thin">
        <color theme="2" tint="-9.9948118533890809E-2"/>
      </right>
      <top style="thin">
        <color theme="2" tint="-9.9948118533890809E-2"/>
      </top>
      <bottom style="thin">
        <color theme="2" tint="-9.9948118533890809E-2"/>
      </bottom>
      <diagonal/>
    </border>
  </borders>
  <cellStyleXfs count="5">
    <xf numFmtId="0" fontId="0" fillId="0" borderId="0"/>
    <xf numFmtId="0" fontId="12" fillId="0" borderId="0"/>
    <xf numFmtId="0" fontId="13" fillId="0" borderId="0"/>
    <xf numFmtId="0" fontId="12" fillId="0" borderId="0"/>
    <xf numFmtId="0" fontId="4" fillId="0" borderId="0" applyNumberFormat="0" applyFill="0" applyBorder="0" applyAlignment="0" applyProtection="0"/>
  </cellStyleXfs>
  <cellXfs count="710">
    <xf numFmtId="0" fontId="0" fillId="0" borderId="0" xfId="0"/>
    <xf numFmtId="4" fontId="0" fillId="3" borderId="1" xfId="0" applyNumberFormat="1" applyFont="1" applyFill="1" applyBorder="1" applyAlignment="1">
      <alignment horizontal="left" vertical="center"/>
    </xf>
    <xf numFmtId="0" fontId="14" fillId="2" borderId="0" xfId="2" applyFont="1" applyFill="1"/>
    <xf numFmtId="4" fontId="0" fillId="3" borderId="1" xfId="0" applyNumberFormat="1" applyFont="1" applyFill="1" applyBorder="1" applyAlignment="1">
      <alignment horizontal="left" vertical="center" wrapText="1"/>
    </xf>
    <xf numFmtId="4" fontId="0" fillId="0" borderId="2" xfId="0" applyNumberFormat="1" applyFont="1" applyBorder="1" applyAlignment="1">
      <alignment horizontal="left" vertical="center" wrapText="1"/>
    </xf>
    <xf numFmtId="4" fontId="0" fillId="0" borderId="1" xfId="0" applyNumberFormat="1" applyFont="1" applyBorder="1" applyAlignment="1">
      <alignment horizontal="left" vertical="center" wrapText="1"/>
    </xf>
    <xf numFmtId="3" fontId="11" fillId="3" borderId="1" xfId="0" applyNumberFormat="1" applyFont="1" applyFill="1" applyBorder="1" applyAlignment="1">
      <alignment horizontal="left" vertical="center" wrapText="1"/>
    </xf>
    <xf numFmtId="4" fontId="3" fillId="3" borderId="1" xfId="0" applyNumberFormat="1" applyFont="1" applyFill="1" applyBorder="1" applyAlignment="1">
      <alignment horizontal="left" vertical="center"/>
    </xf>
    <xf numFmtId="0" fontId="3" fillId="3" borderId="1" xfId="0" applyFont="1" applyFill="1" applyBorder="1" applyAlignment="1">
      <alignment horizontal="left" vertical="center" wrapText="1"/>
    </xf>
    <xf numFmtId="0" fontId="0" fillId="3" borderId="0" xfId="0" applyFill="1"/>
    <xf numFmtId="0" fontId="16" fillId="3" borderId="0" xfId="0" applyFont="1" applyFill="1"/>
    <xf numFmtId="0" fontId="2" fillId="2" borderId="0" xfId="2" applyFont="1" applyFill="1"/>
    <xf numFmtId="0" fontId="17" fillId="0" borderId="0" xfId="0" applyFont="1" applyAlignment="1">
      <alignment vertical="center"/>
    </xf>
    <xf numFmtId="0" fontId="18" fillId="0" borderId="0" xfId="1" applyFont="1"/>
    <xf numFmtId="0" fontId="19" fillId="0" borderId="0" xfId="0" applyFont="1" applyAlignment="1">
      <alignment vertical="center"/>
    </xf>
    <xf numFmtId="0" fontId="20" fillId="0" borderId="0" xfId="1" applyFont="1"/>
    <xf numFmtId="0" fontId="22" fillId="0" borderId="0" xfId="0" applyFont="1" applyAlignment="1">
      <alignment vertical="center"/>
    </xf>
    <xf numFmtId="0" fontId="23" fillId="0" borderId="0" xfId="0" applyFont="1" applyAlignment="1">
      <alignment vertical="center"/>
    </xf>
    <xf numFmtId="0" fontId="20" fillId="0" borderId="0" xfId="1" applyFont="1" applyAlignment="1">
      <alignment vertical="top" wrapText="1"/>
    </xf>
    <xf numFmtId="0" fontId="31" fillId="4" borderId="0" xfId="0" applyFont="1" applyFill="1" applyAlignment="1">
      <alignment vertical="center" wrapText="1"/>
    </xf>
    <xf numFmtId="0" fontId="22" fillId="0" borderId="0" xfId="0" applyFont="1" applyAlignment="1">
      <alignment horizontal="center" vertical="center" wrapText="1"/>
    </xf>
    <xf numFmtId="0" fontId="33" fillId="0" borderId="0" xfId="0" applyFont="1" applyAlignment="1">
      <alignment vertical="center"/>
    </xf>
    <xf numFmtId="4" fontId="3" fillId="3" borderId="1" xfId="0" applyNumberFormat="1" applyFont="1" applyFill="1" applyBorder="1" applyAlignment="1">
      <alignment horizontal="left"/>
    </xf>
    <xf numFmtId="4" fontId="3" fillId="3" borderId="1" xfId="0" applyNumberFormat="1" applyFont="1" applyFill="1" applyBorder="1" applyAlignment="1">
      <alignment horizontal="left" wrapText="1"/>
    </xf>
    <xf numFmtId="3" fontId="3" fillId="3" borderId="1" xfId="0" applyNumberFormat="1" applyFont="1" applyFill="1" applyBorder="1" applyAlignment="1">
      <alignment horizontal="left"/>
    </xf>
    <xf numFmtId="0" fontId="3" fillId="3" borderId="1" xfId="0" applyFont="1" applyFill="1" applyBorder="1" applyAlignment="1">
      <alignment wrapText="1"/>
    </xf>
    <xf numFmtId="0" fontId="0" fillId="3" borderId="1" xfId="0" applyFont="1" applyFill="1" applyBorder="1" applyAlignment="1">
      <alignment vertical="center" wrapText="1"/>
    </xf>
    <xf numFmtId="3" fontId="4" fillId="0" borderId="1" xfId="4" applyNumberFormat="1" applyBorder="1" applyAlignment="1">
      <alignment horizontal="left" vertical="center" wrapText="1"/>
    </xf>
    <xf numFmtId="0" fontId="0" fillId="0" borderId="1" xfId="4" applyFont="1" applyBorder="1" applyAlignment="1">
      <alignment horizontal="left" vertical="center" wrapText="1"/>
    </xf>
    <xf numFmtId="0" fontId="0" fillId="0" borderId="1" xfId="0" applyFont="1" applyFill="1" applyBorder="1" applyAlignment="1">
      <alignment vertical="center" wrapText="1"/>
    </xf>
    <xf numFmtId="0" fontId="0" fillId="0" borderId="0" xfId="0" applyFont="1" applyBorder="1" applyAlignment="1">
      <alignment vertical="center"/>
    </xf>
    <xf numFmtId="0" fontId="0" fillId="0" borderId="0" xfId="0" applyFont="1" applyBorder="1" applyAlignment="1">
      <alignment horizontal="left" vertical="center"/>
    </xf>
    <xf numFmtId="0" fontId="0" fillId="0" borderId="0" xfId="0" applyFont="1" applyBorder="1" applyAlignment="1">
      <alignment horizontal="left" vertical="center" wrapText="1"/>
    </xf>
    <xf numFmtId="0" fontId="4" fillId="0" borderId="0" xfId="4" applyBorder="1" applyAlignment="1">
      <alignment horizontal="left" vertical="center" wrapText="1"/>
    </xf>
    <xf numFmtId="0" fontId="0" fillId="0" borderId="0" xfId="0" applyFont="1" applyAlignment="1">
      <alignment horizontal="left" vertical="center" wrapText="1"/>
    </xf>
    <xf numFmtId="0" fontId="8" fillId="3" borderId="13" xfId="0" applyFont="1" applyFill="1" applyBorder="1"/>
    <xf numFmtId="0" fontId="35" fillId="2" borderId="0" xfId="1" applyFont="1" applyFill="1" applyAlignment="1">
      <alignment horizontal="left"/>
    </xf>
    <xf numFmtId="0" fontId="35" fillId="2" borderId="0" xfId="1" applyFont="1" applyFill="1"/>
    <xf numFmtId="3" fontId="35" fillId="2" borderId="0" xfId="1" applyNumberFormat="1" applyFont="1" applyFill="1"/>
    <xf numFmtId="3" fontId="8" fillId="2" borderId="0" xfId="1" applyNumberFormat="1" applyFont="1" applyFill="1"/>
    <xf numFmtId="164" fontId="35" fillId="2" borderId="0" xfId="1" applyNumberFormat="1" applyFont="1" applyFill="1"/>
    <xf numFmtId="0" fontId="8" fillId="2" borderId="0" xfId="0" applyFont="1" applyFill="1"/>
    <xf numFmtId="0" fontId="7" fillId="2" borderId="0" xfId="1" applyFont="1" applyFill="1" applyAlignment="1">
      <alignment horizontal="left"/>
    </xf>
    <xf numFmtId="0" fontId="7" fillId="2" borderId="0" xfId="1" applyFont="1" applyFill="1"/>
    <xf numFmtId="3" fontId="7" fillId="2" borderId="0" xfId="3" applyNumberFormat="1" applyFont="1" applyFill="1"/>
    <xf numFmtId="3" fontId="9" fillId="2" borderId="0" xfId="0" applyNumberFormat="1" applyFont="1" applyFill="1"/>
    <xf numFmtId="3" fontId="7" fillId="2" borderId="0" xfId="1" applyNumberFormat="1" applyFont="1" applyFill="1"/>
    <xf numFmtId="164" fontId="7" fillId="2" borderId="0" xfId="1" applyNumberFormat="1" applyFont="1" applyFill="1"/>
    <xf numFmtId="0" fontId="9" fillId="2" borderId="0" xfId="0" applyFont="1" applyFill="1"/>
    <xf numFmtId="1" fontId="9" fillId="2" borderId="0" xfId="0" applyNumberFormat="1" applyFont="1" applyFill="1"/>
    <xf numFmtId="3" fontId="3" fillId="2" borderId="0" xfId="0" applyNumberFormat="1" applyFont="1" applyFill="1"/>
    <xf numFmtId="3" fontId="9" fillId="2" borderId="0" xfId="1" applyNumberFormat="1" applyFont="1" applyFill="1"/>
    <xf numFmtId="3" fontId="3" fillId="2" borderId="0" xfId="0" applyNumberFormat="1" applyFont="1" applyFill="1" applyAlignment="1">
      <alignment horizontal="center" vertical="center"/>
    </xf>
    <xf numFmtId="1" fontId="9" fillId="2" borderId="5" xfId="0" applyNumberFormat="1" applyFont="1" applyFill="1" applyBorder="1"/>
    <xf numFmtId="165" fontId="7" fillId="2" borderId="0" xfId="3" applyNumberFormat="1" applyFont="1" applyFill="1"/>
    <xf numFmtId="165" fontId="7" fillId="2" borderId="0" xfId="1" applyNumberFormat="1" applyFont="1" applyFill="1"/>
    <xf numFmtId="165" fontId="9" fillId="2" borderId="0" xfId="0" applyNumberFormat="1" applyFont="1" applyFill="1"/>
    <xf numFmtId="0" fontId="14" fillId="2" borderId="13" xfId="2" applyFont="1" applyFill="1" applyBorder="1"/>
    <xf numFmtId="0" fontId="14" fillId="3" borderId="14" xfId="2" applyFont="1" applyFill="1" applyBorder="1"/>
    <xf numFmtId="0" fontId="14" fillId="3" borderId="14" xfId="2" applyFont="1" applyFill="1" applyBorder="1" applyAlignment="1">
      <alignment horizontal="right"/>
    </xf>
    <xf numFmtId="0" fontId="14" fillId="3" borderId="0" xfId="2" applyFont="1" applyFill="1" applyBorder="1" applyAlignment="1">
      <alignment horizontal="right"/>
    </xf>
    <xf numFmtId="0" fontId="2" fillId="3" borderId="0" xfId="2" applyFont="1" applyFill="1"/>
    <xf numFmtId="0" fontId="36" fillId="3" borderId="0" xfId="1" applyFont="1" applyFill="1"/>
    <xf numFmtId="0" fontId="36" fillId="3" borderId="0" xfId="1" applyFont="1" applyFill="1" applyBorder="1"/>
    <xf numFmtId="0" fontId="36" fillId="0" borderId="0" xfId="1" applyFont="1"/>
    <xf numFmtId="0" fontId="36" fillId="0" borderId="7" xfId="1" applyFont="1" applyBorder="1"/>
    <xf numFmtId="0" fontId="14" fillId="2" borderId="0" xfId="2" applyFont="1" applyFill="1" applyBorder="1"/>
    <xf numFmtId="0" fontId="14" fillId="2" borderId="13" xfId="2" applyFont="1" applyFill="1" applyBorder="1" applyAlignment="1">
      <alignment horizontal="right"/>
    </xf>
    <xf numFmtId="0" fontId="37" fillId="2" borderId="0" xfId="2" applyFont="1" applyFill="1" applyAlignment="1">
      <alignment horizontal="left"/>
    </xf>
    <xf numFmtId="0" fontId="38" fillId="2" borderId="0" xfId="2" applyFont="1" applyFill="1" applyAlignment="1">
      <alignment horizontal="left"/>
    </xf>
    <xf numFmtId="0" fontId="38" fillId="2" borderId="0" xfId="2" applyFont="1" applyFill="1"/>
    <xf numFmtId="0" fontId="39" fillId="2" borderId="0" xfId="2" applyFont="1" applyFill="1" applyAlignment="1">
      <alignment horizontal="left"/>
    </xf>
    <xf numFmtId="4" fontId="0" fillId="0" borderId="1" xfId="0" applyNumberFormat="1" applyBorder="1" applyAlignment="1">
      <alignment horizontal="left" vertical="center" wrapText="1"/>
    </xf>
    <xf numFmtId="0" fontId="4" fillId="3" borderId="1" xfId="4" applyFill="1" applyBorder="1" applyAlignment="1">
      <alignment wrapText="1"/>
    </xf>
    <xf numFmtId="0" fontId="40" fillId="4" borderId="15" xfId="0" applyFont="1" applyFill="1" applyBorder="1" applyAlignment="1"/>
    <xf numFmtId="0" fontId="42" fillId="4" borderId="0" xfId="0" applyFont="1" applyFill="1" applyBorder="1" applyAlignment="1"/>
    <xf numFmtId="0" fontId="41" fillId="4" borderId="0" xfId="0" applyFont="1" applyFill="1" applyBorder="1" applyAlignment="1"/>
    <xf numFmtId="0" fontId="40" fillId="4" borderId="0" xfId="0" applyFont="1" applyFill="1" applyBorder="1" applyAlignment="1"/>
    <xf numFmtId="0" fontId="43" fillId="4" borderId="0" xfId="0" applyFont="1" applyFill="1" applyBorder="1" applyAlignment="1"/>
    <xf numFmtId="0" fontId="42" fillId="0" borderId="0" xfId="0" applyFont="1" applyFill="1" applyBorder="1" applyAlignment="1"/>
    <xf numFmtId="0" fontId="22" fillId="0" borderId="0" xfId="0" applyFont="1" applyFill="1" applyAlignment="1">
      <alignment vertical="center"/>
    </xf>
    <xf numFmtId="0" fontId="17" fillId="0" borderId="0" xfId="0" applyFont="1" applyFill="1" applyAlignment="1">
      <alignment vertical="center"/>
    </xf>
    <xf numFmtId="0" fontId="0" fillId="3" borderId="1"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0" borderId="1" xfId="0" applyFont="1" applyBorder="1" applyAlignment="1">
      <alignment vertical="center" wrapText="1"/>
    </xf>
    <xf numFmtId="0" fontId="8" fillId="0" borderId="1" xfId="0" applyFont="1" applyBorder="1" applyAlignment="1">
      <alignment horizontal="left" vertical="top" wrapText="1"/>
    </xf>
    <xf numFmtId="0" fontId="0" fillId="0" borderId="0" xfId="0" applyFont="1" applyBorder="1" applyAlignment="1">
      <alignment horizontal="left" vertical="top" wrapText="1"/>
    </xf>
    <xf numFmtId="0" fontId="44" fillId="0" borderId="0" xfId="0" applyFont="1" applyFill="1" applyAlignment="1">
      <alignment horizontal="justify" vertical="center"/>
    </xf>
    <xf numFmtId="0" fontId="2" fillId="0" borderId="0" xfId="2" applyFont="1" applyFill="1"/>
    <xf numFmtId="0" fontId="45" fillId="0" borderId="0" xfId="2" applyFont="1" applyFill="1"/>
    <xf numFmtId="0" fontId="46" fillId="0" borderId="0" xfId="2" applyFont="1" applyFill="1"/>
    <xf numFmtId="0" fontId="47" fillId="0" borderId="0" xfId="2" applyFont="1" applyFill="1"/>
    <xf numFmtId="0" fontId="46" fillId="2" borderId="0" xfId="2" applyFont="1" applyFill="1"/>
    <xf numFmtId="0" fontId="45" fillId="3" borderId="0" xfId="2" applyFont="1" applyFill="1"/>
    <xf numFmtId="0" fontId="45" fillId="0" borderId="0" xfId="0" applyFont="1"/>
    <xf numFmtId="0" fontId="49" fillId="0" borderId="0" xfId="0" applyFont="1"/>
    <xf numFmtId="0" fontId="0" fillId="0" borderId="1" xfId="0" applyFont="1" applyBorder="1" applyAlignment="1">
      <alignment horizontal="left" vertical="center" wrapText="1"/>
    </xf>
    <xf numFmtId="4" fontId="0" fillId="0" borderId="1" xfId="0" applyNumberFormat="1" applyFont="1" applyFill="1" applyBorder="1" applyAlignment="1">
      <alignment horizontal="left" vertical="center" wrapText="1"/>
    </xf>
    <xf numFmtId="4" fontId="0" fillId="0" borderId="1" xfId="0" applyNumberFormat="1" applyFont="1" applyFill="1" applyBorder="1" applyAlignment="1">
      <alignment horizontal="left" vertical="center"/>
    </xf>
    <xf numFmtId="4" fontId="0" fillId="0" borderId="1" xfId="0" applyNumberFormat="1" applyFont="1" applyBorder="1" applyAlignment="1">
      <alignment horizontal="center" vertical="center" wrapText="1"/>
    </xf>
    <xf numFmtId="0" fontId="0" fillId="0" borderId="1" xfId="0" applyFont="1" applyBorder="1" applyAlignment="1">
      <alignment horizontal="center" vertical="center"/>
    </xf>
    <xf numFmtId="0" fontId="3" fillId="3" borderId="1" xfId="0" applyFont="1" applyFill="1" applyBorder="1" applyAlignment="1">
      <alignment horizontal="left" vertical="center"/>
    </xf>
    <xf numFmtId="0" fontId="4" fillId="0" borderId="0" xfId="4"/>
    <xf numFmtId="0" fontId="0" fillId="3" borderId="1" xfId="0" applyFill="1" applyBorder="1" applyAlignment="1">
      <alignment vertical="center"/>
    </xf>
    <xf numFmtId="0" fontId="0" fillId="3" borderId="1" xfId="0" applyFill="1" applyBorder="1" applyAlignment="1">
      <alignment horizontal="left" vertical="center"/>
    </xf>
    <xf numFmtId="0" fontId="0" fillId="3" borderId="1" xfId="0" applyFill="1" applyBorder="1" applyAlignment="1">
      <alignment horizontal="center" vertical="center"/>
    </xf>
    <xf numFmtId="3" fontId="0" fillId="3" borderId="3" xfId="0" applyNumberFormat="1" applyFont="1" applyFill="1" applyBorder="1" applyAlignment="1">
      <alignment vertical="center"/>
    </xf>
    <xf numFmtId="0" fontId="0" fillId="3" borderId="1" xfId="4" applyFont="1" applyFill="1" applyBorder="1" applyAlignment="1">
      <alignment horizontal="left" vertical="top" wrapText="1"/>
    </xf>
    <xf numFmtId="0" fontId="0" fillId="3" borderId="1" xfId="0" applyFill="1" applyBorder="1" applyAlignment="1">
      <alignment vertical="center" wrapText="1"/>
    </xf>
    <xf numFmtId="4" fontId="0" fillId="3" borderId="1" xfId="0" applyNumberFormat="1" applyFill="1" applyBorder="1" applyAlignment="1">
      <alignment horizontal="left" vertical="center"/>
    </xf>
    <xf numFmtId="0" fontId="4" fillId="0" borderId="1" xfId="4" applyFill="1" applyBorder="1" applyAlignment="1">
      <alignment horizontal="left" vertical="center"/>
    </xf>
    <xf numFmtId="0" fontId="7" fillId="3" borderId="1" xfId="4" applyFont="1" applyFill="1" applyBorder="1" applyAlignment="1">
      <alignment vertical="center" wrapText="1"/>
    </xf>
    <xf numFmtId="0" fontId="7" fillId="3" borderId="1" xfId="4" applyFont="1" applyFill="1" applyBorder="1" applyAlignment="1">
      <alignment horizontal="left" vertical="center" wrapText="1"/>
    </xf>
    <xf numFmtId="0" fontId="4" fillId="0" borderId="1" xfId="4" applyBorder="1" applyAlignment="1">
      <alignment wrapText="1"/>
    </xf>
    <xf numFmtId="0" fontId="0" fillId="0"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0" xfId="0" applyFont="1" applyAlignment="1">
      <alignment horizontal="left" vertical="top" wrapText="1"/>
    </xf>
    <xf numFmtId="0" fontId="53" fillId="0" borderId="9" xfId="0" applyFont="1" applyFill="1" applyBorder="1" applyAlignment="1">
      <alignment horizontal="left" vertical="top" wrapText="1"/>
    </xf>
    <xf numFmtId="0" fontId="51" fillId="0" borderId="30" xfId="0" applyFont="1" applyFill="1" applyBorder="1" applyAlignment="1">
      <alignment horizontal="left" vertical="top" wrapText="1"/>
    </xf>
    <xf numFmtId="0" fontId="4" fillId="0" borderId="30" xfId="4" applyFill="1" applyBorder="1" applyAlignment="1">
      <alignment horizontal="left" vertical="top" wrapText="1"/>
    </xf>
    <xf numFmtId="0" fontId="51" fillId="4" borderId="30" xfId="0" applyFont="1" applyFill="1" applyBorder="1" applyAlignment="1">
      <alignment horizontal="left" vertical="top" wrapText="1"/>
    </xf>
    <xf numFmtId="0" fontId="54" fillId="0" borderId="30" xfId="0" applyFont="1" applyFill="1" applyBorder="1" applyAlignment="1">
      <alignment horizontal="left" vertical="top" wrapText="1"/>
    </xf>
    <xf numFmtId="0" fontId="4" fillId="0" borderId="31" xfId="4" applyFill="1" applyBorder="1" applyAlignment="1">
      <alignment horizontal="left" vertical="top" wrapText="1"/>
    </xf>
    <xf numFmtId="0" fontId="51" fillId="0" borderId="31" xfId="0" applyFont="1" applyFill="1" applyBorder="1" applyAlignment="1">
      <alignment horizontal="left" vertical="top" wrapText="1"/>
    </xf>
    <xf numFmtId="0" fontId="4" fillId="0" borderId="32" xfId="4" applyFill="1" applyBorder="1" applyAlignment="1">
      <alignment horizontal="left" vertical="top" wrapText="1"/>
    </xf>
    <xf numFmtId="0" fontId="4" fillId="4" borderId="0" xfId="4" applyFill="1" applyBorder="1" applyAlignment="1">
      <alignment horizontal="left" vertical="top" wrapText="1"/>
    </xf>
    <xf numFmtId="0" fontId="4" fillId="0" borderId="23" xfId="4" applyFill="1" applyBorder="1" applyAlignment="1">
      <alignment horizontal="left" vertical="top" wrapText="1"/>
    </xf>
    <xf numFmtId="0" fontId="53" fillId="0" borderId="5" xfId="0" applyFont="1" applyFill="1" applyBorder="1" applyAlignment="1">
      <alignment horizontal="center" vertical="center" wrapText="1"/>
    </xf>
    <xf numFmtId="0" fontId="53" fillId="0" borderId="9" xfId="0" applyFont="1" applyFill="1" applyBorder="1" applyAlignment="1">
      <alignment horizontal="center" vertical="center" wrapText="1"/>
    </xf>
    <xf numFmtId="0" fontId="51" fillId="0" borderId="23" xfId="0" applyFont="1" applyFill="1" applyBorder="1" applyAlignment="1">
      <alignment horizontal="center" vertical="center" wrapText="1"/>
    </xf>
    <xf numFmtId="0" fontId="51" fillId="0" borderId="30" xfId="0" applyFont="1" applyFill="1" applyBorder="1" applyAlignment="1">
      <alignment horizontal="center" vertical="center" wrapText="1"/>
    </xf>
    <xf numFmtId="0" fontId="51" fillId="0" borderId="20" xfId="0" applyFont="1" applyFill="1" applyBorder="1" applyAlignment="1">
      <alignment horizontal="center" vertical="center" wrapText="1"/>
    </xf>
    <xf numFmtId="0" fontId="51" fillId="0" borderId="17" xfId="0" applyFont="1" applyFill="1" applyBorder="1" applyAlignment="1">
      <alignment horizontal="center" vertical="center" wrapText="1"/>
    </xf>
    <xf numFmtId="0" fontId="51" fillId="0" borderId="5" xfId="0" applyFont="1" applyFill="1" applyBorder="1" applyAlignment="1">
      <alignment horizontal="center" vertical="center" wrapText="1"/>
    </xf>
    <xf numFmtId="0" fontId="0" fillId="0" borderId="0" xfId="0" applyFont="1" applyAlignment="1">
      <alignment horizontal="center" vertical="center" wrapText="1"/>
    </xf>
    <xf numFmtId="2" fontId="0" fillId="0" borderId="0" xfId="0" applyNumberFormat="1" applyFont="1" applyAlignment="1">
      <alignment horizontal="center" vertical="center" wrapText="1"/>
    </xf>
    <xf numFmtId="0" fontId="53" fillId="0" borderId="9" xfId="0" applyFont="1" applyFill="1" applyBorder="1" applyAlignment="1">
      <alignment horizontal="left" vertical="center" wrapText="1"/>
    </xf>
    <xf numFmtId="3" fontId="51" fillId="0" borderId="30" xfId="0" applyNumberFormat="1" applyFont="1" applyFill="1" applyBorder="1" applyAlignment="1">
      <alignment horizontal="left" vertical="center" wrapText="1"/>
    </xf>
    <xf numFmtId="3" fontId="51" fillId="4" borderId="30" xfId="0" applyNumberFormat="1" applyFont="1" applyFill="1" applyBorder="1" applyAlignment="1">
      <alignment horizontal="left" vertical="center" wrapText="1"/>
    </xf>
    <xf numFmtId="0" fontId="51" fillId="4" borderId="30" xfId="0" applyFont="1" applyFill="1" applyBorder="1" applyAlignment="1">
      <alignment horizontal="left" vertical="center" wrapText="1"/>
    </xf>
    <xf numFmtId="4" fontId="51" fillId="0" borderId="30" xfId="0" applyNumberFormat="1" applyFont="1" applyFill="1" applyBorder="1" applyAlignment="1">
      <alignment horizontal="left" vertical="center" wrapText="1"/>
    </xf>
    <xf numFmtId="0" fontId="51" fillId="0" borderId="32" xfId="0" applyFont="1" applyFill="1" applyBorder="1" applyAlignment="1">
      <alignment horizontal="left" vertical="center" wrapText="1"/>
    </xf>
    <xf numFmtId="3" fontId="51" fillId="0" borderId="23" xfId="0" applyNumberFormat="1" applyFont="1" applyFill="1" applyBorder="1" applyAlignment="1">
      <alignment horizontal="left" vertical="center" wrapText="1"/>
    </xf>
    <xf numFmtId="0" fontId="51" fillId="0" borderId="9" xfId="0" applyFont="1" applyFill="1" applyBorder="1" applyAlignment="1">
      <alignment horizontal="left" vertical="center" wrapText="1"/>
    </xf>
    <xf numFmtId="0" fontId="51" fillId="0" borderId="5" xfId="0" applyFont="1" applyFill="1" applyBorder="1" applyAlignment="1">
      <alignment horizontal="left" vertical="center" wrapText="1"/>
    </xf>
    <xf numFmtId="3" fontId="51" fillId="0" borderId="9" xfId="0" applyNumberFormat="1" applyFont="1" applyFill="1" applyBorder="1" applyAlignment="1">
      <alignment horizontal="left" vertical="center" wrapText="1"/>
    </xf>
    <xf numFmtId="3" fontId="51" fillId="4" borderId="23" xfId="0" applyNumberFormat="1" applyFont="1" applyFill="1" applyBorder="1" applyAlignment="1">
      <alignment horizontal="left" vertical="center" wrapText="1"/>
    </xf>
    <xf numFmtId="3" fontId="0" fillId="0" borderId="0" xfId="0" applyNumberFormat="1" applyFont="1" applyAlignment="1">
      <alignment horizontal="left" vertical="center" wrapText="1"/>
    </xf>
    <xf numFmtId="0" fontId="3" fillId="0" borderId="1" xfId="0" applyFont="1" applyFill="1" applyBorder="1" applyAlignment="1"/>
    <xf numFmtId="0" fontId="3" fillId="4" borderId="1" xfId="0" applyFont="1" applyFill="1" applyBorder="1" applyAlignment="1">
      <alignment horizontal="left"/>
    </xf>
    <xf numFmtId="4" fontId="0" fillId="0" borderId="5" xfId="0" applyNumberFormat="1" applyFont="1" applyBorder="1" applyAlignment="1">
      <alignment horizontal="left" vertical="center" wrapText="1"/>
    </xf>
    <xf numFmtId="4" fontId="0" fillId="3" borderId="5" xfId="0" applyNumberFormat="1" applyFont="1" applyFill="1" applyBorder="1" applyAlignment="1">
      <alignment horizontal="left" vertical="center" wrapText="1"/>
    </xf>
    <xf numFmtId="4" fontId="0" fillId="0" borderId="2" xfId="0" applyNumberFormat="1" applyFont="1" applyFill="1" applyBorder="1" applyAlignment="1">
      <alignment horizontal="left" vertical="center" wrapText="1"/>
    </xf>
    <xf numFmtId="0" fontId="4" fillId="0" borderId="1" xfId="4" applyBorder="1"/>
    <xf numFmtId="0" fontId="4" fillId="3" borderId="5" xfId="4" applyFill="1" applyBorder="1" applyAlignment="1">
      <alignment vertical="center" wrapText="1"/>
    </xf>
    <xf numFmtId="4" fontId="0" fillId="0" borderId="0" xfId="0" applyNumberFormat="1" applyFont="1" applyBorder="1" applyAlignment="1">
      <alignment horizontal="center" vertical="center" wrapText="1"/>
    </xf>
    <xf numFmtId="0" fontId="4" fillId="0" borderId="2" xfId="4" applyBorder="1"/>
    <xf numFmtId="4" fontId="0" fillId="0" borderId="3" xfId="0" applyNumberFormat="1" applyFont="1" applyBorder="1" applyAlignment="1">
      <alignment horizontal="center" vertical="center" wrapText="1"/>
    </xf>
    <xf numFmtId="0" fontId="3" fillId="4" borderId="1" xfId="0" applyFont="1" applyFill="1" applyBorder="1" applyAlignment="1"/>
    <xf numFmtId="0" fontId="0" fillId="3" borderId="9" xfId="0" applyFont="1" applyFill="1" applyBorder="1" applyAlignment="1">
      <alignment horizontal="left" vertical="center" wrapText="1"/>
    </xf>
    <xf numFmtId="14" fontId="51" fillId="0" borderId="30" xfId="0" applyNumberFormat="1" applyFont="1" applyFill="1" applyBorder="1" applyAlignment="1">
      <alignment horizontal="center" vertical="center" wrapText="1"/>
    </xf>
    <xf numFmtId="0" fontId="51" fillId="0" borderId="30" xfId="0" applyNumberFormat="1" applyFont="1" applyFill="1" applyBorder="1" applyAlignment="1">
      <alignment horizontal="center" vertical="center" wrapText="1"/>
    </xf>
    <xf numFmtId="14" fontId="0" fillId="0" borderId="0" xfId="0" applyNumberFormat="1" applyFont="1" applyAlignment="1">
      <alignment horizontal="center" vertical="center" wrapText="1"/>
    </xf>
    <xf numFmtId="4" fontId="0" fillId="0" borderId="1" xfId="0" applyNumberFormat="1" applyFont="1" applyFill="1" applyBorder="1" applyAlignment="1">
      <alignment horizontal="center" vertical="center" wrapText="1"/>
    </xf>
    <xf numFmtId="0" fontId="0" fillId="0" borderId="0" xfId="0" applyFill="1"/>
    <xf numFmtId="4" fontId="4" fillId="3" borderId="1" xfId="4" applyNumberFormat="1" applyFill="1" applyBorder="1" applyAlignment="1">
      <alignment horizontal="center" vertical="center" wrapText="1"/>
    </xf>
    <xf numFmtId="4" fontId="0" fillId="3" borderId="1" xfId="0" applyNumberFormat="1" applyFont="1" applyFill="1" applyBorder="1" applyAlignment="1">
      <alignment horizontal="center" vertical="center" wrapText="1"/>
    </xf>
    <xf numFmtId="0" fontId="4" fillId="0" borderId="1" xfId="4" applyFill="1" applyBorder="1" applyAlignment="1">
      <alignment wrapText="1"/>
    </xf>
    <xf numFmtId="0" fontId="3" fillId="0" borderId="0" xfId="0" applyFont="1" applyFill="1"/>
    <xf numFmtId="165" fontId="3" fillId="0" borderId="0" xfId="0" applyNumberFormat="1" applyFont="1" applyFill="1"/>
    <xf numFmtId="0" fontId="3" fillId="0" borderId="0" xfId="4" applyFont="1" applyFill="1"/>
    <xf numFmtId="0" fontId="3" fillId="0" borderId="7" xfId="0" applyFont="1" applyFill="1" applyBorder="1"/>
    <xf numFmtId="0" fontId="3" fillId="0" borderId="7" xfId="4" applyFont="1" applyFill="1" applyBorder="1"/>
    <xf numFmtId="0" fontId="55" fillId="0" borderId="0" xfId="0" applyFont="1"/>
    <xf numFmtId="0" fontId="56" fillId="0" borderId="0" xfId="0" applyFont="1"/>
    <xf numFmtId="0" fontId="57" fillId="0" borderId="37" xfId="0" applyFont="1" applyBorder="1"/>
    <xf numFmtId="0" fontId="60" fillId="2" borderId="0" xfId="2" applyFont="1" applyFill="1" applyAlignment="1">
      <alignment horizontal="left"/>
    </xf>
    <xf numFmtId="0" fontId="61" fillId="0" borderId="0" xfId="2" applyFont="1" applyAlignment="1">
      <alignment horizontal="left"/>
    </xf>
    <xf numFmtId="0" fontId="62" fillId="2" borderId="0" xfId="2" applyFont="1" applyFill="1" applyAlignment="1">
      <alignment horizontal="left"/>
    </xf>
    <xf numFmtId="0" fontId="61" fillId="0" borderId="0" xfId="2" applyFont="1" applyAlignment="1">
      <alignment horizontal="left" vertical="center"/>
    </xf>
    <xf numFmtId="0" fontId="60" fillId="0" borderId="0" xfId="2" applyFont="1" applyAlignment="1">
      <alignment horizontal="left"/>
    </xf>
    <xf numFmtId="0" fontId="63" fillId="0" borderId="0" xfId="2" applyFont="1" applyFill="1" applyAlignment="1">
      <alignment horizontal="left" vertical="center" wrapText="1"/>
    </xf>
    <xf numFmtId="0" fontId="63" fillId="0" borderId="0" xfId="2" applyFont="1" applyFill="1" applyAlignment="1">
      <alignment horizontal="left"/>
    </xf>
    <xf numFmtId="38" fontId="60" fillId="0" borderId="0" xfId="2" applyNumberFormat="1" applyFont="1" applyAlignment="1">
      <alignment horizontal="left" vertical="center" wrapText="1"/>
    </xf>
    <xf numFmtId="166" fontId="60" fillId="0" borderId="0" xfId="2" applyNumberFormat="1" applyFont="1" applyAlignment="1">
      <alignment horizontal="left"/>
    </xf>
    <xf numFmtId="166" fontId="60" fillId="2" borderId="0" xfId="2" applyNumberFormat="1" applyFont="1" applyFill="1" applyAlignment="1">
      <alignment horizontal="left"/>
    </xf>
    <xf numFmtId="165" fontId="60" fillId="2" borderId="0" xfId="2" applyNumberFormat="1" applyFont="1" applyFill="1" applyAlignment="1">
      <alignment horizontal="left"/>
    </xf>
    <xf numFmtId="38" fontId="62" fillId="0" borderId="0" xfId="2" applyNumberFormat="1" applyFont="1" applyAlignment="1">
      <alignment horizontal="left" vertical="center" wrapText="1"/>
    </xf>
    <xf numFmtId="0" fontId="62" fillId="0" borderId="0" xfId="2" applyFont="1" applyAlignment="1">
      <alignment horizontal="left"/>
    </xf>
    <xf numFmtId="166" fontId="62" fillId="0" borderId="0" xfId="2" applyNumberFormat="1" applyFont="1" applyAlignment="1">
      <alignment horizontal="left"/>
    </xf>
    <xf numFmtId="165" fontId="7" fillId="2" borderId="0" xfId="3" applyNumberFormat="1" applyFont="1" applyFill="1" applyAlignment="1">
      <alignment horizontal="right"/>
    </xf>
    <xf numFmtId="3" fontId="9" fillId="2" borderId="0" xfId="0" applyNumberFormat="1" applyFont="1" applyFill="1" applyAlignment="1">
      <alignment horizontal="right"/>
    </xf>
    <xf numFmtId="0" fontId="41" fillId="4" borderId="38" xfId="0" applyFont="1" applyFill="1" applyBorder="1" applyAlignment="1"/>
    <xf numFmtId="0" fontId="42" fillId="4" borderId="38" xfId="0" applyFont="1" applyFill="1" applyBorder="1" applyAlignment="1"/>
    <xf numFmtId="0" fontId="62" fillId="0" borderId="0" xfId="2" applyFont="1" applyAlignment="1">
      <alignment horizontal="left" vertical="center" wrapText="1"/>
    </xf>
    <xf numFmtId="0" fontId="64" fillId="0" borderId="0" xfId="3" applyFont="1" applyAlignment="1">
      <alignment horizontal="left"/>
    </xf>
    <xf numFmtId="0" fontId="65" fillId="0" borderId="0" xfId="2" applyFont="1" applyFill="1" applyAlignment="1">
      <alignment horizontal="left" vertical="center" wrapText="1"/>
    </xf>
    <xf numFmtId="0" fontId="65" fillId="0" borderId="0" xfId="2" applyFont="1" applyFill="1" applyAlignment="1">
      <alignment horizontal="left"/>
    </xf>
    <xf numFmtId="0" fontId="36" fillId="0" borderId="0" xfId="1" applyFont="1" applyBorder="1"/>
    <xf numFmtId="0" fontId="14" fillId="2" borderId="37" xfId="2" applyFont="1" applyFill="1" applyBorder="1"/>
    <xf numFmtId="0" fontId="8" fillId="6" borderId="1" xfId="0" applyFont="1" applyFill="1" applyBorder="1" applyAlignment="1">
      <alignment horizontal="center" vertical="center"/>
    </xf>
    <xf numFmtId="0" fontId="0" fillId="6" borderId="1" xfId="0" applyFont="1" applyFill="1" applyBorder="1" applyAlignment="1">
      <alignment horizontal="left" vertical="center"/>
    </xf>
    <xf numFmtId="0" fontId="3" fillId="6" borderId="1" xfId="0" applyFont="1" applyFill="1" applyBorder="1" applyAlignment="1"/>
    <xf numFmtId="0" fontId="6" fillId="6" borderId="1" xfId="0" applyFont="1" applyFill="1" applyBorder="1"/>
    <xf numFmtId="0" fontId="0" fillId="6" borderId="1" xfId="0" applyFont="1" applyFill="1" applyBorder="1" applyAlignment="1">
      <alignment vertical="center"/>
    </xf>
    <xf numFmtId="0" fontId="0" fillId="6" borderId="0" xfId="0" applyFont="1" applyFill="1" applyBorder="1" applyAlignment="1">
      <alignment horizontal="left" vertical="center"/>
    </xf>
    <xf numFmtId="0" fontId="6" fillId="6" borderId="0" xfId="0" applyFont="1" applyFill="1"/>
    <xf numFmtId="0" fontId="0" fillId="6" borderId="0" xfId="0" applyFont="1" applyFill="1" applyBorder="1" applyAlignment="1">
      <alignment vertical="center"/>
    </xf>
    <xf numFmtId="0" fontId="0" fillId="6" borderId="0" xfId="0" applyFill="1" applyBorder="1" applyAlignment="1">
      <alignment horizontal="left" vertical="center"/>
    </xf>
    <xf numFmtId="3" fontId="0" fillId="6" borderId="1" xfId="0" applyNumberFormat="1" applyFont="1" applyFill="1" applyBorder="1" applyAlignment="1">
      <alignment horizontal="left" vertical="center"/>
    </xf>
    <xf numFmtId="0" fontId="6" fillId="6" borderId="1" xfId="0" applyFont="1" applyFill="1" applyBorder="1" applyAlignment="1">
      <alignment horizontal="left" vertical="center"/>
    </xf>
    <xf numFmtId="0" fontId="0" fillId="6" borderId="2" xfId="0" applyFont="1" applyFill="1" applyBorder="1" applyAlignment="1">
      <alignment horizontal="left" vertical="center"/>
    </xf>
    <xf numFmtId="0" fontId="0" fillId="6" borderId="3" xfId="0" applyFont="1" applyFill="1" applyBorder="1" applyAlignment="1">
      <alignment horizontal="left" vertical="center"/>
    </xf>
    <xf numFmtId="0" fontId="0" fillId="6" borderId="1" xfId="0" applyFill="1" applyBorder="1" applyAlignment="1">
      <alignment horizontal="left" vertical="center"/>
    </xf>
    <xf numFmtId="0" fontId="3" fillId="6" borderId="1" xfId="0" applyFont="1" applyFill="1" applyBorder="1" applyAlignment="1">
      <alignment horizontal="left" vertical="center"/>
    </xf>
    <xf numFmtId="0" fontId="6" fillId="6" borderId="3" xfId="0" applyFont="1" applyFill="1" applyBorder="1"/>
    <xf numFmtId="0" fontId="52" fillId="6" borderId="1" xfId="0" applyFont="1" applyFill="1" applyBorder="1"/>
    <xf numFmtId="3" fontId="0" fillId="6" borderId="1" xfId="0" applyNumberFormat="1" applyFill="1" applyBorder="1" applyAlignment="1">
      <alignment horizontal="left" vertical="center"/>
    </xf>
    <xf numFmtId="3" fontId="0" fillId="6" borderId="0" xfId="0" applyNumberFormat="1" applyFont="1" applyFill="1" applyBorder="1" applyAlignment="1">
      <alignment horizontal="left" vertical="center"/>
    </xf>
    <xf numFmtId="0" fontId="3" fillId="6" borderId="0" xfId="0" applyFont="1" applyFill="1" applyBorder="1" applyAlignment="1">
      <alignment horizontal="left" vertical="center"/>
    </xf>
    <xf numFmtId="4" fontId="8" fillId="6" borderId="1" xfId="0" applyNumberFormat="1" applyFont="1" applyFill="1" applyBorder="1" applyAlignment="1">
      <alignment horizontal="center" vertical="center" wrapText="1"/>
    </xf>
    <xf numFmtId="0" fontId="8" fillId="6" borderId="1" xfId="0" applyFont="1" applyFill="1" applyBorder="1" applyAlignment="1">
      <alignment horizontal="center" vertical="center" wrapText="1"/>
    </xf>
    <xf numFmtId="0" fontId="0" fillId="6" borderId="0" xfId="0" applyFill="1"/>
    <xf numFmtId="0" fontId="7" fillId="2" borderId="6" xfId="1" applyFont="1" applyFill="1" applyBorder="1" applyAlignment="1">
      <alignment horizontal="left"/>
    </xf>
    <xf numFmtId="0" fontId="7" fillId="2" borderId="6" xfId="1" applyFont="1" applyFill="1" applyBorder="1"/>
    <xf numFmtId="165" fontId="7" fillId="2" borderId="6" xfId="3" applyNumberFormat="1" applyFont="1" applyFill="1" applyBorder="1"/>
    <xf numFmtId="3" fontId="7" fillId="2" borderId="6" xfId="3" applyNumberFormat="1" applyFont="1" applyFill="1" applyBorder="1"/>
    <xf numFmtId="3" fontId="7" fillId="2" borderId="6" xfId="1" applyNumberFormat="1" applyFont="1" applyFill="1" applyBorder="1"/>
    <xf numFmtId="164" fontId="7" fillId="2" borderId="6" xfId="1" applyNumberFormat="1" applyFont="1" applyFill="1" applyBorder="1"/>
    <xf numFmtId="165" fontId="7" fillId="2" borderId="6" xfId="1" applyNumberFormat="1" applyFont="1" applyFill="1" applyBorder="1"/>
    <xf numFmtId="0" fontId="14" fillId="3" borderId="37" xfId="2" applyFont="1" applyFill="1" applyBorder="1"/>
    <xf numFmtId="0" fontId="7" fillId="2" borderId="0" xfId="1" applyFont="1" applyFill="1" applyBorder="1" applyAlignment="1">
      <alignment horizontal="left"/>
    </xf>
    <xf numFmtId="0" fontId="7" fillId="2" borderId="0" xfId="1" applyFont="1" applyFill="1" applyBorder="1"/>
    <xf numFmtId="165" fontId="7" fillId="2" borderId="0" xfId="3" applyNumberFormat="1" applyFont="1" applyFill="1" applyBorder="1"/>
    <xf numFmtId="3" fontId="7" fillId="2" borderId="0" xfId="3" applyNumberFormat="1" applyFont="1" applyFill="1" applyBorder="1"/>
    <xf numFmtId="3" fontId="7" fillId="2" borderId="0" xfId="1" applyNumberFormat="1" applyFont="1" applyFill="1" applyBorder="1"/>
    <xf numFmtId="164" fontId="7" fillId="2" borderId="0" xfId="1" applyNumberFormat="1" applyFont="1" applyFill="1" applyBorder="1"/>
    <xf numFmtId="165" fontId="7" fillId="2" borderId="0" xfId="1" applyNumberFormat="1" applyFont="1" applyFill="1" applyBorder="1"/>
    <xf numFmtId="3" fontId="51" fillId="0" borderId="33" xfId="0" applyNumberFormat="1" applyFont="1" applyFill="1" applyBorder="1" applyAlignment="1">
      <alignment horizontal="left" vertical="center" wrapText="1"/>
    </xf>
    <xf numFmtId="0" fontId="8" fillId="0" borderId="0" xfId="0" applyFont="1"/>
    <xf numFmtId="0" fontId="4" fillId="0" borderId="1" xfId="4" applyBorder="1" applyAlignment="1">
      <alignment horizontal="left" vertical="center" wrapText="1"/>
    </xf>
    <xf numFmtId="0" fontId="4" fillId="0" borderId="1" xfId="4" applyFill="1" applyBorder="1" applyAlignment="1"/>
    <xf numFmtId="4" fontId="4" fillId="0" borderId="1" xfId="4" applyNumberFormat="1" applyBorder="1" applyAlignment="1">
      <alignment horizontal="center" vertical="center" wrapText="1"/>
    </xf>
    <xf numFmtId="0" fontId="4" fillId="4" borderId="1" xfId="4" applyFill="1" applyBorder="1" applyAlignment="1">
      <alignment wrapText="1"/>
    </xf>
    <xf numFmtId="4" fontId="4" fillId="0" borderId="0" xfId="4" applyNumberFormat="1" applyBorder="1" applyAlignment="1">
      <alignment horizontal="center" vertical="center"/>
    </xf>
    <xf numFmtId="0" fontId="4" fillId="0" borderId="0" xfId="4" applyBorder="1" applyAlignment="1">
      <alignment horizontal="left" vertical="center"/>
    </xf>
    <xf numFmtId="3" fontId="3" fillId="4" borderId="1" xfId="0" applyNumberFormat="1" applyFont="1" applyFill="1" applyBorder="1" applyAlignment="1">
      <alignment horizontal="left"/>
    </xf>
    <xf numFmtId="0" fontId="4" fillId="0" borderId="0" xfId="4" applyBorder="1" applyAlignment="1">
      <alignment vertical="center"/>
    </xf>
    <xf numFmtId="0" fontId="4" fillId="0" borderId="0" xfId="4" applyFill="1" applyBorder="1" applyAlignment="1">
      <alignment horizontal="left" vertical="center"/>
    </xf>
    <xf numFmtId="4" fontId="4" fillId="0" borderId="1" xfId="4" applyNumberFormat="1" applyFill="1" applyBorder="1" applyAlignment="1">
      <alignment horizontal="center" vertical="center" wrapText="1"/>
    </xf>
    <xf numFmtId="0" fontId="52" fillId="6" borderId="0" xfId="0" applyFont="1" applyFill="1" applyBorder="1"/>
    <xf numFmtId="0" fontId="66" fillId="0" borderId="0" xfId="0" applyFont="1" applyFill="1" applyBorder="1" applyAlignment="1"/>
    <xf numFmtId="0" fontId="22" fillId="0" borderId="0" xfId="0" applyFont="1" applyFill="1" applyBorder="1" applyAlignment="1"/>
    <xf numFmtId="0" fontId="29" fillId="0" borderId="0" xfId="0" applyFont="1" applyFill="1" applyBorder="1" applyAlignment="1"/>
    <xf numFmtId="0" fontId="20" fillId="0" borderId="0" xfId="0" applyFont="1" applyFill="1" applyBorder="1" applyAlignment="1"/>
    <xf numFmtId="0" fontId="26" fillId="0" borderId="0" xfId="0" applyFont="1" applyFill="1" applyBorder="1" applyAlignment="1"/>
    <xf numFmtId="0" fontId="67" fillId="0" borderId="0" xfId="0" applyFont="1" applyFill="1" applyBorder="1" applyAlignment="1"/>
    <xf numFmtId="0" fontId="20" fillId="4" borderId="0" xfId="0" applyFont="1" applyFill="1" applyBorder="1" applyAlignment="1"/>
    <xf numFmtId="0" fontId="20" fillId="4" borderId="0" xfId="0" applyFont="1" applyFill="1" applyBorder="1" applyAlignment="1">
      <alignment wrapText="1"/>
    </xf>
    <xf numFmtId="0" fontId="28" fillId="0" borderId="0" xfId="0" applyFont="1" applyFill="1" applyBorder="1" applyAlignment="1"/>
    <xf numFmtId="0" fontId="25" fillId="0" borderId="0" xfId="0" applyFont="1" applyFill="1" applyBorder="1" applyAlignment="1"/>
    <xf numFmtId="0" fontId="27" fillId="4" borderId="0" xfId="0" applyFont="1" applyFill="1" applyBorder="1" applyAlignment="1">
      <alignment wrapText="1"/>
    </xf>
    <xf numFmtId="0" fontId="25" fillId="0" borderId="0" xfId="0" applyFont="1" applyFill="1" applyBorder="1" applyAlignment="1">
      <alignment wrapText="1"/>
    </xf>
    <xf numFmtId="0" fontId="23" fillId="4" borderId="0" xfId="0" applyFont="1" applyFill="1" applyBorder="1" applyAlignment="1"/>
    <xf numFmtId="0" fontId="21" fillId="4" borderId="0" xfId="0" applyFont="1" applyFill="1" applyBorder="1" applyAlignment="1"/>
    <xf numFmtId="0" fontId="68" fillId="0" borderId="0" xfId="0" applyFont="1" applyFill="1" applyBorder="1" applyAlignment="1"/>
    <xf numFmtId="0" fontId="24" fillId="0" borderId="0" xfId="0" applyFont="1" applyFill="1" applyBorder="1" applyAlignment="1"/>
    <xf numFmtId="0" fontId="14" fillId="3" borderId="37" xfId="2" applyFont="1" applyFill="1" applyBorder="1" applyAlignment="1">
      <alignment horizontal="left"/>
    </xf>
    <xf numFmtId="0" fontId="69" fillId="0" borderId="37" xfId="0" applyFont="1" applyBorder="1"/>
    <xf numFmtId="0" fontId="0" fillId="0" borderId="1" xfId="0" applyFont="1" applyBorder="1" applyAlignment="1">
      <alignment horizontal="left" vertical="top" wrapText="1"/>
    </xf>
    <xf numFmtId="0" fontId="4" fillId="0" borderId="30" xfId="4" applyFill="1" applyBorder="1" applyAlignment="1">
      <alignment horizontal="left" vertical="center" wrapText="1"/>
    </xf>
    <xf numFmtId="0" fontId="4" fillId="4" borderId="30" xfId="4" applyFill="1" applyBorder="1" applyAlignment="1">
      <alignment horizontal="left" vertical="center" wrapText="1"/>
    </xf>
    <xf numFmtId="0" fontId="51" fillId="0" borderId="20" xfId="0" applyFont="1" applyFill="1" applyBorder="1" applyAlignment="1">
      <alignment vertical="center" wrapText="1"/>
    </xf>
    <xf numFmtId="0" fontId="51" fillId="0" borderId="23" xfId="0" applyFont="1" applyFill="1" applyBorder="1" applyAlignment="1">
      <alignment vertical="center" wrapText="1"/>
    </xf>
    <xf numFmtId="0" fontId="45" fillId="0" borderId="0" xfId="2" applyFont="1" applyFill="1" applyBorder="1"/>
    <xf numFmtId="0" fontId="71" fillId="0" borderId="0" xfId="2" applyFont="1" applyFill="1"/>
    <xf numFmtId="0" fontId="36" fillId="2" borderId="0" xfId="2" applyFont="1" applyFill="1"/>
    <xf numFmtId="0" fontId="36" fillId="0" borderId="6" xfId="1" applyFont="1" applyBorder="1"/>
    <xf numFmtId="167" fontId="56" fillId="0" borderId="0" xfId="0" applyNumberFormat="1" applyFont="1"/>
    <xf numFmtId="167" fontId="56" fillId="0" borderId="0" xfId="0" applyNumberFormat="1" applyFont="1" applyFill="1"/>
    <xf numFmtId="0" fontId="1" fillId="2" borderId="0" xfId="2" applyFont="1" applyFill="1"/>
    <xf numFmtId="0" fontId="1" fillId="0" borderId="0" xfId="2" applyFont="1" applyFill="1"/>
    <xf numFmtId="0" fontId="1" fillId="2" borderId="7" xfId="2" applyFont="1" applyFill="1" applyBorder="1"/>
    <xf numFmtId="0" fontId="1" fillId="3" borderId="0" xfId="2" applyFont="1" applyFill="1"/>
    <xf numFmtId="0" fontId="1" fillId="3" borderId="0" xfId="2" applyFont="1" applyFill="1" applyBorder="1"/>
    <xf numFmtId="0" fontId="1" fillId="3" borderId="6" xfId="2" applyFont="1" applyFill="1" applyBorder="1"/>
    <xf numFmtId="0" fontId="1" fillId="0" borderId="0" xfId="0" applyFont="1"/>
    <xf numFmtId="0" fontId="1" fillId="2" borderId="0" xfId="2" applyFont="1" applyFill="1" applyBorder="1"/>
    <xf numFmtId="0" fontId="1" fillId="2" borderId="6" xfId="2" applyFont="1" applyFill="1" applyBorder="1"/>
    <xf numFmtId="0" fontId="4" fillId="0" borderId="1" xfId="4" applyFill="1" applyBorder="1" applyAlignment="1">
      <alignment horizontal="left" vertical="center" wrapText="1"/>
    </xf>
    <xf numFmtId="0" fontId="4" fillId="0" borderId="2" xfId="4" applyFill="1" applyBorder="1" applyAlignment="1">
      <alignment horizontal="left" vertical="center" wrapText="1"/>
    </xf>
    <xf numFmtId="0" fontId="4" fillId="0" borderId="0" xfId="4" applyFill="1" applyBorder="1" applyAlignment="1">
      <alignment horizontal="left" vertical="center" wrapText="1"/>
    </xf>
    <xf numFmtId="0" fontId="4" fillId="0" borderId="2" xfId="4" applyBorder="1" applyAlignment="1">
      <alignment horizontal="left" vertical="center" wrapText="1"/>
    </xf>
    <xf numFmtId="0" fontId="4" fillId="0" borderId="3" xfId="4" applyBorder="1" applyAlignment="1">
      <alignment horizontal="left" vertical="center" wrapText="1"/>
    </xf>
    <xf numFmtId="0" fontId="0" fillId="0" borderId="1" xfId="0" applyBorder="1" applyAlignment="1">
      <alignment horizontal="left" vertical="center" wrapText="1"/>
    </xf>
    <xf numFmtId="0" fontId="0" fillId="0" borderId="2" xfId="0" applyFont="1" applyFill="1" applyBorder="1" applyAlignment="1">
      <alignment horizontal="left" vertical="center"/>
    </xf>
    <xf numFmtId="0" fontId="0" fillId="0" borderId="1" xfId="0" applyFont="1" applyFill="1" applyBorder="1" applyAlignment="1">
      <alignment vertical="center"/>
    </xf>
    <xf numFmtId="0" fontId="0" fillId="3" borderId="1" xfId="0" applyFont="1" applyFill="1" applyBorder="1" applyAlignment="1">
      <alignment horizontal="lef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0" borderId="1" xfId="0" applyFont="1" applyFill="1" applyBorder="1" applyAlignment="1">
      <alignment horizontal="center"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3" fontId="0" fillId="3" borderId="1" xfId="0" applyNumberFormat="1" applyFont="1" applyFill="1" applyBorder="1" applyAlignment="1">
      <alignment horizontal="left" vertical="center" wrapText="1"/>
    </xf>
    <xf numFmtId="0" fontId="0" fillId="0" borderId="1" xfId="0" applyFont="1" applyBorder="1" applyAlignment="1">
      <alignment horizontal="left" vertical="top" wrapText="1"/>
    </xf>
    <xf numFmtId="0" fontId="0" fillId="3" borderId="1" xfId="0" applyFont="1" applyFill="1" applyBorder="1" applyAlignment="1">
      <alignment vertical="center"/>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Font="1" applyBorder="1" applyAlignment="1">
      <alignment horizontal="center" vertical="center"/>
    </xf>
    <xf numFmtId="0" fontId="0" fillId="0" borderId="2" xfId="0" applyFont="1" applyBorder="1" applyAlignment="1">
      <alignment horizontal="left" vertical="center" wrapText="1"/>
    </xf>
    <xf numFmtId="0" fontId="0" fillId="0" borderId="3" xfId="0" applyFont="1" applyBorder="1" applyAlignment="1">
      <alignment horizontal="left" vertical="center" wrapText="1"/>
    </xf>
    <xf numFmtId="3" fontId="0" fillId="3" borderId="1" xfId="0" applyNumberFormat="1" applyFont="1" applyFill="1" applyBorder="1" applyAlignment="1">
      <alignment horizontal="left" vertical="center"/>
    </xf>
    <xf numFmtId="0" fontId="0" fillId="3" borderId="1" xfId="0" applyFont="1" applyFill="1" applyBorder="1" applyAlignment="1">
      <alignment horizontal="center" vertical="center"/>
    </xf>
    <xf numFmtId="0" fontId="0" fillId="3" borderId="1" xfId="0" applyFont="1" applyFill="1" applyBorder="1" applyAlignment="1">
      <alignment horizontal="left" vertical="top" wrapText="1"/>
    </xf>
    <xf numFmtId="0" fontId="0" fillId="0" borderId="2" xfId="0" applyBorder="1" applyAlignment="1">
      <alignment horizontal="left" vertical="center" wrapText="1"/>
    </xf>
    <xf numFmtId="0" fontId="55" fillId="0" borderId="0" xfId="0" applyFont="1" applyBorder="1"/>
    <xf numFmtId="0" fontId="56" fillId="0" borderId="0" xfId="0" applyFont="1" applyBorder="1"/>
    <xf numFmtId="0" fontId="56" fillId="0" borderId="0" xfId="0" applyFont="1" applyBorder="1" applyAlignment="1">
      <alignment horizontal="right"/>
    </xf>
    <xf numFmtId="0" fontId="57" fillId="0" borderId="0" xfId="0" applyFont="1" applyBorder="1" applyAlignment="1">
      <alignment horizontal="right"/>
    </xf>
    <xf numFmtId="0" fontId="57" fillId="0" borderId="0" xfId="0" applyFont="1" applyBorder="1"/>
    <xf numFmtId="0" fontId="69" fillId="0" borderId="0" xfId="0" applyFont="1" applyBorder="1"/>
    <xf numFmtId="0" fontId="4" fillId="0" borderId="0" xfId="4" applyBorder="1"/>
    <xf numFmtId="0" fontId="8" fillId="3" borderId="1" xfId="0" applyFont="1" applyFill="1" applyBorder="1" applyAlignment="1">
      <alignment vertical="center"/>
    </xf>
    <xf numFmtId="0" fontId="8" fillId="3" borderId="1" xfId="0" applyFont="1" applyFill="1" applyBorder="1" applyAlignment="1">
      <alignment horizontal="center" vertical="center"/>
    </xf>
    <xf numFmtId="0" fontId="8" fillId="3" borderId="1" xfId="0" applyFont="1" applyFill="1" applyBorder="1" applyAlignment="1">
      <alignment horizontal="left" vertical="top" wrapText="1"/>
    </xf>
    <xf numFmtId="3" fontId="8" fillId="3" borderId="1" xfId="0" applyNumberFormat="1" applyFont="1" applyFill="1" applyBorder="1" applyAlignment="1">
      <alignment horizontal="left" vertical="center" wrapText="1"/>
    </xf>
    <xf numFmtId="4" fontId="8" fillId="3" borderId="1" xfId="0" applyNumberFormat="1" applyFont="1" applyFill="1" applyBorder="1" applyAlignment="1">
      <alignment horizontal="center" vertical="center"/>
    </xf>
    <xf numFmtId="4" fontId="8" fillId="3" borderId="1" xfId="0" applyNumberFormat="1" applyFont="1" applyFill="1" applyBorder="1" applyAlignment="1">
      <alignment horizontal="center" vertical="center" wrapText="1"/>
    </xf>
    <xf numFmtId="3" fontId="8" fillId="3" borderId="1" xfId="0" applyNumberFormat="1" applyFont="1" applyFill="1" applyBorder="1" applyAlignment="1">
      <alignment horizontal="center" vertical="center"/>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center"/>
    </xf>
    <xf numFmtId="3" fontId="0" fillId="3" borderId="1" xfId="0" applyNumberFormat="1" applyFont="1" applyFill="1" applyBorder="1" applyAlignment="1">
      <alignment vertical="center" wrapText="1"/>
    </xf>
    <xf numFmtId="4" fontId="7" fillId="3" borderId="1" xfId="4" applyNumberFormat="1" applyFont="1" applyFill="1" applyBorder="1" applyAlignment="1">
      <alignment horizontal="left" vertical="center"/>
    </xf>
    <xf numFmtId="0" fontId="3" fillId="3" borderId="5" xfId="0" applyFont="1" applyFill="1" applyBorder="1" applyAlignment="1">
      <alignment horizontal="center" vertical="center"/>
    </xf>
    <xf numFmtId="0" fontId="4" fillId="3" borderId="5" xfId="4" applyFill="1" applyBorder="1" applyAlignment="1">
      <alignment horizontal="left" vertical="center" wrapText="1"/>
    </xf>
    <xf numFmtId="0" fontId="4" fillId="3" borderId="5" xfId="4" applyFill="1" applyBorder="1" applyAlignment="1">
      <alignment horizontal="left" vertical="center"/>
    </xf>
    <xf numFmtId="3" fontId="0" fillId="3" borderId="1" xfId="0" applyNumberFormat="1" applyFont="1" applyFill="1" applyBorder="1" applyAlignment="1">
      <alignment horizontal="center" vertical="center"/>
    </xf>
    <xf numFmtId="0" fontId="3" fillId="3" borderId="5" xfId="0" applyFont="1" applyFill="1" applyBorder="1" applyAlignment="1">
      <alignment horizontal="left" vertical="center"/>
    </xf>
    <xf numFmtId="0" fontId="6" fillId="3" borderId="1" xfId="0" applyFont="1" applyFill="1" applyBorder="1" applyAlignment="1">
      <alignment horizontal="left" vertical="center"/>
    </xf>
    <xf numFmtId="0" fontId="3" fillId="3" borderId="0" xfId="0" applyFont="1" applyFill="1"/>
    <xf numFmtId="0" fontId="3" fillId="3" borderId="5" xfId="0" applyFont="1" applyFill="1" applyBorder="1" applyAlignment="1">
      <alignment horizontal="left"/>
    </xf>
    <xf numFmtId="0" fontId="3" fillId="3" borderId="9" xfId="0" applyFont="1" applyFill="1" applyBorder="1"/>
    <xf numFmtId="0" fontId="3" fillId="3" borderId="0" xfId="0" applyFont="1" applyFill="1" applyAlignment="1">
      <alignment horizontal="left"/>
    </xf>
    <xf numFmtId="0" fontId="34" fillId="3" borderId="1" xfId="0" applyFont="1" applyFill="1" applyBorder="1" applyAlignment="1">
      <alignment vertical="center" wrapText="1"/>
    </xf>
    <xf numFmtId="4" fontId="0" fillId="3" borderId="2" xfId="0" applyNumberFormat="1" applyFont="1" applyFill="1" applyBorder="1" applyAlignment="1">
      <alignment horizontal="left" vertical="center"/>
    </xf>
    <xf numFmtId="3" fontId="0" fillId="3" borderId="1" xfId="0" applyNumberFormat="1" applyFont="1" applyFill="1" applyBorder="1" applyAlignment="1">
      <alignment vertical="center"/>
    </xf>
    <xf numFmtId="0" fontId="58" fillId="3" borderId="0" xfId="0" applyFont="1" applyFill="1" applyAlignment="1">
      <alignment horizontal="left" vertical="center"/>
    </xf>
    <xf numFmtId="0" fontId="0" fillId="3" borderId="2" xfId="0" applyFont="1" applyFill="1" applyBorder="1" applyAlignment="1">
      <alignment vertical="top" wrapText="1"/>
    </xf>
    <xf numFmtId="0" fontId="4" fillId="3" borderId="0" xfId="4" applyFill="1" applyAlignment="1">
      <alignment wrapText="1"/>
    </xf>
    <xf numFmtId="0" fontId="3" fillId="3" borderId="5" xfId="0" applyFont="1" applyFill="1" applyBorder="1" applyAlignment="1">
      <alignment vertical="center"/>
    </xf>
    <xf numFmtId="14" fontId="3" fillId="3" borderId="5" xfId="0" applyNumberFormat="1" applyFont="1" applyFill="1" applyBorder="1" applyAlignment="1">
      <alignment horizontal="left" vertical="center"/>
    </xf>
    <xf numFmtId="0" fontId="3" fillId="3" borderId="5" xfId="0" applyFont="1" applyFill="1" applyBorder="1" applyAlignment="1">
      <alignment horizontal="left" vertical="top" wrapText="1"/>
    </xf>
    <xf numFmtId="3" fontId="3" fillId="3" borderId="5" xfId="0" applyNumberFormat="1" applyFont="1" applyFill="1" applyBorder="1" applyAlignment="1">
      <alignment horizontal="left" vertical="center"/>
    </xf>
    <xf numFmtId="0" fontId="3" fillId="3" borderId="5" xfId="0" applyFont="1" applyFill="1" applyBorder="1" applyAlignment="1">
      <alignment horizontal="left" vertical="center" wrapText="1"/>
    </xf>
    <xf numFmtId="0" fontId="4" fillId="3" borderId="1" xfId="4" applyFill="1" applyBorder="1" applyAlignment="1">
      <alignment horizontal="left" vertical="center"/>
    </xf>
    <xf numFmtId="3" fontId="0" fillId="3" borderId="2" xfId="0" applyNumberFormat="1" applyFont="1" applyFill="1" applyBorder="1" applyAlignment="1">
      <alignment vertical="center"/>
    </xf>
    <xf numFmtId="0" fontId="3" fillId="3" borderId="1" xfId="0" applyFont="1" applyFill="1" applyBorder="1" applyAlignment="1">
      <alignment vertical="center" wrapText="1"/>
    </xf>
    <xf numFmtId="0" fontId="4" fillId="3" borderId="0" xfId="4" applyFill="1" applyAlignment="1">
      <alignment vertical="center" wrapText="1"/>
    </xf>
    <xf numFmtId="4" fontId="0" fillId="3" borderId="1" xfId="0" applyNumberFormat="1" applyFill="1" applyBorder="1" applyAlignment="1">
      <alignment horizontal="left" vertical="center" wrapText="1"/>
    </xf>
    <xf numFmtId="0" fontId="4" fillId="3" borderId="0" xfId="4" applyFill="1" applyBorder="1" applyAlignment="1">
      <alignment vertical="center" wrapText="1"/>
    </xf>
    <xf numFmtId="0" fontId="4" fillId="3" borderId="0" xfId="4" applyFill="1" applyAlignment="1">
      <alignment horizontal="left" vertical="center" wrapText="1"/>
    </xf>
    <xf numFmtId="0" fontId="0" fillId="3" borderId="0" xfId="0" applyFill="1" applyAlignment="1">
      <alignment horizontal="center" vertical="center"/>
    </xf>
    <xf numFmtId="0" fontId="9" fillId="3" borderId="1" xfId="4" applyFont="1" applyFill="1" applyBorder="1" applyAlignment="1">
      <alignment horizontal="left" vertical="center" wrapText="1"/>
    </xf>
    <xf numFmtId="0" fontId="59" fillId="3" borderId="0" xfId="0" applyFont="1" applyFill="1"/>
    <xf numFmtId="0" fontId="3" fillId="3" borderId="18" xfId="0" applyFont="1" applyFill="1" applyBorder="1" applyAlignment="1">
      <alignment vertical="center" wrapText="1"/>
    </xf>
    <xf numFmtId="0" fontId="3" fillId="3" borderId="24" xfId="0" applyFont="1" applyFill="1" applyBorder="1" applyAlignment="1">
      <alignment vertical="center" wrapText="1"/>
    </xf>
    <xf numFmtId="3" fontId="4" fillId="3" borderId="1" xfId="4" applyNumberFormat="1" applyFill="1" applyBorder="1" applyAlignment="1">
      <alignment vertical="center" wrapText="1"/>
    </xf>
    <xf numFmtId="0" fontId="0" fillId="3" borderId="2" xfId="0" applyFill="1" applyBorder="1" applyAlignment="1">
      <alignment vertical="center" wrapText="1"/>
    </xf>
    <xf numFmtId="3" fontId="0" fillId="3" borderId="1" xfId="0" applyNumberFormat="1" applyFill="1" applyBorder="1" applyAlignment="1">
      <alignment vertical="center"/>
    </xf>
    <xf numFmtId="0" fontId="10" fillId="3" borderId="1" xfId="0" applyFont="1" applyFill="1" applyBorder="1" applyAlignment="1">
      <alignment horizontal="left" vertical="center"/>
    </xf>
    <xf numFmtId="4" fontId="0" fillId="3" borderId="2" xfId="0" applyNumberFormat="1" applyFill="1" applyBorder="1" applyAlignment="1">
      <alignment horizontal="left" vertical="center"/>
    </xf>
    <xf numFmtId="4" fontId="0" fillId="3" borderId="3" xfId="0" applyNumberFormat="1" applyFill="1" applyBorder="1" applyAlignment="1">
      <alignment horizontal="left" vertical="center"/>
    </xf>
    <xf numFmtId="0" fontId="3" fillId="3" borderId="0" xfId="0" applyFont="1" applyFill="1" applyBorder="1" applyAlignment="1">
      <alignment horizontal="center" vertical="center"/>
    </xf>
    <xf numFmtId="0" fontId="3" fillId="3" borderId="0" xfId="0" applyFont="1" applyFill="1" applyBorder="1" applyAlignment="1">
      <alignment horizontal="left" vertical="center"/>
    </xf>
    <xf numFmtId="3" fontId="70" fillId="3" borderId="0" xfId="0" quotePrefix="1" applyNumberFormat="1" applyFont="1" applyFill="1" applyAlignment="1">
      <alignment horizontal="left"/>
    </xf>
    <xf numFmtId="0" fontId="51" fillId="3" borderId="5" xfId="0" applyFont="1" applyFill="1" applyBorder="1" applyAlignment="1">
      <alignment vertical="center"/>
    </xf>
    <xf numFmtId="14" fontId="51" fillId="3" borderId="9" xfId="0" applyNumberFormat="1" applyFont="1" applyFill="1" applyBorder="1" applyAlignment="1">
      <alignment horizontal="left" vertical="center"/>
    </xf>
    <xf numFmtId="0" fontId="51" fillId="3" borderId="9" xfId="0" applyFont="1" applyFill="1" applyBorder="1" applyAlignment="1">
      <alignment vertical="center"/>
    </xf>
    <xf numFmtId="0" fontId="51" fillId="3" borderId="9" xfId="0" applyFont="1" applyFill="1" applyBorder="1" applyAlignment="1">
      <alignment wrapText="1"/>
    </xf>
    <xf numFmtId="0" fontId="4" fillId="3" borderId="9" xfId="4" applyFill="1" applyBorder="1" applyAlignment="1">
      <alignment wrapText="1"/>
    </xf>
    <xf numFmtId="0" fontId="51" fillId="3" borderId="9" xfId="0" applyFont="1" applyFill="1" applyBorder="1"/>
    <xf numFmtId="0" fontId="51" fillId="3" borderId="23" xfId="0" applyFont="1" applyFill="1" applyBorder="1" applyAlignment="1">
      <alignment horizontal="left" vertical="center" wrapText="1"/>
    </xf>
    <xf numFmtId="0" fontId="51" fillId="3" borderId="30" xfId="0" applyFont="1" applyFill="1" applyBorder="1" applyAlignment="1">
      <alignment horizontal="center" vertical="center"/>
    </xf>
    <xf numFmtId="14" fontId="51" fillId="3" borderId="30" xfId="0" applyNumberFormat="1" applyFont="1" applyFill="1" applyBorder="1" applyAlignment="1">
      <alignment horizontal="left" vertical="center" wrapText="1"/>
    </xf>
    <xf numFmtId="0" fontId="51" fillId="3" borderId="30" xfId="0" applyFont="1" applyFill="1" applyBorder="1" applyAlignment="1">
      <alignment horizontal="left" vertical="center" wrapText="1"/>
    </xf>
    <xf numFmtId="0" fontId="51" fillId="3" borderId="30" xfId="0" applyFont="1" applyFill="1" applyBorder="1" applyAlignment="1">
      <alignment horizontal="left" vertical="top" wrapText="1"/>
    </xf>
    <xf numFmtId="3" fontId="51" fillId="3" borderId="30" xfId="0" applyNumberFormat="1" applyFont="1" applyFill="1" applyBorder="1" applyAlignment="1">
      <alignment horizontal="left" vertical="center" wrapText="1"/>
    </xf>
    <xf numFmtId="0" fontId="51" fillId="3" borderId="30" xfId="0" applyFont="1" applyFill="1" applyBorder="1" applyAlignment="1">
      <alignment horizontal="center" vertical="center" wrapText="1"/>
    </xf>
    <xf numFmtId="0" fontId="4" fillId="3" borderId="30" xfId="4" applyFill="1" applyBorder="1" applyAlignment="1">
      <alignment horizontal="center" vertical="center" wrapText="1"/>
    </xf>
    <xf numFmtId="0" fontId="48" fillId="3" borderId="0" xfId="2" applyFont="1" applyFill="1" applyAlignment="1">
      <alignment vertical="top" wrapText="1"/>
    </xf>
    <xf numFmtId="0" fontId="48" fillId="2" borderId="0" xfId="2" applyFont="1" applyFill="1" applyAlignment="1">
      <alignment vertical="top" wrapText="1"/>
    </xf>
    <xf numFmtId="0" fontId="56" fillId="0" borderId="0" xfId="0" applyFont="1" applyAlignment="1"/>
    <xf numFmtId="0" fontId="71" fillId="0" borderId="0" xfId="0" applyFont="1" applyAlignment="1">
      <alignment horizontal="center" vertical="center"/>
    </xf>
    <xf numFmtId="0" fontId="72" fillId="0" borderId="0" xfId="0" applyFont="1" applyAlignment="1">
      <alignment vertical="center" wrapText="1"/>
    </xf>
    <xf numFmtId="0" fontId="8" fillId="0"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2" xfId="0" applyFont="1" applyFill="1" applyBorder="1" applyAlignment="1">
      <alignment horizontal="center" vertical="center"/>
    </xf>
    <xf numFmtId="0" fontId="51" fillId="0" borderId="5" xfId="0" applyFont="1" applyFill="1" applyBorder="1" applyAlignment="1">
      <alignment horizontal="center" vertical="center"/>
    </xf>
    <xf numFmtId="0" fontId="76" fillId="3" borderId="1" xfId="0" applyFont="1" applyFill="1" applyBorder="1" applyAlignment="1">
      <alignment horizontal="center" vertical="center"/>
    </xf>
    <xf numFmtId="0" fontId="3" fillId="3" borderId="1" xfId="4" applyFont="1" applyFill="1" applyBorder="1" applyAlignment="1">
      <alignment horizontal="center" vertical="center"/>
    </xf>
    <xf numFmtId="0" fontId="3" fillId="3" borderId="1" xfId="0" quotePrefix="1" applyFont="1" applyFill="1" applyBorder="1" applyAlignment="1">
      <alignment horizontal="center" vertical="center"/>
    </xf>
    <xf numFmtId="0" fontId="3" fillId="3" borderId="1" xfId="4" applyFont="1" applyFill="1" applyBorder="1" applyAlignment="1">
      <alignment horizontal="center" vertical="center" wrapText="1"/>
    </xf>
    <xf numFmtId="4" fontId="0" fillId="3" borderId="40" xfId="0" applyNumberFormat="1" applyFill="1" applyBorder="1" applyAlignment="1">
      <alignment horizontal="left" vertical="center"/>
    </xf>
    <xf numFmtId="0" fontId="22" fillId="0" borderId="0" xfId="0" applyFont="1" applyFill="1" applyBorder="1" applyAlignment="1">
      <alignment wrapText="1"/>
    </xf>
    <xf numFmtId="0" fontId="33" fillId="0" borderId="0" xfId="0" applyFont="1" applyAlignment="1">
      <alignment horizontal="center" vertical="center" wrapText="1"/>
    </xf>
    <xf numFmtId="0" fontId="17" fillId="0" borderId="0" xfId="0" applyFont="1" applyAlignment="1">
      <alignment horizontal="center" vertical="center" wrapText="1"/>
    </xf>
    <xf numFmtId="0" fontId="21" fillId="4" borderId="0" xfId="0" applyFont="1" applyFill="1" applyBorder="1" applyAlignment="1">
      <alignment wrapText="1"/>
    </xf>
    <xf numFmtId="0" fontId="23" fillId="0" borderId="0" xfId="0" applyFont="1" applyFill="1" applyBorder="1" applyAlignment="1"/>
    <xf numFmtId="0" fontId="20" fillId="0" borderId="0" xfId="0" applyFont="1" applyFill="1" applyBorder="1" applyAlignment="1">
      <alignment wrapText="1"/>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3" fontId="0" fillId="3" borderId="2" xfId="0" applyNumberFormat="1" applyFill="1" applyBorder="1" applyAlignment="1">
      <alignment horizontal="left" vertical="center"/>
    </xf>
    <xf numFmtId="3" fontId="0" fillId="3" borderId="4" xfId="0" applyNumberFormat="1" applyFill="1" applyBorder="1" applyAlignment="1">
      <alignment horizontal="left" vertical="center"/>
    </xf>
    <xf numFmtId="3" fontId="0" fillId="3" borderId="3" xfId="0" applyNumberFormat="1" applyFill="1" applyBorder="1" applyAlignment="1">
      <alignment horizontal="left"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4" fillId="3" borderId="1" xfId="4" applyFill="1" applyBorder="1" applyAlignment="1">
      <alignment vertical="center" wrapText="1"/>
    </xf>
    <xf numFmtId="0" fontId="4" fillId="3" borderId="2" xfId="4" applyFill="1" applyBorder="1" applyAlignment="1">
      <alignment horizontal="left" vertical="center" wrapText="1"/>
    </xf>
    <xf numFmtId="0" fontId="4" fillId="3" borderId="4" xfId="4" applyFill="1" applyBorder="1" applyAlignment="1">
      <alignment horizontal="left" vertical="center" wrapText="1"/>
    </xf>
    <xf numFmtId="0" fontId="4" fillId="3" borderId="3" xfId="4" applyFill="1" applyBorder="1" applyAlignment="1">
      <alignment horizontal="left" vertical="center" wrapText="1"/>
    </xf>
    <xf numFmtId="0" fontId="4" fillId="3" borderId="0" xfId="4" applyFill="1" applyBorder="1" applyAlignment="1">
      <alignment horizontal="left" vertical="center" wrapText="1"/>
    </xf>
    <xf numFmtId="0" fontId="3" fillId="3" borderId="2" xfId="0" applyFont="1" applyFill="1" applyBorder="1" applyAlignment="1">
      <alignment horizontal="left"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3" fontId="0" fillId="3" borderId="2" xfId="0" applyNumberFormat="1" applyFill="1" applyBorder="1" applyAlignment="1">
      <alignment horizontal="left" vertical="center" wrapText="1"/>
    </xf>
    <xf numFmtId="3" fontId="0" fillId="3" borderId="3" xfId="0" applyNumberFormat="1" applyFill="1" applyBorder="1" applyAlignment="1">
      <alignment horizontal="left" vertical="center" wrapText="1"/>
    </xf>
    <xf numFmtId="0" fontId="0" fillId="3" borderId="4" xfId="0" applyFill="1" applyBorder="1" applyAlignment="1">
      <alignment horizontal="left" vertical="center"/>
    </xf>
    <xf numFmtId="3" fontId="0" fillId="3" borderId="1" xfId="0" applyNumberFormat="1" applyFill="1" applyBorder="1" applyAlignment="1">
      <alignment horizontal="left" vertical="center"/>
    </xf>
    <xf numFmtId="3" fontId="3" fillId="3" borderId="2" xfId="0" applyNumberFormat="1" applyFont="1" applyFill="1" applyBorder="1" applyAlignment="1">
      <alignment horizontal="left" vertical="center"/>
    </xf>
    <xf numFmtId="3" fontId="3" fillId="3" borderId="4" xfId="0" applyNumberFormat="1" applyFont="1" applyFill="1" applyBorder="1" applyAlignment="1">
      <alignment horizontal="left" vertical="center"/>
    </xf>
    <xf numFmtId="3" fontId="3" fillId="3" borderId="3" xfId="0" applyNumberFormat="1" applyFont="1" applyFill="1" applyBorder="1" applyAlignment="1">
      <alignment horizontal="left" vertical="center"/>
    </xf>
    <xf numFmtId="14" fontId="0" fillId="3" borderId="2" xfId="0" applyNumberFormat="1" applyFill="1" applyBorder="1" applyAlignment="1">
      <alignment horizontal="left" vertical="center"/>
    </xf>
    <xf numFmtId="14" fontId="0" fillId="3" borderId="4" xfId="0" applyNumberFormat="1" applyFill="1" applyBorder="1" applyAlignment="1">
      <alignment horizontal="left" vertical="center"/>
    </xf>
    <xf numFmtId="14" fontId="0" fillId="3" borderId="3" xfId="0" applyNumberFormat="1" applyFill="1" applyBorder="1" applyAlignment="1">
      <alignment horizontal="left" vertical="center"/>
    </xf>
    <xf numFmtId="0" fontId="0" fillId="3" borderId="2" xfId="0" applyFill="1" applyBorder="1" applyAlignment="1">
      <alignment vertical="center"/>
    </xf>
    <xf numFmtId="0" fontId="0" fillId="3" borderId="4" xfId="0" applyFill="1" applyBorder="1" applyAlignment="1">
      <alignment vertical="center"/>
    </xf>
    <xf numFmtId="0" fontId="0" fillId="3" borderId="3" xfId="0" applyFill="1" applyBorder="1" applyAlignment="1">
      <alignment vertical="center"/>
    </xf>
    <xf numFmtId="0" fontId="0" fillId="3" borderId="4" xfId="0" applyFill="1" applyBorder="1" applyAlignment="1">
      <alignment horizontal="left" vertical="top" wrapText="1"/>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0" fontId="0" fillId="3" borderId="1" xfId="0" applyFill="1" applyBorder="1" applyAlignment="1">
      <alignment horizontal="left" vertical="top" wrapText="1"/>
    </xf>
    <xf numFmtId="0" fontId="0" fillId="3" borderId="1" xfId="0" applyFill="1" applyBorder="1" applyAlignment="1">
      <alignment horizontal="center" vertical="center"/>
    </xf>
    <xf numFmtId="0" fontId="0" fillId="3" borderId="1" xfId="0" applyFill="1" applyBorder="1" applyAlignment="1">
      <alignment vertical="center"/>
    </xf>
    <xf numFmtId="0" fontId="4" fillId="3" borderId="1" xfId="4" applyFill="1" applyBorder="1" applyAlignment="1">
      <alignment horizontal="left" vertical="center" wrapText="1"/>
    </xf>
    <xf numFmtId="3" fontId="0" fillId="3" borderId="1" xfId="0" applyNumberFormat="1" applyFill="1" applyBorder="1" applyAlignment="1">
      <alignment horizontal="left" vertical="center" wrapText="1"/>
    </xf>
    <xf numFmtId="0" fontId="3" fillId="3" borderId="3" xfId="0" applyFont="1" applyFill="1" applyBorder="1" applyAlignment="1">
      <alignment horizontal="left" vertical="center"/>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1" xfId="0" applyFill="1" applyBorder="1" applyAlignment="1">
      <alignment horizontal="left" vertical="center" wrapText="1"/>
    </xf>
    <xf numFmtId="0" fontId="3" fillId="3" borderId="2" xfId="0" applyFont="1" applyFill="1" applyBorder="1" applyAlignment="1">
      <alignment vertical="center"/>
    </xf>
    <xf numFmtId="14" fontId="3" fillId="3" borderId="2" xfId="0" applyNumberFormat="1" applyFont="1" applyFill="1" applyBorder="1" applyAlignment="1">
      <alignment horizontal="left" vertical="center"/>
    </xf>
    <xf numFmtId="0" fontId="4" fillId="3" borderId="2" xfId="4" applyFill="1" applyBorder="1" applyAlignment="1">
      <alignment vertical="center" wrapText="1"/>
    </xf>
    <xf numFmtId="0" fontId="4" fillId="3" borderId="3" xfId="4" applyFill="1" applyBorder="1" applyAlignment="1">
      <alignment vertical="center" wrapText="1"/>
    </xf>
    <xf numFmtId="0" fontId="0" fillId="3" borderId="2" xfId="0" applyFont="1" applyFill="1" applyBorder="1" applyAlignment="1">
      <alignment vertical="center"/>
    </xf>
    <xf numFmtId="0" fontId="0" fillId="3" borderId="3" xfId="0" applyFont="1" applyFill="1" applyBorder="1" applyAlignment="1">
      <alignment vertical="center"/>
    </xf>
    <xf numFmtId="0" fontId="0" fillId="3" borderId="2" xfId="0" applyFont="1" applyFill="1" applyBorder="1" applyAlignment="1">
      <alignment horizontal="left" vertical="center"/>
    </xf>
    <xf numFmtId="0" fontId="0" fillId="3" borderId="3" xfId="0" applyFont="1" applyFill="1" applyBorder="1" applyAlignment="1">
      <alignment horizontal="left" vertical="center"/>
    </xf>
    <xf numFmtId="14" fontId="0" fillId="3" borderId="2" xfId="0" applyNumberFormat="1" applyFont="1" applyFill="1" applyBorder="1" applyAlignment="1">
      <alignment horizontal="left" vertical="center"/>
    </xf>
    <xf numFmtId="14" fontId="0" fillId="3" borderId="3" xfId="0" applyNumberFormat="1" applyFont="1" applyFill="1" applyBorder="1" applyAlignment="1">
      <alignment horizontal="left" vertical="center"/>
    </xf>
    <xf numFmtId="3" fontId="0" fillId="3" borderId="2" xfId="0" applyNumberFormat="1" applyFont="1" applyFill="1" applyBorder="1" applyAlignment="1">
      <alignment horizontal="left" vertical="center"/>
    </xf>
    <xf numFmtId="3" fontId="0" fillId="3" borderId="3" xfId="0" applyNumberFormat="1" applyFont="1" applyFill="1" applyBorder="1" applyAlignment="1">
      <alignment horizontal="left" vertical="center"/>
    </xf>
    <xf numFmtId="0" fontId="0"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1" xfId="0" applyFont="1" applyFill="1" applyBorder="1" applyAlignment="1">
      <alignment vertical="center"/>
    </xf>
    <xf numFmtId="0" fontId="0" fillId="3" borderId="1" xfId="0" applyFont="1" applyFill="1" applyBorder="1" applyAlignment="1">
      <alignment horizontal="left" vertical="center"/>
    </xf>
    <xf numFmtId="14" fontId="0" fillId="3" borderId="1" xfId="0" applyNumberFormat="1" applyFont="1" applyFill="1" applyBorder="1" applyAlignment="1">
      <alignment horizontal="left" vertical="center"/>
    </xf>
    <xf numFmtId="3" fontId="0" fillId="3" borderId="1" xfId="0" applyNumberFormat="1" applyFont="1" applyFill="1" applyBorder="1" applyAlignment="1">
      <alignment horizontal="left" vertical="center"/>
    </xf>
    <xf numFmtId="0" fontId="3" fillId="3" borderId="1" xfId="0" applyFont="1" applyFill="1" applyBorder="1" applyAlignment="1">
      <alignment vertical="center"/>
    </xf>
    <xf numFmtId="14" fontId="3" fillId="3" borderId="1" xfId="0" applyNumberFormat="1" applyFont="1" applyFill="1" applyBorder="1" applyAlignment="1">
      <alignment horizontal="left" vertical="center"/>
    </xf>
    <xf numFmtId="0" fontId="3" fillId="3" borderId="1" xfId="0" applyFont="1" applyFill="1" applyBorder="1" applyAlignment="1">
      <alignment horizontal="left" vertical="center"/>
    </xf>
    <xf numFmtId="0" fontId="0" fillId="3" borderId="1" xfId="0" applyFont="1" applyFill="1" applyBorder="1" applyAlignment="1">
      <alignment horizontal="left" vertical="top" wrapText="1"/>
    </xf>
    <xf numFmtId="3" fontId="3" fillId="3" borderId="1" xfId="0" applyNumberFormat="1" applyFont="1" applyFill="1" applyBorder="1" applyAlignment="1">
      <alignment horizontal="left" vertical="center" wrapText="1"/>
    </xf>
    <xf numFmtId="0" fontId="3" fillId="3" borderId="1" xfId="0" applyFont="1" applyFill="1" applyBorder="1" applyAlignment="1">
      <alignment horizontal="center" vertical="center"/>
    </xf>
    <xf numFmtId="3" fontId="3" fillId="3" borderId="1" xfId="0" applyNumberFormat="1" applyFont="1" applyFill="1" applyBorder="1" applyAlignment="1">
      <alignment horizontal="left" vertical="center"/>
    </xf>
    <xf numFmtId="0" fontId="3" fillId="3" borderId="1" xfId="0" applyFont="1" applyFill="1" applyBorder="1" applyAlignment="1">
      <alignment horizontal="left" vertical="top" wrapText="1"/>
    </xf>
    <xf numFmtId="3" fontId="0" fillId="3" borderId="1" xfId="0" applyNumberFormat="1" applyFont="1" applyFill="1" applyBorder="1" applyAlignment="1">
      <alignment horizontal="left" vertical="center" wrapText="1"/>
    </xf>
    <xf numFmtId="0" fontId="0" fillId="3" borderId="1" xfId="0" applyFont="1" applyFill="1" applyBorder="1" applyAlignment="1">
      <alignment horizontal="center" vertical="center"/>
    </xf>
    <xf numFmtId="0" fontId="0" fillId="3" borderId="2" xfId="0" applyFont="1" applyFill="1" applyBorder="1" applyAlignment="1">
      <alignment horizontal="left" vertical="top" wrapText="1"/>
    </xf>
    <xf numFmtId="0" fontId="0" fillId="3" borderId="3" xfId="0" applyFont="1" applyFill="1" applyBorder="1" applyAlignment="1">
      <alignment horizontal="left" vertical="top" wrapText="1"/>
    </xf>
    <xf numFmtId="3" fontId="0" fillId="3" borderId="2" xfId="0" applyNumberFormat="1" applyFont="1" applyFill="1" applyBorder="1" applyAlignment="1">
      <alignment horizontal="left" vertical="center" wrapText="1"/>
    </xf>
    <xf numFmtId="3" fontId="0" fillId="3" borderId="3" xfId="0" applyNumberFormat="1" applyFont="1" applyFill="1" applyBorder="1" applyAlignment="1">
      <alignment horizontal="left" vertical="center" wrapText="1"/>
    </xf>
    <xf numFmtId="0" fontId="0" fillId="3" borderId="2" xfId="0" applyFont="1" applyFill="1" applyBorder="1" applyAlignment="1">
      <alignment horizontal="left" vertical="center" wrapText="1"/>
    </xf>
    <xf numFmtId="0" fontId="0" fillId="3" borderId="3" xfId="0" applyFont="1" applyFill="1" applyBorder="1" applyAlignment="1">
      <alignment horizontal="left" vertical="center" wrapText="1"/>
    </xf>
    <xf numFmtId="0" fontId="0" fillId="3" borderId="1" xfId="0" applyFont="1" applyFill="1" applyBorder="1" applyAlignment="1">
      <alignment horizontal="center" vertical="center" wrapText="1"/>
    </xf>
    <xf numFmtId="0" fontId="0"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left" vertical="center" wrapText="1"/>
    </xf>
    <xf numFmtId="0" fontId="0" fillId="3" borderId="4" xfId="0" applyFill="1" applyBorder="1" applyAlignment="1">
      <alignment horizontal="left" vertical="center" wrapText="1"/>
    </xf>
    <xf numFmtId="0" fontId="0" fillId="0" borderId="2"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4" fillId="0" borderId="0" xfId="4" applyFill="1" applyBorder="1" applyAlignment="1">
      <alignment horizontal="left" vertical="top" wrapText="1"/>
    </xf>
    <xf numFmtId="0" fontId="51" fillId="0" borderId="0" xfId="0" applyFont="1" applyFill="1" applyBorder="1" applyAlignment="1">
      <alignment horizontal="left" vertical="top" wrapText="1"/>
    </xf>
    <xf numFmtId="3" fontId="51" fillId="0" borderId="0" xfId="0" applyNumberFormat="1" applyFont="1" applyFill="1" applyBorder="1" applyAlignment="1">
      <alignment horizontal="left" vertical="center" wrapText="1"/>
    </xf>
    <xf numFmtId="0" fontId="51" fillId="0" borderId="0" xfId="0" applyFont="1" applyFill="1" applyBorder="1" applyAlignment="1">
      <alignment horizontal="left" vertical="center" wrapText="1"/>
    </xf>
    <xf numFmtId="0" fontId="51" fillId="0" borderId="31" xfId="0" applyFont="1" applyFill="1" applyBorder="1" applyAlignment="1">
      <alignment horizontal="left" vertical="center" wrapText="1"/>
    </xf>
    <xf numFmtId="0" fontId="51" fillId="0" borderId="30" xfId="0" applyFont="1" applyFill="1" applyBorder="1" applyAlignment="1">
      <alignment horizontal="left" vertical="center" wrapText="1"/>
    </xf>
    <xf numFmtId="0" fontId="51" fillId="0" borderId="0" xfId="0" applyFont="1" applyFill="1" applyBorder="1" applyAlignment="1">
      <alignment horizontal="center" vertical="center" wrapText="1"/>
    </xf>
    <xf numFmtId="14" fontId="51" fillId="0" borderId="0" xfId="0" applyNumberFormat="1" applyFont="1" applyFill="1" applyBorder="1" applyAlignment="1">
      <alignment horizontal="center" vertical="center" wrapText="1"/>
    </xf>
    <xf numFmtId="14" fontId="0" fillId="3" borderId="1" xfId="0" applyNumberFormat="1" applyFont="1" applyFill="1" applyBorder="1" applyAlignment="1">
      <alignment horizontal="left" vertical="center"/>
    </xf>
    <xf numFmtId="0" fontId="21" fillId="4" borderId="0" xfId="0" applyFont="1" applyFill="1" applyBorder="1" applyAlignment="1">
      <alignment wrapText="1"/>
    </xf>
    <xf numFmtId="0" fontId="23" fillId="0" borderId="0" xfId="0" applyFont="1" applyFill="1" applyBorder="1" applyAlignment="1"/>
    <xf numFmtId="0" fontId="20" fillId="0" borderId="0" xfId="0" applyFont="1" applyFill="1" applyBorder="1" applyAlignment="1">
      <alignment wrapText="1"/>
    </xf>
    <xf numFmtId="0" fontId="21" fillId="0" borderId="0" xfId="0" applyFont="1" applyFill="1" applyBorder="1" applyAlignment="1"/>
    <xf numFmtId="0" fontId="22" fillId="0" borderId="0" xfId="0" applyFont="1" applyFill="1" applyBorder="1" applyAlignment="1">
      <alignment wrapText="1"/>
    </xf>
    <xf numFmtId="0" fontId="33" fillId="0" borderId="0" xfId="0" applyFont="1" applyAlignment="1">
      <alignment horizontal="center" vertical="center" wrapText="1"/>
    </xf>
    <xf numFmtId="0" fontId="32" fillId="0" borderId="0" xfId="0" applyFont="1" applyAlignment="1">
      <alignment horizontal="center" vertical="center" wrapText="1"/>
    </xf>
    <xf numFmtId="0" fontId="17" fillId="0" borderId="0" xfId="0" applyFont="1" applyAlignment="1">
      <alignment horizontal="center" vertical="center" wrapText="1"/>
    </xf>
    <xf numFmtId="0" fontId="23" fillId="0" borderId="0" xfId="0" applyFont="1" applyAlignment="1">
      <alignment horizontal="center" vertical="center" wrapText="1"/>
    </xf>
    <xf numFmtId="0" fontId="31" fillId="4" borderId="0" xfId="0" applyFont="1" applyFill="1" applyAlignment="1">
      <alignment horizontal="left" vertical="center" wrapText="1"/>
    </xf>
    <xf numFmtId="0" fontId="30" fillId="5" borderId="0" xfId="0" applyFont="1" applyFill="1" applyAlignment="1">
      <alignment horizontal="left" vertical="center"/>
    </xf>
    <xf numFmtId="0" fontId="21" fillId="0" borderId="0" xfId="1" applyFont="1" applyAlignment="1">
      <alignment horizontal="left" vertical="center"/>
    </xf>
    <xf numFmtId="0" fontId="15" fillId="0" borderId="0" xfId="0" applyFont="1" applyFill="1" applyBorder="1" applyAlignment="1">
      <alignment wrapText="1"/>
    </xf>
    <xf numFmtId="0" fontId="49" fillId="0" borderId="0" xfId="0" applyFont="1" applyFill="1" applyBorder="1" applyAlignment="1">
      <alignment wrapText="1"/>
    </xf>
    <xf numFmtId="0" fontId="29" fillId="0" borderId="0" xfId="0" applyFont="1" applyFill="1" applyBorder="1" applyAlignment="1">
      <alignment wrapText="1"/>
    </xf>
    <xf numFmtId="0" fontId="3" fillId="0" borderId="4" xfId="0" applyFont="1" applyFill="1" applyBorder="1" applyAlignment="1">
      <alignment horizontal="center" vertical="center"/>
    </xf>
    <xf numFmtId="0" fontId="3" fillId="0" borderId="3"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0" fillId="3" borderId="1" xfId="0" applyFill="1" applyBorder="1" applyAlignment="1">
      <alignment vertical="center"/>
    </xf>
    <xf numFmtId="0" fontId="0" fillId="3" borderId="25" xfId="0" applyFont="1" applyFill="1" applyBorder="1" applyAlignment="1">
      <alignment horizontal="left" vertical="center" wrapText="1"/>
    </xf>
    <xf numFmtId="0" fontId="0" fillId="3" borderId="4" xfId="0" applyFont="1" applyFill="1" applyBorder="1" applyAlignment="1">
      <alignment horizontal="left" vertical="center" wrapText="1"/>
    </xf>
    <xf numFmtId="0" fontId="0" fillId="3" borderId="3" xfId="0" applyFont="1" applyFill="1" applyBorder="1" applyAlignment="1">
      <alignment horizontal="left" vertical="center" wrapText="1"/>
    </xf>
    <xf numFmtId="0" fontId="0" fillId="3" borderId="2" xfId="0" applyFill="1" applyBorder="1" applyAlignment="1">
      <alignment vertical="center"/>
    </xf>
    <xf numFmtId="0" fontId="0" fillId="3" borderId="4" xfId="0" applyFill="1" applyBorder="1" applyAlignment="1">
      <alignment vertical="center"/>
    </xf>
    <xf numFmtId="0" fontId="0" fillId="3" borderId="3" xfId="0" applyFill="1" applyBorder="1" applyAlignment="1">
      <alignment vertical="center"/>
    </xf>
    <xf numFmtId="0" fontId="0" fillId="3" borderId="2" xfId="0" applyFill="1" applyBorder="1" applyAlignment="1">
      <alignment horizontal="left" vertical="center"/>
    </xf>
    <xf numFmtId="0" fontId="0" fillId="3" borderId="4" xfId="0" applyFill="1" applyBorder="1" applyAlignment="1">
      <alignment horizontal="left" vertical="center"/>
    </xf>
    <xf numFmtId="0" fontId="0" fillId="3" borderId="3" xfId="0" applyFill="1" applyBorder="1" applyAlignment="1">
      <alignment horizontal="left" vertical="center"/>
    </xf>
    <xf numFmtId="14" fontId="0" fillId="3" borderId="2" xfId="0" applyNumberFormat="1" applyFill="1" applyBorder="1" applyAlignment="1">
      <alignment horizontal="left" vertical="center"/>
    </xf>
    <xf numFmtId="14" fontId="0" fillId="3" borderId="4" xfId="0" applyNumberFormat="1" applyFill="1" applyBorder="1" applyAlignment="1">
      <alignment horizontal="left" vertical="center"/>
    </xf>
    <xf numFmtId="14" fontId="0" fillId="3" borderId="3" xfId="0" applyNumberFormat="1" applyFill="1" applyBorder="1" applyAlignment="1">
      <alignment horizontal="left" vertical="center"/>
    </xf>
    <xf numFmtId="0" fontId="0" fillId="3" borderId="2" xfId="4" applyFont="1" applyFill="1" applyBorder="1" applyAlignment="1">
      <alignment horizontal="left" vertical="top" wrapText="1"/>
    </xf>
    <xf numFmtId="0" fontId="0" fillId="3" borderId="4" xfId="4" applyFont="1" applyFill="1" applyBorder="1" applyAlignment="1">
      <alignment horizontal="left" vertical="top" wrapText="1"/>
    </xf>
    <xf numFmtId="0" fontId="0" fillId="3" borderId="3" xfId="4" applyFont="1" applyFill="1" applyBorder="1" applyAlignment="1">
      <alignment horizontal="left" vertical="top" wrapText="1"/>
    </xf>
    <xf numFmtId="3" fontId="0" fillId="3" borderId="2" xfId="0" applyNumberFormat="1" applyFill="1" applyBorder="1" applyAlignment="1">
      <alignment horizontal="left" vertical="center"/>
    </xf>
    <xf numFmtId="3" fontId="0" fillId="3" borderId="4" xfId="0" applyNumberFormat="1" applyFill="1" applyBorder="1" applyAlignment="1">
      <alignment horizontal="left" vertical="center"/>
    </xf>
    <xf numFmtId="3" fontId="0" fillId="3" borderId="3" xfId="0" applyNumberFormat="1" applyFill="1" applyBorder="1" applyAlignment="1">
      <alignment horizontal="left"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4" fillId="3" borderId="17" xfId="4" applyFill="1" applyBorder="1" applyAlignment="1">
      <alignment horizontal="left" vertical="center" wrapText="1"/>
    </xf>
    <xf numFmtId="0" fontId="4" fillId="3" borderId="20" xfId="4" applyFill="1" applyBorder="1" applyAlignment="1">
      <alignment horizontal="left" vertical="center" wrapText="1"/>
    </xf>
    <xf numFmtId="0" fontId="4" fillId="3" borderId="23" xfId="4" applyFill="1" applyBorder="1" applyAlignment="1">
      <alignment horizontal="left" vertical="center" wrapText="1"/>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0" fontId="0" fillId="3" borderId="2" xfId="0" applyFill="1" applyBorder="1" applyAlignment="1">
      <alignment horizontal="left" vertical="center" wrapText="1"/>
    </xf>
    <xf numFmtId="0" fontId="0" fillId="3" borderId="4" xfId="0" applyFill="1" applyBorder="1" applyAlignment="1">
      <alignment horizontal="left" vertical="center" wrapText="1"/>
    </xf>
    <xf numFmtId="0" fontId="0" fillId="3" borderId="3" xfId="0" applyFill="1" applyBorder="1" applyAlignment="1">
      <alignment horizontal="left" vertical="center" wrapText="1"/>
    </xf>
    <xf numFmtId="0" fontId="0" fillId="3" borderId="1" xfId="0" applyFill="1" applyBorder="1" applyAlignment="1">
      <alignment horizontal="center" vertical="center"/>
    </xf>
    <xf numFmtId="3" fontId="0" fillId="3" borderId="1" xfId="0" applyNumberFormat="1" applyFill="1" applyBorder="1" applyAlignment="1">
      <alignment horizontal="left" vertical="center"/>
    </xf>
    <xf numFmtId="3" fontId="0" fillId="3" borderId="2" xfId="0" applyNumberFormat="1" applyFont="1" applyFill="1" applyBorder="1" applyAlignment="1">
      <alignment horizontal="left" vertical="center"/>
    </xf>
    <xf numFmtId="3" fontId="0" fillId="3" borderId="4" xfId="0" applyNumberFormat="1" applyFont="1" applyFill="1" applyBorder="1" applyAlignment="1">
      <alignment horizontal="left" vertical="center"/>
    </xf>
    <xf numFmtId="3" fontId="0" fillId="3" borderId="3" xfId="0" applyNumberFormat="1" applyFont="1" applyFill="1" applyBorder="1" applyAlignment="1">
      <alignment horizontal="left" vertical="center"/>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3" fontId="0" fillId="3" borderId="2" xfId="0" applyNumberFormat="1" applyFill="1" applyBorder="1" applyAlignment="1">
      <alignment horizontal="left" vertical="center" wrapText="1"/>
    </xf>
    <xf numFmtId="3" fontId="0" fillId="3" borderId="3" xfId="0" applyNumberFormat="1" applyFill="1" applyBorder="1" applyAlignment="1">
      <alignment horizontal="left" vertical="center" wrapText="1"/>
    </xf>
    <xf numFmtId="0" fontId="0" fillId="3" borderId="1" xfId="0" applyFont="1" applyFill="1" applyBorder="1" applyAlignment="1">
      <alignment horizontal="left" vertical="center" wrapText="1"/>
    </xf>
    <xf numFmtId="0" fontId="0" fillId="3" borderId="2" xfId="0" applyFont="1" applyFill="1" applyBorder="1" applyAlignment="1">
      <alignment horizontal="left" vertical="center" wrapText="1"/>
    </xf>
    <xf numFmtId="3" fontId="0" fillId="3" borderId="1" xfId="0" applyNumberFormat="1" applyFont="1" applyFill="1" applyBorder="1" applyAlignment="1">
      <alignment horizontal="left" vertical="center" wrapText="1"/>
    </xf>
    <xf numFmtId="0" fontId="0" fillId="3" borderId="2"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3" xfId="0" applyFont="1" applyFill="1" applyBorder="1" applyAlignment="1">
      <alignment horizontal="center" vertical="center"/>
    </xf>
    <xf numFmtId="0" fontId="4" fillId="3" borderId="1" xfId="4" applyFill="1" applyBorder="1" applyAlignment="1">
      <alignment vertical="center" wrapText="1"/>
    </xf>
    <xf numFmtId="3" fontId="0" fillId="3" borderId="1" xfId="0" applyNumberFormat="1" applyFont="1" applyFill="1" applyBorder="1" applyAlignment="1">
      <alignment horizontal="left" vertical="center"/>
    </xf>
    <xf numFmtId="0" fontId="4" fillId="3" borderId="2" xfId="4" applyFill="1" applyBorder="1" applyAlignment="1">
      <alignment horizontal="left" vertical="center" wrapText="1"/>
    </xf>
    <xf numFmtId="0" fontId="4" fillId="3" borderId="3" xfId="4" applyFill="1" applyBorder="1" applyAlignment="1">
      <alignment horizontal="left" vertical="center" wrapText="1"/>
    </xf>
    <xf numFmtId="0" fontId="4" fillId="3" borderId="4" xfId="4" applyFill="1" applyBorder="1" applyAlignment="1">
      <alignment horizontal="left" vertical="center" wrapText="1"/>
    </xf>
    <xf numFmtId="0" fontId="3" fillId="3" borderId="16"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2" xfId="0" applyFont="1" applyFill="1" applyBorder="1" applyAlignment="1">
      <alignment horizontal="center" vertical="center"/>
    </xf>
    <xf numFmtId="0" fontId="4" fillId="3" borderId="2" xfId="4" applyFill="1" applyBorder="1" applyAlignment="1">
      <alignment vertical="center" wrapText="1"/>
    </xf>
    <xf numFmtId="0" fontId="4" fillId="3" borderId="4" xfId="4" applyFill="1" applyBorder="1" applyAlignment="1">
      <alignment vertical="center" wrapText="1"/>
    </xf>
    <xf numFmtId="0" fontId="4" fillId="3" borderId="3" xfId="4" applyFill="1" applyBorder="1" applyAlignment="1">
      <alignment vertical="center" wrapText="1"/>
    </xf>
    <xf numFmtId="3" fontId="0" fillId="3" borderId="1" xfId="0" applyNumberFormat="1" applyFill="1" applyBorder="1" applyAlignment="1">
      <alignment horizontal="left" vertical="center" wrapText="1"/>
    </xf>
    <xf numFmtId="3" fontId="0" fillId="3" borderId="2" xfId="0" applyNumberFormat="1" applyFont="1" applyFill="1" applyBorder="1" applyAlignment="1">
      <alignment horizontal="left" vertical="center" wrapText="1"/>
    </xf>
    <xf numFmtId="3" fontId="0" fillId="3" borderId="4" xfId="0" applyNumberFormat="1" applyFont="1" applyFill="1" applyBorder="1" applyAlignment="1">
      <alignment horizontal="left" vertical="center" wrapText="1"/>
    </xf>
    <xf numFmtId="3" fontId="0" fillId="3" borderId="3" xfId="0" applyNumberFormat="1" applyFont="1" applyFill="1" applyBorder="1" applyAlignment="1">
      <alignment horizontal="left" vertical="center" wrapText="1"/>
    </xf>
    <xf numFmtId="3" fontId="3" fillId="3" borderId="2" xfId="0" applyNumberFormat="1" applyFont="1" applyFill="1" applyBorder="1" applyAlignment="1">
      <alignment horizontal="left" vertical="center"/>
    </xf>
    <xf numFmtId="3" fontId="3" fillId="3" borderId="4" xfId="0" applyNumberFormat="1" applyFont="1" applyFill="1" applyBorder="1" applyAlignment="1">
      <alignment horizontal="left" vertical="center"/>
    </xf>
    <xf numFmtId="3" fontId="3" fillId="3" borderId="3" xfId="0" applyNumberFormat="1" applyFont="1" applyFill="1" applyBorder="1" applyAlignment="1">
      <alignment horizontal="left" vertical="center"/>
    </xf>
    <xf numFmtId="0" fontId="0" fillId="3" borderId="1" xfId="0" applyFont="1" applyFill="1" applyBorder="1" applyAlignment="1">
      <alignment horizontal="left" vertical="top" wrapText="1"/>
    </xf>
    <xf numFmtId="0" fontId="0" fillId="3" borderId="4" xfId="0" applyFill="1" applyBorder="1" applyAlignment="1">
      <alignment horizontal="left" vertical="top" wrapText="1"/>
    </xf>
    <xf numFmtId="0" fontId="0" fillId="3" borderId="1" xfId="0" applyFont="1" applyFill="1" applyBorder="1" applyAlignment="1">
      <alignment horizontal="center" vertical="center"/>
    </xf>
    <xf numFmtId="0" fontId="0" fillId="3" borderId="2" xfId="0" applyFont="1" applyFill="1" applyBorder="1" applyAlignment="1">
      <alignment vertical="center"/>
    </xf>
    <xf numFmtId="0" fontId="0" fillId="3" borderId="4" xfId="0" applyFont="1" applyFill="1" applyBorder="1" applyAlignment="1">
      <alignment vertical="center"/>
    </xf>
    <xf numFmtId="0" fontId="0" fillId="3" borderId="3" xfId="0" applyFont="1" applyFill="1" applyBorder="1" applyAlignment="1">
      <alignment vertical="center"/>
    </xf>
    <xf numFmtId="0" fontId="0" fillId="3" borderId="2" xfId="0" applyFont="1" applyFill="1" applyBorder="1" applyAlignment="1">
      <alignment horizontal="left" vertical="center"/>
    </xf>
    <xf numFmtId="0" fontId="0" fillId="3" borderId="4" xfId="0" applyFont="1" applyFill="1" applyBorder="1" applyAlignment="1">
      <alignment horizontal="left" vertical="center"/>
    </xf>
    <xf numFmtId="0" fontId="0" fillId="3" borderId="3" xfId="0" applyFont="1" applyFill="1" applyBorder="1" applyAlignment="1">
      <alignment horizontal="left" vertical="center"/>
    </xf>
    <xf numFmtId="14" fontId="0" fillId="3" borderId="2" xfId="0" applyNumberFormat="1" applyFont="1" applyFill="1" applyBorder="1" applyAlignment="1">
      <alignment horizontal="left" vertical="center"/>
    </xf>
    <xf numFmtId="14" fontId="0" fillId="3" borderId="4" xfId="0" applyNumberFormat="1" applyFont="1" applyFill="1" applyBorder="1" applyAlignment="1">
      <alignment horizontal="left" vertical="center"/>
    </xf>
    <xf numFmtId="14" fontId="0" fillId="3" borderId="3" xfId="0" applyNumberFormat="1" applyFont="1" applyFill="1" applyBorder="1" applyAlignment="1">
      <alignment horizontal="left" vertical="center"/>
    </xf>
    <xf numFmtId="0" fontId="0" fillId="3" borderId="1" xfId="0" applyFont="1" applyFill="1" applyBorder="1" applyAlignment="1">
      <alignment vertical="center"/>
    </xf>
    <xf numFmtId="14" fontId="0" fillId="3" borderId="1" xfId="0" applyNumberFormat="1" applyFont="1" applyFill="1" applyBorder="1" applyAlignment="1">
      <alignment horizontal="left" vertical="center"/>
    </xf>
    <xf numFmtId="0" fontId="0" fillId="3" borderId="1" xfId="0" applyFont="1" applyFill="1" applyBorder="1" applyAlignment="1">
      <alignment horizontal="left" vertical="center"/>
    </xf>
    <xf numFmtId="0" fontId="0" fillId="3" borderId="2" xfId="0" applyFont="1" applyFill="1" applyBorder="1" applyAlignment="1">
      <alignment horizontal="left" vertical="top" wrapText="1"/>
    </xf>
    <xf numFmtId="0" fontId="0" fillId="3" borderId="4" xfId="0" applyFont="1" applyFill="1" applyBorder="1" applyAlignment="1">
      <alignment horizontal="left" vertical="top" wrapText="1"/>
    </xf>
    <xf numFmtId="0" fontId="0" fillId="3" borderId="3" xfId="0" applyFont="1" applyFill="1" applyBorder="1" applyAlignment="1">
      <alignment horizontal="left" vertical="top" wrapText="1"/>
    </xf>
    <xf numFmtId="0" fontId="3" fillId="3" borderId="20" xfId="0" applyFont="1" applyFill="1" applyBorder="1" applyAlignment="1">
      <alignment horizontal="left" vertical="center" wrapText="1"/>
    </xf>
    <xf numFmtId="0" fontId="3" fillId="3" borderId="23" xfId="0" applyFont="1" applyFill="1" applyBorder="1" applyAlignment="1">
      <alignment horizontal="left" vertical="center" wrapText="1"/>
    </xf>
    <xf numFmtId="0" fontId="4" fillId="3" borderId="18" xfId="4" applyFill="1" applyBorder="1" applyAlignment="1">
      <alignment horizontal="left" vertical="center" wrapText="1"/>
    </xf>
    <xf numFmtId="0" fontId="3" fillId="3" borderId="21" xfId="0" applyFont="1" applyFill="1" applyBorder="1" applyAlignment="1">
      <alignment horizontal="left" vertical="center" wrapText="1"/>
    </xf>
    <xf numFmtId="0" fontId="3" fillId="3" borderId="24" xfId="0" applyFont="1" applyFill="1" applyBorder="1" applyAlignment="1">
      <alignment horizontal="left" vertical="center" wrapText="1"/>
    </xf>
    <xf numFmtId="14" fontId="0" fillId="3" borderId="2" xfId="0" applyNumberFormat="1" applyFont="1" applyFill="1" applyBorder="1" applyAlignment="1">
      <alignment horizontal="center" vertical="center"/>
    </xf>
    <xf numFmtId="14" fontId="0" fillId="3" borderId="2" xfId="0" applyNumberFormat="1" applyFont="1" applyFill="1" applyBorder="1" applyAlignment="1">
      <alignment horizontal="left" vertical="top" wrapText="1"/>
    </xf>
    <xf numFmtId="0" fontId="3" fillId="3" borderId="2" xfId="0" applyFont="1" applyFill="1" applyBorder="1" applyAlignment="1">
      <alignment horizontal="left" vertical="center"/>
    </xf>
    <xf numFmtId="0" fontId="3" fillId="3" borderId="4" xfId="0" applyFont="1" applyFill="1" applyBorder="1" applyAlignment="1">
      <alignment horizontal="left" vertical="center"/>
    </xf>
    <xf numFmtId="0" fontId="3" fillId="3" borderId="3" xfId="0" applyFont="1" applyFill="1" applyBorder="1" applyAlignment="1">
      <alignment horizontal="left" vertical="center"/>
    </xf>
    <xf numFmtId="0" fontId="3" fillId="3" borderId="1" xfId="0" applyFont="1" applyFill="1" applyBorder="1" applyAlignment="1">
      <alignment horizontal="left" vertical="top" wrapText="1"/>
    </xf>
    <xf numFmtId="3" fontId="11" fillId="3" borderId="2" xfId="0" applyNumberFormat="1" applyFont="1" applyFill="1" applyBorder="1" applyAlignment="1">
      <alignment horizontal="left" vertical="center" wrapText="1"/>
    </xf>
    <xf numFmtId="3" fontId="11" fillId="3" borderId="3" xfId="0" applyNumberFormat="1" applyFont="1" applyFill="1" applyBorder="1" applyAlignment="1">
      <alignment horizontal="left" vertical="center" wrapText="1"/>
    </xf>
    <xf numFmtId="0" fontId="4" fillId="3" borderId="1" xfId="4"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14" fontId="4" fillId="3" borderId="2" xfId="4" applyNumberFormat="1" applyFill="1" applyBorder="1" applyAlignment="1">
      <alignment horizontal="left" vertical="center" wrapText="1"/>
    </xf>
    <xf numFmtId="3" fontId="0" fillId="3" borderId="10" xfId="0" applyNumberFormat="1" applyFont="1" applyFill="1" applyBorder="1" applyAlignment="1">
      <alignment horizontal="left" vertical="center"/>
    </xf>
    <xf numFmtId="3" fontId="0" fillId="3" borderId="11" xfId="0" applyNumberFormat="1" applyFont="1" applyFill="1" applyBorder="1" applyAlignment="1">
      <alignment horizontal="left" vertical="center"/>
    </xf>
    <xf numFmtId="3" fontId="0" fillId="3" borderId="12" xfId="0" applyNumberFormat="1" applyFont="1" applyFill="1" applyBorder="1" applyAlignment="1">
      <alignment horizontal="left" vertical="center"/>
    </xf>
    <xf numFmtId="0" fontId="4" fillId="3" borderId="2" xfId="4" applyFill="1" applyBorder="1" applyAlignment="1">
      <alignment horizontal="center" vertical="center" wrapText="1"/>
    </xf>
    <xf numFmtId="0" fontId="4" fillId="3" borderId="4" xfId="4" applyFill="1" applyBorder="1" applyAlignment="1">
      <alignment horizontal="center" vertical="center" wrapText="1"/>
    </xf>
    <xf numFmtId="0" fontId="4" fillId="3" borderId="3" xfId="4" applyFill="1" applyBorder="1" applyAlignment="1">
      <alignment horizontal="center" vertical="center" wrapText="1"/>
    </xf>
    <xf numFmtId="0" fontId="3" fillId="3" borderId="1" xfId="0" applyFont="1" applyFill="1" applyBorder="1" applyAlignment="1">
      <alignment vertical="center"/>
    </xf>
    <xf numFmtId="14" fontId="3" fillId="3" borderId="1" xfId="0" applyNumberFormat="1" applyFont="1" applyFill="1" applyBorder="1" applyAlignment="1">
      <alignment horizontal="left" vertical="center"/>
    </xf>
    <xf numFmtId="0" fontId="3" fillId="3" borderId="1" xfId="0" applyFont="1" applyFill="1" applyBorder="1" applyAlignment="1">
      <alignment horizontal="left" vertical="center"/>
    </xf>
    <xf numFmtId="3" fontId="3" fillId="3" borderId="1" xfId="0" applyNumberFormat="1" applyFont="1" applyFill="1" applyBorder="1" applyAlignment="1">
      <alignment horizontal="left" vertical="center" wrapText="1"/>
    </xf>
    <xf numFmtId="0" fontId="3" fillId="3" borderId="1" xfId="0" applyFont="1" applyFill="1" applyBorder="1" applyAlignment="1">
      <alignment horizontal="center" vertical="center"/>
    </xf>
    <xf numFmtId="3" fontId="3" fillId="3" borderId="1" xfId="0" applyNumberFormat="1" applyFont="1" applyFill="1" applyBorder="1" applyAlignment="1">
      <alignment horizontal="left" vertical="center"/>
    </xf>
    <xf numFmtId="0" fontId="3" fillId="3" borderId="8" xfId="0" applyFont="1" applyFill="1" applyBorder="1" applyAlignment="1">
      <alignment vertical="center"/>
    </xf>
    <xf numFmtId="0" fontId="3" fillId="3" borderId="0" xfId="0" applyFont="1" applyFill="1" applyAlignment="1">
      <alignment vertical="center"/>
    </xf>
    <xf numFmtId="14" fontId="0" fillId="3" borderId="2" xfId="0" applyNumberFormat="1" applyFont="1" applyFill="1" applyBorder="1" applyAlignment="1">
      <alignment vertical="center"/>
    </xf>
    <xf numFmtId="14" fontId="0" fillId="3" borderId="4" xfId="0" applyNumberFormat="1" applyFont="1" applyFill="1" applyBorder="1" applyAlignment="1">
      <alignment vertical="center"/>
    </xf>
    <xf numFmtId="14" fontId="0" fillId="3" borderId="3" xfId="0" applyNumberFormat="1" applyFont="1" applyFill="1" applyBorder="1" applyAlignment="1">
      <alignment vertical="center"/>
    </xf>
    <xf numFmtId="0" fontId="0" fillId="3" borderId="1" xfId="0" applyFill="1" applyBorder="1" applyAlignment="1">
      <alignment horizontal="left" vertical="top" wrapText="1"/>
    </xf>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3" borderId="25" xfId="0" applyFont="1" applyFill="1" applyBorder="1" applyAlignment="1">
      <alignment horizontal="left" vertical="center" wrapText="1"/>
    </xf>
    <xf numFmtId="0" fontId="3" fillId="3" borderId="39" xfId="0" applyFont="1" applyFill="1" applyBorder="1" applyAlignment="1">
      <alignment horizontal="left" vertical="center" wrapText="1"/>
    </xf>
    <xf numFmtId="0" fontId="0" fillId="3" borderId="1" xfId="0" applyFill="1" applyBorder="1" applyAlignment="1">
      <alignment horizontal="left" vertical="center" wrapText="1"/>
    </xf>
    <xf numFmtId="0" fontId="3" fillId="3" borderId="18" xfId="0" applyFont="1" applyFill="1" applyBorder="1" applyAlignment="1">
      <alignment horizontal="left" vertical="center" wrapText="1"/>
    </xf>
    <xf numFmtId="0" fontId="3" fillId="3" borderId="2"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2" xfId="0" applyFont="1" applyFill="1" applyBorder="1" applyAlignment="1">
      <alignment vertical="center"/>
    </xf>
    <xf numFmtId="0" fontId="3" fillId="3" borderId="3" xfId="0" applyFont="1" applyFill="1" applyBorder="1" applyAlignment="1">
      <alignment vertical="center"/>
    </xf>
    <xf numFmtId="14" fontId="3" fillId="3" borderId="2" xfId="0" applyNumberFormat="1" applyFont="1" applyFill="1" applyBorder="1" applyAlignment="1">
      <alignment horizontal="left" vertical="center"/>
    </xf>
    <xf numFmtId="14" fontId="3" fillId="3" borderId="3" xfId="0" applyNumberFormat="1" applyFont="1" applyFill="1" applyBorder="1" applyAlignment="1">
      <alignment horizontal="left" vertical="center"/>
    </xf>
    <xf numFmtId="14" fontId="3" fillId="3" borderId="4" xfId="0" applyNumberFormat="1" applyFont="1" applyFill="1" applyBorder="1" applyAlignment="1">
      <alignment horizontal="left" vertical="center"/>
    </xf>
    <xf numFmtId="0" fontId="3" fillId="3" borderId="4" xfId="0" applyFont="1" applyFill="1" applyBorder="1" applyAlignment="1">
      <alignment vertical="center"/>
    </xf>
    <xf numFmtId="0" fontId="3" fillId="3" borderId="3" xfId="0" applyFont="1" applyFill="1" applyBorder="1" applyAlignment="1">
      <alignment horizontal="left" vertical="center" wrapText="1"/>
    </xf>
    <xf numFmtId="0" fontId="4" fillId="3" borderId="27" xfId="4" applyFill="1" applyBorder="1" applyAlignment="1">
      <alignment horizontal="left" vertical="center" wrapText="1"/>
    </xf>
    <xf numFmtId="0" fontId="3" fillId="3" borderId="18" xfId="0" applyFont="1" applyFill="1" applyBorder="1" applyAlignment="1">
      <alignment horizontal="left" vertical="center"/>
    </xf>
    <xf numFmtId="0" fontId="3" fillId="3" borderId="24" xfId="0" applyFont="1" applyFill="1" applyBorder="1" applyAlignment="1">
      <alignment horizontal="left" vertical="center"/>
    </xf>
    <xf numFmtId="3" fontId="0" fillId="3" borderId="2" xfId="0" applyNumberFormat="1" applyFill="1" applyBorder="1" applyAlignment="1">
      <alignment horizontal="center" vertical="center"/>
    </xf>
    <xf numFmtId="3" fontId="0" fillId="3" borderId="3" xfId="0" applyNumberFormat="1" applyFill="1" applyBorder="1" applyAlignment="1">
      <alignment horizontal="center" vertical="center"/>
    </xf>
    <xf numFmtId="3" fontId="0" fillId="3" borderId="2" xfId="0" applyNumberFormat="1" applyFill="1" applyBorder="1" applyAlignment="1">
      <alignment horizontal="center" vertical="center" wrapText="1"/>
    </xf>
    <xf numFmtId="3" fontId="0" fillId="3" borderId="4" xfId="0" applyNumberFormat="1" applyFill="1" applyBorder="1" applyAlignment="1">
      <alignment horizontal="center" vertical="center" wrapText="1"/>
    </xf>
    <xf numFmtId="3" fontId="0" fillId="3" borderId="3" xfId="0" applyNumberFormat="1" applyFill="1" applyBorder="1" applyAlignment="1">
      <alignment horizontal="center" vertical="center" wrapText="1"/>
    </xf>
    <xf numFmtId="0" fontId="4" fillId="3" borderId="10" xfId="4" applyFill="1" applyBorder="1" applyAlignment="1">
      <alignment horizontal="left" vertical="center" wrapText="1"/>
    </xf>
    <xf numFmtId="0" fontId="4" fillId="3" borderId="11" xfId="4" applyFill="1" applyBorder="1" applyAlignment="1">
      <alignment horizontal="left" vertical="center" wrapText="1"/>
    </xf>
    <xf numFmtId="0" fontId="0" fillId="3" borderId="29" xfId="0" applyFill="1" applyBorder="1" applyAlignment="1">
      <alignment horizontal="center" vertical="center"/>
    </xf>
    <xf numFmtId="3" fontId="0" fillId="3" borderId="4" xfId="0" applyNumberFormat="1" applyFill="1" applyBorder="1" applyAlignment="1">
      <alignment horizontal="center" vertical="center"/>
    </xf>
    <xf numFmtId="0" fontId="4" fillId="3" borderId="10" xfId="4" applyFill="1" applyBorder="1" applyAlignment="1">
      <alignment horizontal="center" vertical="center" wrapText="1"/>
    </xf>
    <xf numFmtId="0" fontId="4" fillId="3" borderId="11" xfId="4" applyFill="1" applyBorder="1" applyAlignment="1">
      <alignment horizontal="center" vertical="center" wrapText="1"/>
    </xf>
    <xf numFmtId="0" fontId="4" fillId="3" borderId="36" xfId="4" applyFill="1" applyBorder="1" applyAlignment="1">
      <alignment horizontal="center" vertical="center" wrapText="1"/>
    </xf>
    <xf numFmtId="0" fontId="4" fillId="3" borderId="39" xfId="4" applyFill="1" applyBorder="1" applyAlignment="1">
      <alignment horizontal="left" vertical="center" wrapText="1"/>
    </xf>
    <xf numFmtId="0" fontId="4" fillId="3" borderId="28" xfId="4" applyFill="1" applyBorder="1" applyAlignment="1">
      <alignment horizontal="left" vertical="center" wrapText="1"/>
    </xf>
    <xf numFmtId="0" fontId="4" fillId="3" borderId="0" xfId="4" applyFill="1" applyBorder="1" applyAlignment="1">
      <alignment horizontal="left" vertical="center" wrapText="1"/>
    </xf>
    <xf numFmtId="0" fontId="3" fillId="3" borderId="39" xfId="0" applyFont="1" applyFill="1" applyBorder="1" applyAlignment="1">
      <alignment horizontal="left" vertical="center"/>
    </xf>
    <xf numFmtId="0" fontId="0" fillId="3" borderId="39" xfId="0" applyFill="1" applyBorder="1" applyAlignment="1">
      <alignment horizontal="center" vertical="center"/>
    </xf>
    <xf numFmtId="0" fontId="4" fillId="3" borderId="33" xfId="4" applyFill="1" applyBorder="1" applyAlignment="1">
      <alignment horizontal="left" vertical="center" wrapText="1"/>
    </xf>
    <xf numFmtId="0" fontId="0" fillId="3" borderId="26" xfId="0" applyFill="1" applyBorder="1" applyAlignment="1">
      <alignment horizontal="center" vertical="center"/>
    </xf>
    <xf numFmtId="0" fontId="0" fillId="3" borderId="27" xfId="0" applyFill="1" applyBorder="1" applyAlignment="1">
      <alignment horizontal="center" vertical="center"/>
    </xf>
    <xf numFmtId="0" fontId="51" fillId="0" borderId="0" xfId="0" applyFont="1" applyFill="1" applyBorder="1" applyAlignment="1">
      <alignment horizontal="center" vertical="center" wrapText="1"/>
    </xf>
    <xf numFmtId="0" fontId="51" fillId="0" borderId="33" xfId="0" applyFont="1" applyFill="1" applyBorder="1" applyAlignment="1">
      <alignment horizontal="center" vertical="center" wrapText="1"/>
    </xf>
    <xf numFmtId="3" fontId="51" fillId="0" borderId="31" xfId="0" applyNumberFormat="1" applyFont="1" applyFill="1" applyBorder="1" applyAlignment="1">
      <alignment horizontal="left" vertical="center" wrapText="1"/>
    </xf>
    <xf numFmtId="0" fontId="51" fillId="0" borderId="31" xfId="0" applyFont="1" applyFill="1" applyBorder="1" applyAlignment="1">
      <alignment horizontal="left" vertical="center" wrapText="1"/>
    </xf>
    <xf numFmtId="0" fontId="51" fillId="0" borderId="30" xfId="0" applyFont="1" applyFill="1" applyBorder="1" applyAlignment="1">
      <alignment horizontal="left" vertical="center" wrapText="1"/>
    </xf>
    <xf numFmtId="3" fontId="51" fillId="0" borderId="20" xfId="0" applyNumberFormat="1" applyFont="1" applyFill="1" applyBorder="1" applyAlignment="1">
      <alignment horizontal="left" vertical="center" wrapText="1"/>
    </xf>
    <xf numFmtId="0" fontId="51" fillId="0" borderId="20" xfId="0" applyFont="1" applyFill="1" applyBorder="1" applyAlignment="1">
      <alignment horizontal="left" vertical="center" wrapText="1"/>
    </xf>
    <xf numFmtId="0" fontId="51" fillId="0" borderId="23" xfId="0" applyFont="1" applyFill="1" applyBorder="1" applyAlignment="1">
      <alignment horizontal="left" vertical="center" wrapText="1"/>
    </xf>
    <xf numFmtId="0" fontId="51" fillId="0" borderId="34" xfId="0" applyFont="1" applyFill="1" applyBorder="1" applyAlignment="1">
      <alignment horizontal="left" vertical="center" wrapText="1"/>
    </xf>
    <xf numFmtId="0" fontId="51" fillId="0" borderId="35" xfId="0" applyFont="1" applyFill="1" applyBorder="1" applyAlignment="1">
      <alignment horizontal="left" vertical="center" wrapText="1"/>
    </xf>
    <xf numFmtId="14" fontId="51" fillId="0" borderId="0" xfId="0" applyNumberFormat="1" applyFont="1" applyFill="1" applyBorder="1" applyAlignment="1">
      <alignment horizontal="center" vertical="center" wrapText="1"/>
    </xf>
    <xf numFmtId="14" fontId="51" fillId="0" borderId="33" xfId="0" applyNumberFormat="1" applyFont="1" applyFill="1" applyBorder="1" applyAlignment="1">
      <alignment horizontal="center" vertical="center" wrapText="1"/>
    </xf>
    <xf numFmtId="0" fontId="51" fillId="0" borderId="0" xfId="0" applyFont="1" applyFill="1" applyBorder="1" applyAlignment="1">
      <alignment horizontal="left" vertical="top" wrapText="1"/>
    </xf>
    <xf numFmtId="0" fontId="51" fillId="0" borderId="33" xfId="0" applyFont="1" applyFill="1" applyBorder="1" applyAlignment="1">
      <alignment horizontal="left" vertical="top" wrapText="1"/>
    </xf>
    <xf numFmtId="0" fontId="4" fillId="0" borderId="0" xfId="4" applyFill="1" applyBorder="1" applyAlignment="1">
      <alignment horizontal="left" vertical="top" wrapText="1"/>
    </xf>
    <xf numFmtId="0" fontId="4" fillId="0" borderId="33" xfId="4" applyFill="1" applyBorder="1" applyAlignment="1">
      <alignment horizontal="left" vertical="top" wrapText="1"/>
    </xf>
    <xf numFmtId="3" fontId="51" fillId="0" borderId="0" xfId="0" applyNumberFormat="1" applyFont="1" applyFill="1" applyBorder="1" applyAlignment="1">
      <alignment horizontal="left" vertical="center" wrapText="1"/>
    </xf>
    <xf numFmtId="0" fontId="51" fillId="0" borderId="0" xfId="0" applyFont="1" applyFill="1" applyBorder="1" applyAlignment="1">
      <alignment horizontal="left" vertical="center" wrapText="1"/>
    </xf>
    <xf numFmtId="0" fontId="51" fillId="0" borderId="33" xfId="0" applyFont="1" applyFill="1" applyBorder="1" applyAlignment="1">
      <alignment horizontal="left" vertical="center" wrapText="1"/>
    </xf>
    <xf numFmtId="0" fontId="74" fillId="2" borderId="0" xfId="2" applyFont="1" applyFill="1" applyAlignment="1">
      <alignment horizontal="left" vertical="top" wrapText="1"/>
    </xf>
    <xf numFmtId="0" fontId="48" fillId="3" borderId="0" xfId="2" applyFont="1" applyFill="1" applyAlignment="1">
      <alignment horizontal="left" vertical="top" wrapText="1"/>
    </xf>
    <xf numFmtId="0" fontId="75" fillId="0" borderId="0" xfId="0" applyFont="1" applyAlignment="1">
      <alignment horizontal="left" vertical="center" wrapText="1"/>
    </xf>
    <xf numFmtId="0" fontId="72" fillId="0" borderId="0" xfId="0" applyFont="1" applyAlignment="1">
      <alignment horizontal="left" vertical="top" wrapText="1"/>
    </xf>
    <xf numFmtId="0" fontId="48" fillId="2" borderId="0" xfId="2" applyFont="1" applyFill="1" applyAlignment="1">
      <alignment horizontal="left" vertical="top" wrapText="1"/>
    </xf>
  </cellXfs>
  <cellStyles count="5">
    <cellStyle name="Hyperlink" xfId="4" xr:uid="{00000000-0005-0000-0000-000000000000}"/>
    <cellStyle name="Normal" xfId="0" builtinId="0"/>
    <cellStyle name="Normal 2" xfId="2" xr:uid="{00000000-0005-0000-0000-000001000000}"/>
    <cellStyle name="Standard 2 2" xfId="1" xr:uid="{00000000-0005-0000-0000-000003000000}"/>
    <cellStyle name="Standard 2 2 2"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3858013838000648"/>
          <c:y val="1.6373612089947184E-2"/>
          <c:w val="0.54495556855557703"/>
          <c:h val="0.74402329649729726"/>
        </c:manualLayout>
      </c:layout>
      <c:barChart>
        <c:barDir val="bar"/>
        <c:grouping val="stacked"/>
        <c:varyColors val="0"/>
        <c:ser>
          <c:idx val="0"/>
          <c:order val="0"/>
          <c:tx>
            <c:strRef>
              <c:f>'Figure 1 Western Countries'!$C$7</c:f>
              <c:strCache>
                <c:ptCount val="1"/>
                <c:pt idx="0">
                  <c:v>Total aid (€ billion)</c:v>
                </c:pt>
              </c:strCache>
            </c:strRef>
          </c:tx>
          <c:spPr>
            <a:solidFill>
              <a:schemeClr val="accent5">
                <a:lumMod val="75000"/>
              </a:schemeClr>
            </a:solidFill>
            <a:ln>
              <a:solidFill>
                <a:schemeClr val="tx1"/>
              </a:solidFill>
            </a:ln>
            <a:effectLst/>
          </c:spPr>
          <c:invertIfNegative val="0"/>
          <c:cat>
            <c:strRef>
              <c:f>'Figure 1 Western Countries'!$B$8:$B$10</c:f>
              <c:strCache>
                <c:ptCount val="3"/>
                <c:pt idx="0">
                  <c:v>EU countries + EU (Commission and Council) + European Investment Bank</c:v>
                </c:pt>
                <c:pt idx="1">
                  <c:v>United States</c:v>
                </c:pt>
                <c:pt idx="2">
                  <c:v>Great Britain, Canada, Japan</c:v>
                </c:pt>
              </c:strCache>
            </c:strRef>
          </c:cat>
          <c:val>
            <c:numRef>
              <c:f>'Figure 1 Western Countries'!$C$8:$C$10</c:f>
            </c:numRef>
          </c:val>
          <c:extLst>
            <c:ext xmlns:c16="http://schemas.microsoft.com/office/drawing/2014/chart" uri="{C3380CC4-5D6E-409C-BE32-E72D297353CC}">
              <c16:uniqueId val="{00000002-3B59-46D0-BB14-23647DEBDF29}"/>
            </c:ext>
          </c:extLst>
        </c:ser>
        <c:ser>
          <c:idx val="1"/>
          <c:order val="1"/>
          <c:tx>
            <c:strRef>
              <c:f>'Figure 1 Western Countries'!$D$7</c:f>
              <c:strCache>
                <c:ptCount val="1"/>
                <c:pt idx="0">
                  <c:v>First month of war (old data release)</c:v>
                </c:pt>
              </c:strCache>
            </c:strRef>
          </c:tx>
          <c:spPr>
            <a:solidFill>
              <a:srgbClr val="4472C4"/>
            </a:solidFill>
            <a:ln>
              <a:solidFill>
                <a:srgbClr val="000000"/>
              </a:solidFill>
              <a:prstDash val="solid"/>
            </a:ln>
            <a:effectLst/>
          </c:spPr>
          <c:invertIfNegative val="0"/>
          <c:cat>
            <c:strRef>
              <c:f>'Figure 1 Western Countries'!$B$8:$B$10</c:f>
              <c:strCache>
                <c:ptCount val="3"/>
                <c:pt idx="0">
                  <c:v>EU countries + EU (Commission and Council) + European Investment Bank</c:v>
                </c:pt>
                <c:pt idx="1">
                  <c:v>United States</c:v>
                </c:pt>
                <c:pt idx="2">
                  <c:v>Great Britain, Canada, Japan</c:v>
                </c:pt>
              </c:strCache>
            </c:strRef>
          </c:cat>
          <c:val>
            <c:numRef>
              <c:f>'Figure 1 Western Countries'!$D$8:$D$10</c:f>
              <c:numCache>
                <c:formatCode>General</c:formatCode>
                <c:ptCount val="3"/>
                <c:pt idx="0">
                  <c:v>6.328027005</c:v>
                </c:pt>
                <c:pt idx="1">
                  <c:v>7.600527177</c:v>
                </c:pt>
                <c:pt idx="2">
                  <c:v>0.99083786200000001</c:v>
                </c:pt>
              </c:numCache>
            </c:numRef>
          </c:val>
          <c:extLst>
            <c:ext xmlns:c16="http://schemas.microsoft.com/office/drawing/2014/chart" uri="{C3380CC4-5D6E-409C-BE32-E72D297353CC}">
              <c16:uniqueId val="{00000004-3B59-46D0-BB14-23647DEBDF29}"/>
            </c:ext>
          </c:extLst>
        </c:ser>
        <c:ser>
          <c:idx val="2"/>
          <c:order val="2"/>
          <c:tx>
            <c:strRef>
              <c:f>'Figure 1 Western Countries'!$E$7</c:f>
              <c:strCache>
                <c:ptCount val="1"/>
                <c:pt idx="0">
                  <c:v>Additional commitments (Febr. &amp; April)</c:v>
                </c:pt>
              </c:strCache>
            </c:strRef>
          </c:tx>
          <c:spPr>
            <a:solidFill>
              <a:srgbClr val="BF8F00"/>
            </a:solidFill>
            <a:ln>
              <a:solidFill>
                <a:srgbClr val="000000"/>
              </a:solidFill>
              <a:prstDash val="solid"/>
            </a:ln>
            <a:effectLst/>
          </c:spPr>
          <c:invertIfNegative val="0"/>
          <c:cat>
            <c:strRef>
              <c:f>'Figure 1 Western Countries'!$B$8:$B$10</c:f>
              <c:strCache>
                <c:ptCount val="3"/>
                <c:pt idx="0">
                  <c:v>EU countries + EU (Commission and Council) + European Investment Bank</c:v>
                </c:pt>
                <c:pt idx="1">
                  <c:v>United States</c:v>
                </c:pt>
                <c:pt idx="2">
                  <c:v>Great Britain, Canada, Japan</c:v>
                </c:pt>
              </c:strCache>
            </c:strRef>
          </c:cat>
          <c:val>
            <c:numRef>
              <c:f>'Figure 1 Western Countries'!$E$8:$E$10</c:f>
              <c:numCache>
                <c:formatCode>General</c:formatCode>
                <c:ptCount val="3"/>
                <c:pt idx="0">
                  <c:v>6.4651223956697281</c:v>
                </c:pt>
                <c:pt idx="1">
                  <c:v>2.7137008013227693</c:v>
                </c:pt>
                <c:pt idx="2">
                  <c:v>3.3287889627241345</c:v>
                </c:pt>
              </c:numCache>
            </c:numRef>
          </c:val>
          <c:extLst>
            <c:ext xmlns:c16="http://schemas.microsoft.com/office/drawing/2014/chart" uri="{C3380CC4-5D6E-409C-BE32-E72D297353CC}">
              <c16:uniqueId val="{00000006-3B59-46D0-BB14-23647DEBDF29}"/>
            </c:ext>
          </c:extLst>
        </c:ser>
        <c:dLbls>
          <c:showLegendKey val="0"/>
          <c:showVal val="0"/>
          <c:showCatName val="0"/>
          <c:showSerName val="0"/>
          <c:showPercent val="0"/>
          <c:showBubbleSize val="0"/>
        </c:dLbls>
        <c:gapWidth val="105"/>
        <c:overlap val="100"/>
        <c:axId val="450490767"/>
        <c:axId val="450486607"/>
      </c:barChart>
      <c:catAx>
        <c:axId val="450490767"/>
        <c:scaling>
          <c:orientation val="maxMin"/>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50486607"/>
        <c:crosses val="autoZero"/>
        <c:auto val="1"/>
        <c:lblAlgn val="ctr"/>
        <c:lblOffset val="100"/>
        <c:noMultiLvlLbl val="0"/>
      </c:catAx>
      <c:valAx>
        <c:axId val="450486607"/>
        <c:scaling>
          <c:orientation val="minMax"/>
          <c:max val="14"/>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50490767"/>
        <c:crosses val="max"/>
        <c:crossBetween val="between"/>
        <c:majorUnit val="2"/>
      </c:valAx>
      <c:spPr>
        <a:noFill/>
        <a:ln>
          <a:noFill/>
        </a:ln>
        <a:effectLst/>
      </c:spPr>
    </c:plotArea>
    <c:legend>
      <c:legendPos val="r"/>
      <c:layout>
        <c:manualLayout>
          <c:xMode val="edge"/>
          <c:yMode val="edge"/>
          <c:x val="3.8443584138317347E-2"/>
          <c:y val="0.83733616669111288"/>
          <c:w val="0.82269220360626361"/>
          <c:h val="0.15217294886750268"/>
        </c:manualLayout>
      </c:layout>
      <c:overlay val="0"/>
      <c:spPr>
        <a:solidFill>
          <a:schemeClr val="bg1"/>
        </a:solid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437694121241705"/>
          <c:y val="1.7897313247991778E-2"/>
          <c:w val="0.78572756319905845"/>
          <c:h val="0.9133604246164978"/>
        </c:manualLayout>
      </c:layout>
      <c:barChart>
        <c:barDir val="bar"/>
        <c:grouping val="stacked"/>
        <c:varyColors val="0"/>
        <c:ser>
          <c:idx val="0"/>
          <c:order val="0"/>
          <c:tx>
            <c:strRef>
              <c:f>'Figure 2 Type of Aid'!$C$7</c:f>
              <c:strCache>
                <c:ptCount val="1"/>
                <c:pt idx="0">
                  <c:v>Financial</c:v>
                </c:pt>
              </c:strCache>
            </c:strRef>
          </c:tx>
          <c:spPr>
            <a:solidFill>
              <a:srgbClr val="0070C0"/>
            </a:solidFill>
            <a:ln>
              <a:solidFill>
                <a:schemeClr val="tx1"/>
              </a:solidFill>
            </a:ln>
            <a:effectLst/>
          </c:spPr>
          <c:invertIfNegative val="0"/>
          <c:cat>
            <c:strRef>
              <c:f>'Figure 2 Type of Aid'!$B$8:$B$38</c:f>
              <c:strCache>
                <c:ptCount val="31"/>
                <c:pt idx="0">
                  <c:v>United States</c:v>
                </c:pt>
                <c:pt idx="1">
                  <c:v>Poland</c:v>
                </c:pt>
                <c:pt idx="2">
                  <c:v>United Kingdom</c:v>
                </c:pt>
                <c:pt idx="3">
                  <c:v>Canada</c:v>
                </c:pt>
                <c:pt idx="4">
                  <c:v>Germany</c:v>
                </c:pt>
                <c:pt idx="5">
                  <c:v>France</c:v>
                </c:pt>
                <c:pt idx="6">
                  <c:v>Sweden</c:v>
                </c:pt>
                <c:pt idx="7">
                  <c:v>Japan</c:v>
                </c:pt>
                <c:pt idx="8">
                  <c:v>Italy</c:v>
                </c:pt>
                <c:pt idx="9">
                  <c:v>Luxembourg</c:v>
                </c:pt>
                <c:pt idx="10">
                  <c:v>Latvia</c:v>
                </c:pt>
                <c:pt idx="11">
                  <c:v>Estonia</c:v>
                </c:pt>
                <c:pt idx="12">
                  <c:v>Slovakia</c:v>
                </c:pt>
                <c:pt idx="13">
                  <c:v>Netherlands</c:v>
                </c:pt>
                <c:pt idx="14">
                  <c:v>Denmark</c:v>
                </c:pt>
                <c:pt idx="15">
                  <c:v>Belgium</c:v>
                </c:pt>
                <c:pt idx="16">
                  <c:v>Ireland</c:v>
                </c:pt>
                <c:pt idx="17">
                  <c:v>Lithuania</c:v>
                </c:pt>
                <c:pt idx="18">
                  <c:v>Czech Republic</c:v>
                </c:pt>
                <c:pt idx="19">
                  <c:v>Spain</c:v>
                </c:pt>
                <c:pt idx="20">
                  <c:v>Finland</c:v>
                </c:pt>
                <c:pt idx="21">
                  <c:v>Slovenia</c:v>
                </c:pt>
                <c:pt idx="22">
                  <c:v>Croatia</c:v>
                </c:pt>
                <c:pt idx="23">
                  <c:v>Greece</c:v>
                </c:pt>
                <c:pt idx="24">
                  <c:v>Austria</c:v>
                </c:pt>
                <c:pt idx="25">
                  <c:v>Portugal</c:v>
                </c:pt>
                <c:pt idx="26">
                  <c:v>Hungary</c:v>
                </c:pt>
                <c:pt idx="27">
                  <c:v>Romania</c:v>
                </c:pt>
                <c:pt idx="28">
                  <c:v>Cyprus</c:v>
                </c:pt>
                <c:pt idx="29">
                  <c:v>Malta</c:v>
                </c:pt>
                <c:pt idx="30">
                  <c:v>Bulgaria</c:v>
                </c:pt>
              </c:strCache>
            </c:strRef>
          </c:cat>
          <c:val>
            <c:numRef>
              <c:f>'Figure 2 Type of Aid'!$C$8:$C$38</c:f>
              <c:numCache>
                <c:formatCode>General</c:formatCode>
                <c:ptCount val="31"/>
                <c:pt idx="0">
                  <c:v>1.8370533664002939</c:v>
                </c:pt>
                <c:pt idx="1">
                  <c:v>0.92500616484161557</c:v>
                </c:pt>
                <c:pt idx="2">
                  <c:v>0.83069107211298199</c:v>
                </c:pt>
                <c:pt idx="3">
                  <c:v>1.1029411764705883</c:v>
                </c:pt>
                <c:pt idx="4">
                  <c:v>0</c:v>
                </c:pt>
                <c:pt idx="5">
                  <c:v>0.3</c:v>
                </c:pt>
                <c:pt idx="6">
                  <c:v>8.9926334160007351E-2</c:v>
                </c:pt>
                <c:pt idx="7">
                  <c:v>0.27555800496004407</c:v>
                </c:pt>
                <c:pt idx="8">
                  <c:v>0.11</c:v>
                </c:pt>
                <c:pt idx="9">
                  <c:v>0.25</c:v>
                </c:pt>
                <c:pt idx="10">
                  <c:v>5.0000000000000001E-3</c:v>
                </c:pt>
                <c:pt idx="11">
                  <c:v>0</c:v>
                </c:pt>
                <c:pt idx="12">
                  <c:v>0</c:v>
                </c:pt>
                <c:pt idx="13">
                  <c:v>0.08</c:v>
                </c:pt>
                <c:pt idx="14">
                  <c:v>0.02</c:v>
                </c:pt>
                <c:pt idx="15">
                  <c:v>0</c:v>
                </c:pt>
                <c:pt idx="16">
                  <c:v>0</c:v>
                </c:pt>
                <c:pt idx="17">
                  <c:v>3.5000000000000001E-3</c:v>
                </c:pt>
                <c:pt idx="18">
                  <c:v>0</c:v>
                </c:pt>
                <c:pt idx="19">
                  <c:v>0</c:v>
                </c:pt>
                <c:pt idx="20">
                  <c:v>0</c:v>
                </c:pt>
                <c:pt idx="21">
                  <c:v>0</c:v>
                </c:pt>
                <c:pt idx="22">
                  <c:v>0</c:v>
                </c:pt>
                <c:pt idx="23">
                  <c:v>0</c:v>
                </c:pt>
                <c:pt idx="24">
                  <c:v>0.01</c:v>
                </c:pt>
                <c:pt idx="25">
                  <c:v>0</c:v>
                </c:pt>
                <c:pt idx="26">
                  <c:v>0</c:v>
                </c:pt>
                <c:pt idx="27">
                  <c:v>0</c:v>
                </c:pt>
                <c:pt idx="28">
                  <c:v>0</c:v>
                </c:pt>
                <c:pt idx="29">
                  <c:v>0</c:v>
                </c:pt>
                <c:pt idx="30">
                  <c:v>0</c:v>
                </c:pt>
              </c:numCache>
            </c:numRef>
          </c:val>
          <c:extLst>
            <c:ext xmlns:c16="http://schemas.microsoft.com/office/drawing/2014/chart" uri="{C3380CC4-5D6E-409C-BE32-E72D297353CC}">
              <c16:uniqueId val="{00000000-E8A1-A14E-A9BC-ACC519452156}"/>
            </c:ext>
          </c:extLst>
        </c:ser>
        <c:ser>
          <c:idx val="1"/>
          <c:order val="1"/>
          <c:tx>
            <c:strRef>
              <c:f>'Figure 2 Type of Aid'!$D$7</c:f>
              <c:strCache>
                <c:ptCount val="1"/>
                <c:pt idx="0">
                  <c:v>Humanitarian</c:v>
                </c:pt>
              </c:strCache>
            </c:strRef>
          </c:tx>
          <c:spPr>
            <a:solidFill>
              <a:srgbClr val="92D050"/>
            </a:solidFill>
            <a:ln>
              <a:solidFill>
                <a:schemeClr val="tx1"/>
              </a:solidFill>
            </a:ln>
            <a:effectLst/>
          </c:spPr>
          <c:invertIfNegative val="0"/>
          <c:cat>
            <c:strRef>
              <c:f>'Figure 2 Type of Aid'!$B$8:$B$38</c:f>
              <c:strCache>
                <c:ptCount val="31"/>
                <c:pt idx="0">
                  <c:v>United States</c:v>
                </c:pt>
                <c:pt idx="1">
                  <c:v>Poland</c:v>
                </c:pt>
                <c:pt idx="2">
                  <c:v>United Kingdom</c:v>
                </c:pt>
                <c:pt idx="3">
                  <c:v>Canada</c:v>
                </c:pt>
                <c:pt idx="4">
                  <c:v>Germany</c:v>
                </c:pt>
                <c:pt idx="5">
                  <c:v>France</c:v>
                </c:pt>
                <c:pt idx="6">
                  <c:v>Sweden</c:v>
                </c:pt>
                <c:pt idx="7">
                  <c:v>Japan</c:v>
                </c:pt>
                <c:pt idx="8">
                  <c:v>Italy</c:v>
                </c:pt>
                <c:pt idx="9">
                  <c:v>Luxembourg</c:v>
                </c:pt>
                <c:pt idx="10">
                  <c:v>Latvia</c:v>
                </c:pt>
                <c:pt idx="11">
                  <c:v>Estonia</c:v>
                </c:pt>
                <c:pt idx="12">
                  <c:v>Slovakia</c:v>
                </c:pt>
                <c:pt idx="13">
                  <c:v>Netherlands</c:v>
                </c:pt>
                <c:pt idx="14">
                  <c:v>Denmark</c:v>
                </c:pt>
                <c:pt idx="15">
                  <c:v>Belgium</c:v>
                </c:pt>
                <c:pt idx="16">
                  <c:v>Ireland</c:v>
                </c:pt>
                <c:pt idx="17">
                  <c:v>Lithuania</c:v>
                </c:pt>
                <c:pt idx="18">
                  <c:v>Czech Republic</c:v>
                </c:pt>
                <c:pt idx="19">
                  <c:v>Spain</c:v>
                </c:pt>
                <c:pt idx="20">
                  <c:v>Finland</c:v>
                </c:pt>
                <c:pt idx="21">
                  <c:v>Slovenia</c:v>
                </c:pt>
                <c:pt idx="22">
                  <c:v>Croatia</c:v>
                </c:pt>
                <c:pt idx="23">
                  <c:v>Greece</c:v>
                </c:pt>
                <c:pt idx="24">
                  <c:v>Austria</c:v>
                </c:pt>
                <c:pt idx="25">
                  <c:v>Portugal</c:v>
                </c:pt>
                <c:pt idx="26">
                  <c:v>Hungary</c:v>
                </c:pt>
                <c:pt idx="27">
                  <c:v>Romania</c:v>
                </c:pt>
                <c:pt idx="28">
                  <c:v>Cyprus</c:v>
                </c:pt>
                <c:pt idx="29">
                  <c:v>Malta</c:v>
                </c:pt>
                <c:pt idx="30">
                  <c:v>Bulgaria</c:v>
                </c:pt>
              </c:strCache>
            </c:strRef>
          </c:cat>
          <c:val>
            <c:numRef>
              <c:f>'Figure 2 Type of Aid'!$D$8:$D$38</c:f>
              <c:numCache>
                <c:formatCode>General</c:formatCode>
                <c:ptCount val="31"/>
                <c:pt idx="0">
                  <c:v>4.4815835400018367</c:v>
                </c:pt>
                <c:pt idx="1">
                  <c:v>2.755580049600441E-3</c:v>
                </c:pt>
                <c:pt idx="2">
                  <c:v>0.49492426826512548</c:v>
                </c:pt>
                <c:pt idx="3">
                  <c:v>0.14705882352941177</c:v>
                </c:pt>
                <c:pt idx="4">
                  <c:v>0.47242491044364837</c:v>
                </c:pt>
                <c:pt idx="5">
                  <c:v>0.11647094700101039</c:v>
                </c:pt>
                <c:pt idx="6">
                  <c:v>9.9460766627987474E-2</c:v>
                </c:pt>
                <c:pt idx="7">
                  <c:v>0</c:v>
                </c:pt>
                <c:pt idx="8">
                  <c:v>4.7579682189767616E-3</c:v>
                </c:pt>
                <c:pt idx="9">
                  <c:v>0</c:v>
                </c:pt>
                <c:pt idx="10">
                  <c:v>1.36741774E-3</c:v>
                </c:pt>
                <c:pt idx="11">
                  <c:v>1.647014E-3</c:v>
                </c:pt>
                <c:pt idx="12">
                  <c:v>5.0000000000000001E-3</c:v>
                </c:pt>
                <c:pt idx="13">
                  <c:v>1.8349912739965096E-2</c:v>
                </c:pt>
                <c:pt idx="14">
                  <c:v>1.8144429660094354E-2</c:v>
                </c:pt>
                <c:pt idx="15">
                  <c:v>8.3229999999999998E-2</c:v>
                </c:pt>
                <c:pt idx="16">
                  <c:v>6.4931507302287125E-2</c:v>
                </c:pt>
                <c:pt idx="17">
                  <c:v>0.04</c:v>
                </c:pt>
                <c:pt idx="18">
                  <c:v>1.8170631665299423E-2</c:v>
                </c:pt>
                <c:pt idx="19">
                  <c:v>4.2237476807201253E-2</c:v>
                </c:pt>
                <c:pt idx="20">
                  <c:v>1.4404151740608065E-2</c:v>
                </c:pt>
                <c:pt idx="21">
                  <c:v>1.8029999999999999E-3</c:v>
                </c:pt>
                <c:pt idx="22">
                  <c:v>1.4036887684273154E-3</c:v>
                </c:pt>
                <c:pt idx="23">
                  <c:v>0</c:v>
                </c:pt>
                <c:pt idx="24">
                  <c:v>7.1185817948011393E-4</c:v>
                </c:pt>
                <c:pt idx="25">
                  <c:v>0</c:v>
                </c:pt>
                <c:pt idx="26">
                  <c:v>7.3369339579314784E-3</c:v>
                </c:pt>
                <c:pt idx="27">
                  <c:v>1.0128969393557849E-3</c:v>
                </c:pt>
                <c:pt idx="28">
                  <c:v>1.837053366400294E-3</c:v>
                </c:pt>
                <c:pt idx="29">
                  <c:v>1.15E-3</c:v>
                </c:pt>
                <c:pt idx="30">
                  <c:v>0</c:v>
                </c:pt>
              </c:numCache>
            </c:numRef>
          </c:val>
          <c:extLst>
            <c:ext xmlns:c16="http://schemas.microsoft.com/office/drawing/2014/chart" uri="{C3380CC4-5D6E-409C-BE32-E72D297353CC}">
              <c16:uniqueId val="{00000001-E8A1-A14E-A9BC-ACC519452156}"/>
            </c:ext>
          </c:extLst>
        </c:ser>
        <c:ser>
          <c:idx val="2"/>
          <c:order val="2"/>
          <c:tx>
            <c:strRef>
              <c:f>'Figure 2 Type of Aid'!$E$7</c:f>
              <c:strCache>
                <c:ptCount val="1"/>
                <c:pt idx="0">
                  <c:v>Military</c:v>
                </c:pt>
              </c:strCache>
            </c:strRef>
          </c:tx>
          <c:spPr>
            <a:solidFill>
              <a:srgbClr val="C00000"/>
            </a:solidFill>
            <a:ln>
              <a:solidFill>
                <a:schemeClr val="tx1"/>
              </a:solidFill>
            </a:ln>
            <a:effectLst/>
          </c:spPr>
          <c:invertIfNegative val="0"/>
          <c:cat>
            <c:strRef>
              <c:f>'Figure 2 Type of Aid'!$B$8:$B$38</c:f>
              <c:strCache>
                <c:ptCount val="31"/>
                <c:pt idx="0">
                  <c:v>United States</c:v>
                </c:pt>
                <c:pt idx="1">
                  <c:v>Poland</c:v>
                </c:pt>
                <c:pt idx="2">
                  <c:v>United Kingdom</c:v>
                </c:pt>
                <c:pt idx="3">
                  <c:v>Canada</c:v>
                </c:pt>
                <c:pt idx="4">
                  <c:v>Germany</c:v>
                </c:pt>
                <c:pt idx="5">
                  <c:v>France</c:v>
                </c:pt>
                <c:pt idx="6">
                  <c:v>Sweden</c:v>
                </c:pt>
                <c:pt idx="7">
                  <c:v>Japan</c:v>
                </c:pt>
                <c:pt idx="8">
                  <c:v>Italy</c:v>
                </c:pt>
                <c:pt idx="9">
                  <c:v>Luxembourg</c:v>
                </c:pt>
                <c:pt idx="10">
                  <c:v>Latvia</c:v>
                </c:pt>
                <c:pt idx="11">
                  <c:v>Estonia</c:v>
                </c:pt>
                <c:pt idx="12">
                  <c:v>Slovakia</c:v>
                </c:pt>
                <c:pt idx="13">
                  <c:v>Netherlands</c:v>
                </c:pt>
                <c:pt idx="14">
                  <c:v>Denmark</c:v>
                </c:pt>
                <c:pt idx="15">
                  <c:v>Belgium</c:v>
                </c:pt>
                <c:pt idx="16">
                  <c:v>Ireland</c:v>
                </c:pt>
                <c:pt idx="17">
                  <c:v>Lithuania</c:v>
                </c:pt>
                <c:pt idx="18">
                  <c:v>Czech Republic</c:v>
                </c:pt>
                <c:pt idx="19">
                  <c:v>Spain</c:v>
                </c:pt>
                <c:pt idx="20">
                  <c:v>Finland</c:v>
                </c:pt>
                <c:pt idx="21">
                  <c:v>Slovenia</c:v>
                </c:pt>
                <c:pt idx="22">
                  <c:v>Croatia</c:v>
                </c:pt>
                <c:pt idx="23">
                  <c:v>Greece</c:v>
                </c:pt>
                <c:pt idx="24">
                  <c:v>Austria</c:v>
                </c:pt>
                <c:pt idx="25">
                  <c:v>Portugal</c:v>
                </c:pt>
                <c:pt idx="26">
                  <c:v>Hungary</c:v>
                </c:pt>
                <c:pt idx="27">
                  <c:v>Romania</c:v>
                </c:pt>
                <c:pt idx="28">
                  <c:v>Cyprus</c:v>
                </c:pt>
                <c:pt idx="29">
                  <c:v>Malta</c:v>
                </c:pt>
                <c:pt idx="30">
                  <c:v>Bulgaria</c:v>
                </c:pt>
              </c:strCache>
            </c:strRef>
          </c:cat>
          <c:val>
            <c:numRef>
              <c:f>'Figure 2 Type of Aid'!$E$8:$E$38</c:f>
              <c:numCache>
                <c:formatCode>General</c:formatCode>
                <c:ptCount val="31"/>
                <c:pt idx="0">
                  <c:v>3.9955910719206384</c:v>
                </c:pt>
                <c:pt idx="1">
                  <c:v>1.469566547258198</c:v>
                </c:pt>
                <c:pt idx="2">
                  <c:v>0.7706368416258913</c:v>
                </c:pt>
                <c:pt idx="3">
                  <c:v>0.69781663776009151</c:v>
                </c:pt>
                <c:pt idx="4">
                  <c:v>1.3422330394047948</c:v>
                </c:pt>
                <c:pt idx="5">
                  <c:v>0.15051896757600808</c:v>
                </c:pt>
                <c:pt idx="6">
                  <c:v>0.12676372217292523</c:v>
                </c:pt>
                <c:pt idx="7">
                  <c:v>0</c:v>
                </c:pt>
                <c:pt idx="8">
                  <c:v>0.15</c:v>
                </c:pt>
                <c:pt idx="9">
                  <c:v>3.0320336180766055E-3</c:v>
                </c:pt>
                <c:pt idx="10">
                  <c:v>0.22</c:v>
                </c:pt>
                <c:pt idx="11">
                  <c:v>0.22</c:v>
                </c:pt>
                <c:pt idx="12">
                  <c:v>0.19636426931202353</c:v>
                </c:pt>
                <c:pt idx="13">
                  <c:v>5.0212051070083585E-2</c:v>
                </c:pt>
                <c:pt idx="14">
                  <c:v>8.5601953689700139E-2</c:v>
                </c:pt>
                <c:pt idx="15">
                  <c:v>1.9948103242399193E-2</c:v>
                </c:pt>
                <c:pt idx="16">
                  <c:v>3.3000000000000002E-2</c:v>
                </c:pt>
                <c:pt idx="17">
                  <c:v>4.9000000000000002E-2</c:v>
                </c:pt>
                <c:pt idx="18">
                  <c:v>7.0988185097707046E-2</c:v>
                </c:pt>
                <c:pt idx="19">
                  <c:v>4.0218818774685403E-3</c:v>
                </c:pt>
                <c:pt idx="20">
                  <c:v>1.0269128318177643E-2</c:v>
                </c:pt>
                <c:pt idx="21">
                  <c:v>1.8533533664002941E-2</c:v>
                </c:pt>
                <c:pt idx="22">
                  <c:v>1.6394526343623983E-2</c:v>
                </c:pt>
                <c:pt idx="23">
                  <c:v>1.3923833930375676E-2</c:v>
                </c:pt>
                <c:pt idx="24">
                  <c:v>2.3697988426563794E-4</c:v>
                </c:pt>
                <c:pt idx="25">
                  <c:v>0.01</c:v>
                </c:pt>
                <c:pt idx="26">
                  <c:v>0</c:v>
                </c:pt>
                <c:pt idx="27">
                  <c:v>3.0000000000000001E-3</c:v>
                </c:pt>
                <c:pt idx="28">
                  <c:v>0</c:v>
                </c:pt>
                <c:pt idx="29">
                  <c:v>0</c:v>
                </c:pt>
                <c:pt idx="30">
                  <c:v>0</c:v>
                </c:pt>
              </c:numCache>
            </c:numRef>
          </c:val>
          <c:extLst>
            <c:ext xmlns:c16="http://schemas.microsoft.com/office/drawing/2014/chart" uri="{C3380CC4-5D6E-409C-BE32-E72D297353CC}">
              <c16:uniqueId val="{00000002-E8A1-A14E-A9BC-ACC519452156}"/>
            </c:ext>
          </c:extLst>
        </c:ser>
        <c:ser>
          <c:idx val="4"/>
          <c:order val="4"/>
          <c:tx>
            <c:strRef>
              <c:f>'Figure 2 Type of Aid'!$G$7</c:f>
              <c:strCache>
                <c:ptCount val="1"/>
                <c:pt idx="0">
                  <c:v>Share EU Aid (includes Aid by EU (Commission and Council), MFA Program and EIB)</c:v>
                </c:pt>
              </c:strCache>
            </c:strRef>
          </c:tx>
          <c:spPr>
            <a:solidFill>
              <a:schemeClr val="accent4">
                <a:lumMod val="75000"/>
              </a:schemeClr>
            </a:solidFill>
            <a:ln>
              <a:solidFill>
                <a:schemeClr val="tx1"/>
              </a:solidFill>
            </a:ln>
            <a:effectLst/>
          </c:spPr>
          <c:invertIfNegative val="0"/>
          <c:cat>
            <c:strRef>
              <c:f>'Figure 2 Type of Aid'!$B$8:$B$38</c:f>
              <c:strCache>
                <c:ptCount val="31"/>
                <c:pt idx="0">
                  <c:v>United States</c:v>
                </c:pt>
                <c:pt idx="1">
                  <c:v>Poland</c:v>
                </c:pt>
                <c:pt idx="2">
                  <c:v>United Kingdom</c:v>
                </c:pt>
                <c:pt idx="3">
                  <c:v>Canada</c:v>
                </c:pt>
                <c:pt idx="4">
                  <c:v>Germany</c:v>
                </c:pt>
                <c:pt idx="5">
                  <c:v>France</c:v>
                </c:pt>
                <c:pt idx="6">
                  <c:v>Sweden</c:v>
                </c:pt>
                <c:pt idx="7">
                  <c:v>Japan</c:v>
                </c:pt>
                <c:pt idx="8">
                  <c:v>Italy</c:v>
                </c:pt>
                <c:pt idx="9">
                  <c:v>Luxembourg</c:v>
                </c:pt>
                <c:pt idx="10">
                  <c:v>Latvia</c:v>
                </c:pt>
                <c:pt idx="11">
                  <c:v>Estonia</c:v>
                </c:pt>
                <c:pt idx="12">
                  <c:v>Slovakia</c:v>
                </c:pt>
                <c:pt idx="13">
                  <c:v>Netherlands</c:v>
                </c:pt>
                <c:pt idx="14">
                  <c:v>Denmark</c:v>
                </c:pt>
                <c:pt idx="15">
                  <c:v>Belgium</c:v>
                </c:pt>
                <c:pt idx="16">
                  <c:v>Ireland</c:v>
                </c:pt>
                <c:pt idx="17">
                  <c:v>Lithuania</c:v>
                </c:pt>
                <c:pt idx="18">
                  <c:v>Czech Republic</c:v>
                </c:pt>
                <c:pt idx="19">
                  <c:v>Spain</c:v>
                </c:pt>
                <c:pt idx="20">
                  <c:v>Finland</c:v>
                </c:pt>
                <c:pt idx="21">
                  <c:v>Slovenia</c:v>
                </c:pt>
                <c:pt idx="22">
                  <c:v>Croatia</c:v>
                </c:pt>
                <c:pt idx="23">
                  <c:v>Greece</c:v>
                </c:pt>
                <c:pt idx="24">
                  <c:v>Austria</c:v>
                </c:pt>
                <c:pt idx="25">
                  <c:v>Portugal</c:v>
                </c:pt>
                <c:pt idx="26">
                  <c:v>Hungary</c:v>
                </c:pt>
                <c:pt idx="27">
                  <c:v>Romania</c:v>
                </c:pt>
                <c:pt idx="28">
                  <c:v>Cyprus</c:v>
                </c:pt>
                <c:pt idx="29">
                  <c:v>Malta</c:v>
                </c:pt>
                <c:pt idx="30">
                  <c:v>Bulgaria</c:v>
                </c:pt>
              </c:strCache>
            </c:strRef>
          </c:cat>
          <c:val>
            <c:numRef>
              <c:f>'Figure 2 Type of Aid'!$G$8:$G$39</c:f>
            </c:numRef>
          </c:val>
          <c:extLst>
            <c:ext xmlns:c16="http://schemas.microsoft.com/office/drawing/2014/chart" uri="{C3380CC4-5D6E-409C-BE32-E72D297353CC}">
              <c16:uniqueId val="{00000001-4933-44F0-97F8-0C20EF23C072}"/>
            </c:ext>
          </c:extLst>
        </c:ser>
        <c:ser>
          <c:idx val="5"/>
          <c:order val="5"/>
          <c:tx>
            <c:strRef>
              <c:f>'Figure 2 Type of Aid'!$H$7</c:f>
              <c:strCache>
                <c:ptCount val="1"/>
                <c:pt idx="0">
                  <c:v>Overall Total</c:v>
                </c:pt>
              </c:strCache>
              <c:extLst xmlns:c15="http://schemas.microsoft.com/office/drawing/2012/chart"/>
            </c:strRef>
          </c:tx>
          <c:spPr>
            <a:solidFill>
              <a:schemeClr val="accent6">
                <a:lumMod val="60000"/>
              </a:schemeClr>
            </a:solidFill>
            <a:ln>
              <a:noFill/>
            </a:ln>
            <a:effectLst/>
          </c:spPr>
          <c:invertIfNegative val="0"/>
          <c:cat>
            <c:strRef>
              <c:f>'Figure 2 Type of Aid'!$B$8:$B$38</c:f>
              <c:strCache>
                <c:ptCount val="31"/>
                <c:pt idx="0">
                  <c:v>United States</c:v>
                </c:pt>
                <c:pt idx="1">
                  <c:v>Poland</c:v>
                </c:pt>
                <c:pt idx="2">
                  <c:v>United Kingdom</c:v>
                </c:pt>
                <c:pt idx="3">
                  <c:v>Canada</c:v>
                </c:pt>
                <c:pt idx="4">
                  <c:v>Germany</c:v>
                </c:pt>
                <c:pt idx="5">
                  <c:v>France</c:v>
                </c:pt>
                <c:pt idx="6">
                  <c:v>Sweden</c:v>
                </c:pt>
                <c:pt idx="7">
                  <c:v>Japan</c:v>
                </c:pt>
                <c:pt idx="8">
                  <c:v>Italy</c:v>
                </c:pt>
                <c:pt idx="9">
                  <c:v>Luxembourg</c:v>
                </c:pt>
                <c:pt idx="10">
                  <c:v>Latvia</c:v>
                </c:pt>
                <c:pt idx="11">
                  <c:v>Estonia</c:v>
                </c:pt>
                <c:pt idx="12">
                  <c:v>Slovakia</c:v>
                </c:pt>
                <c:pt idx="13">
                  <c:v>Netherlands</c:v>
                </c:pt>
                <c:pt idx="14">
                  <c:v>Denmark</c:v>
                </c:pt>
                <c:pt idx="15">
                  <c:v>Belgium</c:v>
                </c:pt>
                <c:pt idx="16">
                  <c:v>Ireland</c:v>
                </c:pt>
                <c:pt idx="17">
                  <c:v>Lithuania</c:v>
                </c:pt>
                <c:pt idx="18">
                  <c:v>Czech Republic</c:v>
                </c:pt>
                <c:pt idx="19">
                  <c:v>Spain</c:v>
                </c:pt>
                <c:pt idx="20">
                  <c:v>Finland</c:v>
                </c:pt>
                <c:pt idx="21">
                  <c:v>Slovenia</c:v>
                </c:pt>
                <c:pt idx="22">
                  <c:v>Croatia</c:v>
                </c:pt>
                <c:pt idx="23">
                  <c:v>Greece</c:v>
                </c:pt>
                <c:pt idx="24">
                  <c:v>Austria</c:v>
                </c:pt>
                <c:pt idx="25">
                  <c:v>Portugal</c:v>
                </c:pt>
                <c:pt idx="26">
                  <c:v>Hungary</c:v>
                </c:pt>
                <c:pt idx="27">
                  <c:v>Romania</c:v>
                </c:pt>
                <c:pt idx="28">
                  <c:v>Cyprus</c:v>
                </c:pt>
                <c:pt idx="29">
                  <c:v>Malta</c:v>
                </c:pt>
                <c:pt idx="30">
                  <c:v>Bulgaria</c:v>
                </c:pt>
              </c:strCache>
              <c:extLst xmlns:c15="http://schemas.microsoft.com/office/drawing/2012/chart"/>
            </c:strRef>
          </c:cat>
          <c:val>
            <c:numRef>
              <c:f>'Figure 2 Type of Aid'!$H$8:$H$39</c:f>
              <c:extLst xmlns:c15="http://schemas.microsoft.com/office/drawing/2012/chart"/>
            </c:numRef>
          </c:val>
          <c:extLst xmlns:c15="http://schemas.microsoft.com/office/drawing/2012/chart">
            <c:ext xmlns:c16="http://schemas.microsoft.com/office/drawing/2014/chart" uri="{C3380CC4-5D6E-409C-BE32-E72D297353CC}">
              <c16:uniqueId val="{00000002-4933-44F0-97F8-0C20EF23C072}"/>
            </c:ext>
          </c:extLst>
        </c:ser>
        <c:dLbls>
          <c:showLegendKey val="0"/>
          <c:showVal val="0"/>
          <c:showCatName val="0"/>
          <c:showSerName val="0"/>
          <c:showPercent val="0"/>
          <c:showBubbleSize val="0"/>
        </c:dLbls>
        <c:gapWidth val="70"/>
        <c:overlap val="100"/>
        <c:axId val="450490767"/>
        <c:axId val="450486607"/>
        <c:extLst>
          <c:ext xmlns:c15="http://schemas.microsoft.com/office/drawing/2012/chart" uri="{02D57815-91ED-43cb-92C2-25804820EDAC}">
            <c15:filteredBarSeries>
              <c15:ser>
                <c:idx val="3"/>
                <c:order val="3"/>
                <c:tx>
                  <c:strRef>
                    <c:extLst>
                      <c:ext uri="{02D57815-91ED-43cb-92C2-25804820EDAC}">
                        <c15:formulaRef>
                          <c15:sqref>'Figure 2 Type of Aid'!$F$7</c15:sqref>
                        </c15:formulaRef>
                      </c:ext>
                    </c:extLst>
                    <c:strCache>
                      <c:ptCount val="1"/>
                      <c:pt idx="0">
                        <c:v>Total</c:v>
                      </c:pt>
                    </c:strCache>
                  </c:strRef>
                </c:tx>
                <c:spPr>
                  <a:solidFill>
                    <a:schemeClr val="accent2">
                      <a:lumMod val="60000"/>
                    </a:schemeClr>
                  </a:solidFill>
                  <a:ln>
                    <a:noFill/>
                  </a:ln>
                  <a:effectLst/>
                </c:spPr>
                <c:invertIfNegative val="0"/>
                <c:cat>
                  <c:strRef>
                    <c:extLst>
                      <c:ext uri="{02D57815-91ED-43cb-92C2-25804820EDAC}">
                        <c15:formulaRef>
                          <c15:sqref>'Figure 2 Type of Aid'!$B$8:$B$38</c15:sqref>
                        </c15:formulaRef>
                      </c:ext>
                    </c:extLst>
                    <c:strCache>
                      <c:ptCount val="31"/>
                      <c:pt idx="0">
                        <c:v>United States</c:v>
                      </c:pt>
                      <c:pt idx="1">
                        <c:v>Poland</c:v>
                      </c:pt>
                      <c:pt idx="2">
                        <c:v>United Kingdom</c:v>
                      </c:pt>
                      <c:pt idx="3">
                        <c:v>Canada</c:v>
                      </c:pt>
                      <c:pt idx="4">
                        <c:v>Germany</c:v>
                      </c:pt>
                      <c:pt idx="5">
                        <c:v>France</c:v>
                      </c:pt>
                      <c:pt idx="6">
                        <c:v>Sweden</c:v>
                      </c:pt>
                      <c:pt idx="7">
                        <c:v>Japan</c:v>
                      </c:pt>
                      <c:pt idx="8">
                        <c:v>Italy</c:v>
                      </c:pt>
                      <c:pt idx="9">
                        <c:v>Luxembourg</c:v>
                      </c:pt>
                      <c:pt idx="10">
                        <c:v>Latvia</c:v>
                      </c:pt>
                      <c:pt idx="11">
                        <c:v>Estonia</c:v>
                      </c:pt>
                      <c:pt idx="12">
                        <c:v>Slovakia</c:v>
                      </c:pt>
                      <c:pt idx="13">
                        <c:v>Netherlands</c:v>
                      </c:pt>
                      <c:pt idx="14">
                        <c:v>Denmark</c:v>
                      </c:pt>
                      <c:pt idx="15">
                        <c:v>Belgium</c:v>
                      </c:pt>
                      <c:pt idx="16">
                        <c:v>Ireland</c:v>
                      </c:pt>
                      <c:pt idx="17">
                        <c:v>Lithuania</c:v>
                      </c:pt>
                      <c:pt idx="18">
                        <c:v>Czech Republic</c:v>
                      </c:pt>
                      <c:pt idx="19">
                        <c:v>Spain</c:v>
                      </c:pt>
                      <c:pt idx="20">
                        <c:v>Finland</c:v>
                      </c:pt>
                      <c:pt idx="21">
                        <c:v>Slovenia</c:v>
                      </c:pt>
                      <c:pt idx="22">
                        <c:v>Croatia</c:v>
                      </c:pt>
                      <c:pt idx="23">
                        <c:v>Greece</c:v>
                      </c:pt>
                      <c:pt idx="24">
                        <c:v>Austria</c:v>
                      </c:pt>
                      <c:pt idx="25">
                        <c:v>Portugal</c:v>
                      </c:pt>
                      <c:pt idx="26">
                        <c:v>Hungary</c:v>
                      </c:pt>
                      <c:pt idx="27">
                        <c:v>Romania</c:v>
                      </c:pt>
                      <c:pt idx="28">
                        <c:v>Cyprus</c:v>
                      </c:pt>
                      <c:pt idx="29">
                        <c:v>Malta</c:v>
                      </c:pt>
                      <c:pt idx="30">
                        <c:v>Bulgaria</c:v>
                      </c:pt>
                    </c:strCache>
                  </c:strRef>
                </c:cat>
                <c:val>
                  <c:numRef>
                    <c:extLst>
                      <c:ext uri="{02D57815-91ED-43cb-92C2-25804820EDAC}">
                        <c15:formulaRef>
                          <c15:sqref>'Figure 2 Type of Aid'!$F$8:$F$38</c15:sqref>
                        </c15:formulaRef>
                      </c:ext>
                    </c:extLst>
                    <c:numCache>
                      <c:formatCode>General</c:formatCode>
                      <c:ptCount val="31"/>
                      <c:pt idx="0">
                        <c:v>10.314227978322769</c:v>
                      </c:pt>
                      <c:pt idx="1">
                        <c:v>2.3973282921494139</c:v>
                      </c:pt>
                      <c:pt idx="2">
                        <c:v>2.0962521820039988</c:v>
                      </c:pt>
                      <c:pt idx="3">
                        <c:v>1.9478166377600914</c:v>
                      </c:pt>
                      <c:pt idx="4">
                        <c:v>1.8146579498484432</c:v>
                      </c:pt>
                      <c:pt idx="5">
                        <c:v>0.56698991457701853</c:v>
                      </c:pt>
                      <c:pt idx="6">
                        <c:v>0.31615082296092001</c:v>
                      </c:pt>
                      <c:pt idx="7">
                        <c:v>0.27555800496004407</c:v>
                      </c:pt>
                      <c:pt idx="8">
                        <c:v>0.26475796821897679</c:v>
                      </c:pt>
                      <c:pt idx="9">
                        <c:v>0.25303203361807658</c:v>
                      </c:pt>
                      <c:pt idx="10">
                        <c:v>0.22636741773999999</c:v>
                      </c:pt>
                      <c:pt idx="11">
                        <c:v>0.221647014</c:v>
                      </c:pt>
                      <c:pt idx="12">
                        <c:v>0.20136426931202353</c:v>
                      </c:pt>
                      <c:pt idx="13">
                        <c:v>0.14856196381004869</c:v>
                      </c:pt>
                      <c:pt idx="14">
                        <c:v>0.12374638334979449</c:v>
                      </c:pt>
                      <c:pt idx="15">
                        <c:v>0.10317810324239919</c:v>
                      </c:pt>
                      <c:pt idx="16">
                        <c:v>9.7931507302287127E-2</c:v>
                      </c:pt>
                      <c:pt idx="17">
                        <c:v>9.2499999999999999E-2</c:v>
                      </c:pt>
                      <c:pt idx="18">
                        <c:v>8.9158816763006465E-2</c:v>
                      </c:pt>
                      <c:pt idx="19">
                        <c:v>4.6259358684669794E-2</c:v>
                      </c:pt>
                      <c:pt idx="20">
                        <c:v>2.4673280058785708E-2</c:v>
                      </c:pt>
                      <c:pt idx="21">
                        <c:v>2.033653366400294E-2</c:v>
                      </c:pt>
                      <c:pt idx="22">
                        <c:v>1.7798215112051298E-2</c:v>
                      </c:pt>
                      <c:pt idx="23">
                        <c:v>1.3923833930375676E-2</c:v>
                      </c:pt>
                      <c:pt idx="24">
                        <c:v>1.0948838063745752E-2</c:v>
                      </c:pt>
                      <c:pt idx="25">
                        <c:v>0.01</c:v>
                      </c:pt>
                      <c:pt idx="26">
                        <c:v>7.3369339579314784E-3</c:v>
                      </c:pt>
                      <c:pt idx="27">
                        <c:v>4.0128969393557852E-3</c:v>
                      </c:pt>
                      <c:pt idx="28">
                        <c:v>1.837053366400294E-3</c:v>
                      </c:pt>
                      <c:pt idx="29">
                        <c:v>1.15E-3</c:v>
                      </c:pt>
                      <c:pt idx="30">
                        <c:v>0</c:v>
                      </c:pt>
                    </c:numCache>
                  </c:numRef>
                </c:val>
                <c:extLst>
                  <c:ext xmlns:c16="http://schemas.microsoft.com/office/drawing/2014/chart" uri="{C3380CC4-5D6E-409C-BE32-E72D297353CC}">
                    <c16:uniqueId val="{00000003-E8A1-A14E-A9BC-ACC519452156}"/>
                  </c:ext>
                </c:extLst>
              </c15:ser>
            </c15:filteredBarSeries>
          </c:ext>
        </c:extLst>
      </c:barChart>
      <c:catAx>
        <c:axId val="450490767"/>
        <c:scaling>
          <c:orientation val="maxMin"/>
        </c:scaling>
        <c:delete val="0"/>
        <c:axPos val="l"/>
        <c:numFmt formatCode="General" sourceLinked="1"/>
        <c:majorTickMark val="none"/>
        <c:minorTickMark val="none"/>
        <c:tickLblPos val="nextTo"/>
        <c:spPr>
          <a:noFill/>
          <a:ln w="9525" cap="flat" cmpd="sng" algn="ctr">
            <a:solidFill>
              <a:srgbClr val="000000"/>
            </a:solidFill>
            <a:prstDash val="solid"/>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50486607"/>
        <c:crosses val="autoZero"/>
        <c:auto val="1"/>
        <c:lblAlgn val="ctr"/>
        <c:lblOffset val="100"/>
        <c:noMultiLvlLbl val="0"/>
      </c:catAx>
      <c:valAx>
        <c:axId val="450486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50490767"/>
        <c:crosses val="max"/>
        <c:crossBetween val="between"/>
      </c:valAx>
      <c:spPr>
        <a:noFill/>
        <a:ln>
          <a:noFill/>
        </a:ln>
        <a:effectLst/>
      </c:spPr>
    </c:plotArea>
    <c:legend>
      <c:legendPos val="r"/>
      <c:layout>
        <c:manualLayout>
          <c:xMode val="edge"/>
          <c:yMode val="edge"/>
          <c:x val="0.47037822694840964"/>
          <c:y val="0.12394412494211789"/>
          <c:w val="0.27611251060902858"/>
          <c:h val="0.1502226968724234"/>
        </c:manualLayout>
      </c:layout>
      <c:overlay val="0"/>
      <c:spPr>
        <a:solidFill>
          <a:srgbClr val="FFFFFF"/>
        </a:solid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8740157499999996" l="0.7" r="0.7" t="0.78740157499999996"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23398755653468628"/>
          <c:y val="4.1345262876623171E-2"/>
          <c:w val="0.74415411507171558"/>
          <c:h val="0.89404021554583657"/>
        </c:manualLayout>
      </c:layout>
      <c:barChart>
        <c:barDir val="bar"/>
        <c:grouping val="stacked"/>
        <c:varyColors val="0"/>
        <c:ser>
          <c:idx val="0"/>
          <c:order val="0"/>
          <c:tx>
            <c:strRef>
              <c:f>'Figure 3 Ranking as % of GDP'!$C$7</c:f>
              <c:strCache>
                <c:ptCount val="1"/>
                <c:pt idx="0">
                  <c:v>Bilateral aid (percent of GDP)</c:v>
                </c:pt>
              </c:strCache>
            </c:strRef>
          </c:tx>
          <c:spPr>
            <a:solidFill>
              <a:schemeClr val="accent5">
                <a:lumMod val="75000"/>
              </a:schemeClr>
            </a:solidFill>
            <a:ln>
              <a:solidFill>
                <a:schemeClr val="tx1"/>
              </a:solidFill>
            </a:ln>
            <a:effectLst/>
          </c:spPr>
          <c:invertIfNegative val="0"/>
          <c:cat>
            <c:strRef>
              <c:f>'Figure 3 Ranking as % of GDP'!$B$8:$B$38</c:f>
              <c:strCache>
                <c:ptCount val="31"/>
                <c:pt idx="0">
                  <c:v>Estonia</c:v>
                </c:pt>
                <c:pt idx="1">
                  <c:v>Latvia</c:v>
                </c:pt>
                <c:pt idx="2">
                  <c:v>Poland</c:v>
                </c:pt>
                <c:pt idx="3">
                  <c:v>Luxembourg</c:v>
                </c:pt>
                <c:pt idx="4">
                  <c:v>Slovakia</c:v>
                </c:pt>
                <c:pt idx="5">
                  <c:v>Lithuania</c:v>
                </c:pt>
                <c:pt idx="6">
                  <c:v>Canada</c:v>
                </c:pt>
                <c:pt idx="7">
                  <c:v>United Kingdom</c:v>
                </c:pt>
                <c:pt idx="8">
                  <c:v>Sweden</c:v>
                </c:pt>
                <c:pt idx="9">
                  <c:v>United States</c:v>
                </c:pt>
                <c:pt idx="10">
                  <c:v>Germany</c:v>
                </c:pt>
                <c:pt idx="11">
                  <c:v>Slovenia</c:v>
                </c:pt>
                <c:pt idx="12">
                  <c:v>Czech Republic</c:v>
                </c:pt>
                <c:pt idx="13">
                  <c:v>Denmark</c:v>
                </c:pt>
                <c:pt idx="14">
                  <c:v>Croatia</c:v>
                </c:pt>
                <c:pt idx="15">
                  <c:v>Ireland</c:v>
                </c:pt>
                <c:pt idx="16">
                  <c:v>France</c:v>
                </c:pt>
                <c:pt idx="17">
                  <c:v>Belgium</c:v>
                </c:pt>
                <c:pt idx="18">
                  <c:v>Netherlands</c:v>
                </c:pt>
                <c:pt idx="19">
                  <c:v>Italy</c:v>
                </c:pt>
                <c:pt idx="20">
                  <c:v>Finland</c:v>
                </c:pt>
                <c:pt idx="21">
                  <c:v>Malta</c:v>
                </c:pt>
                <c:pt idx="22">
                  <c:v>Cyprus</c:v>
                </c:pt>
                <c:pt idx="23">
                  <c:v>Greece</c:v>
                </c:pt>
                <c:pt idx="24">
                  <c:v>Japan</c:v>
                </c:pt>
                <c:pt idx="25">
                  <c:v>Hungary</c:v>
                </c:pt>
                <c:pt idx="26">
                  <c:v>Portugal</c:v>
                </c:pt>
                <c:pt idx="27">
                  <c:v>Spain</c:v>
                </c:pt>
                <c:pt idx="28">
                  <c:v>Austria</c:v>
                </c:pt>
                <c:pt idx="29">
                  <c:v>Romania</c:v>
                </c:pt>
                <c:pt idx="30">
                  <c:v>Bulgaria</c:v>
                </c:pt>
              </c:strCache>
            </c:strRef>
          </c:cat>
          <c:val>
            <c:numRef>
              <c:f>'Figure 3 Ranking as % of GDP'!$C$8:$C$38</c:f>
              <c:numCache>
                <c:formatCode>General</c:formatCode>
                <c:ptCount val="31"/>
                <c:pt idx="0">
                  <c:v>0.78729142250138584</c:v>
                </c:pt>
                <c:pt idx="1">
                  <c:v>0.73113557439018584</c:v>
                </c:pt>
                <c:pt idx="2">
                  <c:v>0.4374563773532591</c:v>
                </c:pt>
                <c:pt idx="3">
                  <c:v>0.37554767601600636</c:v>
                </c:pt>
                <c:pt idx="4">
                  <c:v>0.20844341908193548</c:v>
                </c:pt>
                <c:pt idx="5">
                  <c:v>0.1780904755976272</c:v>
                </c:pt>
                <c:pt idx="6">
                  <c:v>0.12887795084484738</c:v>
                </c:pt>
                <c:pt idx="7">
                  <c:v>8.2693905108167473E-2</c:v>
                </c:pt>
                <c:pt idx="8">
                  <c:v>6.3595832156988719E-2</c:v>
                </c:pt>
                <c:pt idx="9">
                  <c:v>5.3591771691254196E-2</c:v>
                </c:pt>
                <c:pt idx="10">
                  <c:v>5.1362597628695675E-2</c:v>
                </c:pt>
                <c:pt idx="11">
                  <c:v>4.1314695839564007E-2</c:v>
                </c:pt>
                <c:pt idx="12">
                  <c:v>3.9564470876451902E-2</c:v>
                </c:pt>
                <c:pt idx="13">
                  <c:v>3.7834431873761232E-2</c:v>
                </c:pt>
                <c:pt idx="14">
                  <c:v>3.3873490165318182E-2</c:v>
                </c:pt>
                <c:pt idx="15">
                  <c:v>2.5034230045857021E-2</c:v>
                </c:pt>
                <c:pt idx="16">
                  <c:v>2.3467960275658412E-2</c:v>
                </c:pt>
                <c:pt idx="17">
                  <c:v>2.1524877041560218E-2</c:v>
                </c:pt>
                <c:pt idx="18">
                  <c:v>1.7698384247833435E-2</c:v>
                </c:pt>
                <c:pt idx="19">
                  <c:v>1.5261320449586996E-2</c:v>
                </c:pt>
                <c:pt idx="20">
                  <c:v>9.9637667384051831E-3</c:v>
                </c:pt>
                <c:pt idx="21">
                  <c:v>8.5476378710731896E-3</c:v>
                </c:pt>
                <c:pt idx="22">
                  <c:v>8.1259027370071887E-3</c:v>
                </c:pt>
                <c:pt idx="23">
                  <c:v>8.0275700716815508E-3</c:v>
                </c:pt>
                <c:pt idx="24">
                  <c:v>5.9314807679170219E-3</c:v>
                </c:pt>
                <c:pt idx="25">
                  <c:v>5.1266285703136499E-3</c:v>
                </c:pt>
                <c:pt idx="26">
                  <c:v>4.7637383553791688E-3</c:v>
                </c:pt>
                <c:pt idx="27">
                  <c:v>3.9300169684437268E-3</c:v>
                </c:pt>
                <c:pt idx="28">
                  <c:v>2.7512445400086467E-3</c:v>
                </c:pt>
                <c:pt idx="29">
                  <c:v>1.7565612193836063E-3</c:v>
                </c:pt>
                <c:pt idx="30">
                  <c:v>0</c:v>
                </c:pt>
              </c:numCache>
            </c:numRef>
          </c:val>
          <c:extLst>
            <c:ext xmlns:c16="http://schemas.microsoft.com/office/drawing/2014/chart" uri="{C3380CC4-5D6E-409C-BE32-E72D297353CC}">
              <c16:uniqueId val="{00000000-6095-7A44-B2DB-9E4842C090DB}"/>
            </c:ext>
          </c:extLst>
        </c:ser>
        <c:dLbls>
          <c:showLegendKey val="0"/>
          <c:showVal val="0"/>
          <c:showCatName val="0"/>
          <c:showSerName val="0"/>
          <c:showPercent val="0"/>
          <c:showBubbleSize val="0"/>
        </c:dLbls>
        <c:gapWidth val="85"/>
        <c:overlap val="100"/>
        <c:axId val="450490767"/>
        <c:axId val="450486607"/>
        <c:extLst/>
      </c:barChart>
      <c:catAx>
        <c:axId val="450490767"/>
        <c:scaling>
          <c:orientation val="maxMin"/>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3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50486607"/>
        <c:crosses val="autoZero"/>
        <c:auto val="1"/>
        <c:lblAlgn val="ctr"/>
        <c:lblOffset val="100"/>
        <c:noMultiLvlLbl val="0"/>
      </c:catAx>
      <c:valAx>
        <c:axId val="450486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50490767"/>
        <c:crosses val="max"/>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8740157499999996" l="0.7" r="0.7" t="0.78740157499999996"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22509603312034127"/>
          <c:y val="3.9520831898071415E-2"/>
          <c:w val="0.75304563848606065"/>
          <c:h val="0.88878535479964638"/>
        </c:manualLayout>
      </c:layout>
      <c:barChart>
        <c:barDir val="bar"/>
        <c:grouping val="stacked"/>
        <c:varyColors val="0"/>
        <c:ser>
          <c:idx val="0"/>
          <c:order val="0"/>
          <c:tx>
            <c:strRef>
              <c:f>'Figure 4 Ranking as % with EU'!$C$7</c:f>
              <c:strCache>
                <c:ptCount val="1"/>
                <c:pt idx="0">
                  <c:v>Bilateral aid, percent of GDP</c:v>
                </c:pt>
              </c:strCache>
            </c:strRef>
          </c:tx>
          <c:spPr>
            <a:solidFill>
              <a:schemeClr val="accent5">
                <a:lumMod val="75000"/>
              </a:schemeClr>
            </a:solidFill>
            <a:ln>
              <a:solidFill>
                <a:schemeClr val="tx1"/>
              </a:solidFill>
            </a:ln>
            <a:effectLst/>
          </c:spPr>
          <c:invertIfNegative val="0"/>
          <c:cat>
            <c:strRef>
              <c:f>'Figure 4 Ranking as % with EU'!$B$8:$B$38</c:f>
              <c:strCache>
                <c:ptCount val="31"/>
                <c:pt idx="0">
                  <c:v>Estonia</c:v>
                </c:pt>
                <c:pt idx="1">
                  <c:v>Latvia</c:v>
                </c:pt>
                <c:pt idx="2">
                  <c:v>Poland</c:v>
                </c:pt>
                <c:pt idx="3">
                  <c:v>Luxembourg</c:v>
                </c:pt>
                <c:pt idx="4">
                  <c:v>Slovakia</c:v>
                </c:pt>
                <c:pt idx="5">
                  <c:v>Lithuania</c:v>
                </c:pt>
                <c:pt idx="6">
                  <c:v>Canada</c:v>
                </c:pt>
                <c:pt idx="7">
                  <c:v>Sweden</c:v>
                </c:pt>
                <c:pt idx="8">
                  <c:v>Germany</c:v>
                </c:pt>
                <c:pt idx="9">
                  <c:v>Denmark</c:v>
                </c:pt>
                <c:pt idx="10">
                  <c:v>Croatia</c:v>
                </c:pt>
                <c:pt idx="11">
                  <c:v>Slovenia</c:v>
                </c:pt>
                <c:pt idx="12">
                  <c:v>United Kingdom</c:v>
                </c:pt>
                <c:pt idx="13">
                  <c:v>Czech Republic</c:v>
                </c:pt>
                <c:pt idx="14">
                  <c:v>Belgium</c:v>
                </c:pt>
                <c:pt idx="15">
                  <c:v>Netherlands</c:v>
                </c:pt>
                <c:pt idx="16">
                  <c:v>France</c:v>
                </c:pt>
                <c:pt idx="17">
                  <c:v>Spain</c:v>
                </c:pt>
                <c:pt idx="18">
                  <c:v>Italy</c:v>
                </c:pt>
                <c:pt idx="19">
                  <c:v>Greece</c:v>
                </c:pt>
                <c:pt idx="20">
                  <c:v>Hungary</c:v>
                </c:pt>
                <c:pt idx="21">
                  <c:v>Finland</c:v>
                </c:pt>
                <c:pt idx="22">
                  <c:v>Bulgaria</c:v>
                </c:pt>
                <c:pt idx="23">
                  <c:v>Ireland</c:v>
                </c:pt>
                <c:pt idx="24">
                  <c:v>Cyprus</c:v>
                </c:pt>
                <c:pt idx="25">
                  <c:v>United States</c:v>
                </c:pt>
                <c:pt idx="26">
                  <c:v>Austria</c:v>
                </c:pt>
                <c:pt idx="27">
                  <c:v>Portugal</c:v>
                </c:pt>
                <c:pt idx="28">
                  <c:v>Malta</c:v>
                </c:pt>
                <c:pt idx="29">
                  <c:v>Romania</c:v>
                </c:pt>
                <c:pt idx="30">
                  <c:v>Japan</c:v>
                </c:pt>
              </c:strCache>
            </c:strRef>
          </c:cat>
          <c:val>
            <c:numRef>
              <c:f>'Figure 4 Ranking as % with EU'!$C$8:$C$38</c:f>
              <c:numCache>
                <c:formatCode>General</c:formatCode>
                <c:ptCount val="31"/>
                <c:pt idx="0">
                  <c:v>0.78729142250138584</c:v>
                </c:pt>
                <c:pt idx="1">
                  <c:v>0.73113557439018584</c:v>
                </c:pt>
                <c:pt idx="2">
                  <c:v>0.4374563773532591</c:v>
                </c:pt>
                <c:pt idx="3">
                  <c:v>0.37554767601600636</c:v>
                </c:pt>
                <c:pt idx="4">
                  <c:v>0.20844341908193548</c:v>
                </c:pt>
                <c:pt idx="5">
                  <c:v>0.1780904755976272</c:v>
                </c:pt>
                <c:pt idx="6">
                  <c:v>0.12887795084484738</c:v>
                </c:pt>
                <c:pt idx="7">
                  <c:v>6.3595832156988719E-2</c:v>
                </c:pt>
                <c:pt idx="8">
                  <c:v>5.1362597628695675E-2</c:v>
                </c:pt>
                <c:pt idx="9">
                  <c:v>3.7834431873761232E-2</c:v>
                </c:pt>
                <c:pt idx="10">
                  <c:v>3.3873490165318182E-2</c:v>
                </c:pt>
                <c:pt idx="11">
                  <c:v>4.1314695839564007E-2</c:v>
                </c:pt>
                <c:pt idx="12">
                  <c:v>8.2693905108167473E-2</c:v>
                </c:pt>
                <c:pt idx="13">
                  <c:v>3.9564470876451902E-2</c:v>
                </c:pt>
                <c:pt idx="14">
                  <c:v>2.1524877041560218E-2</c:v>
                </c:pt>
                <c:pt idx="15">
                  <c:v>1.7698384247833435E-2</c:v>
                </c:pt>
                <c:pt idx="16">
                  <c:v>2.3467960275658412E-2</c:v>
                </c:pt>
                <c:pt idx="17">
                  <c:v>3.9300169684437268E-3</c:v>
                </c:pt>
                <c:pt idx="18">
                  <c:v>1.5261320449586996E-2</c:v>
                </c:pt>
                <c:pt idx="19">
                  <c:v>8.0275700716815508E-3</c:v>
                </c:pt>
                <c:pt idx="20">
                  <c:v>5.1266285703136499E-3</c:v>
                </c:pt>
                <c:pt idx="21">
                  <c:v>9.9637667384051831E-3</c:v>
                </c:pt>
                <c:pt idx="22">
                  <c:v>0</c:v>
                </c:pt>
                <c:pt idx="23">
                  <c:v>2.5034230045857021E-2</c:v>
                </c:pt>
                <c:pt idx="24">
                  <c:v>8.1259027370071887E-3</c:v>
                </c:pt>
                <c:pt idx="25">
                  <c:v>5.3591771691254196E-2</c:v>
                </c:pt>
                <c:pt idx="26">
                  <c:v>2.7512445400086467E-3</c:v>
                </c:pt>
                <c:pt idx="27">
                  <c:v>4.7637383553791688E-3</c:v>
                </c:pt>
                <c:pt idx="28">
                  <c:v>8.5476378710731896E-3</c:v>
                </c:pt>
                <c:pt idx="29">
                  <c:v>1.7565612193836063E-3</c:v>
                </c:pt>
                <c:pt idx="30">
                  <c:v>5.9314807679170219E-3</c:v>
                </c:pt>
              </c:numCache>
            </c:numRef>
          </c:val>
          <c:extLst>
            <c:ext xmlns:c16="http://schemas.microsoft.com/office/drawing/2014/chart" uri="{C3380CC4-5D6E-409C-BE32-E72D297353CC}">
              <c16:uniqueId val="{00000000-D06E-4F55-B6F4-A3FEC010CCC3}"/>
            </c:ext>
          </c:extLst>
        </c:ser>
        <c:ser>
          <c:idx val="1"/>
          <c:order val="1"/>
          <c:tx>
            <c:strRef>
              <c:f>'Figure 4 Ranking as % with EU'!$D$7</c:f>
              <c:strCache>
                <c:ptCount val="1"/>
                <c:pt idx="0">
                  <c:v>Share EU aid (including humanitarian aid by EU Commission and Council, MFA Program, EPF and EIB), percent of GDP</c:v>
                </c:pt>
              </c:strCache>
            </c:strRef>
          </c:tx>
          <c:spPr>
            <a:solidFill>
              <a:schemeClr val="accent2">
                <a:lumMod val="75000"/>
              </a:schemeClr>
            </a:solidFill>
            <a:ln>
              <a:solidFill>
                <a:schemeClr val="tx1"/>
              </a:solidFill>
            </a:ln>
            <a:effectLst/>
          </c:spPr>
          <c:invertIfNegative val="0"/>
          <c:cat>
            <c:strRef>
              <c:f>'Figure 4 Ranking as % with EU'!$B$8:$B$38</c:f>
              <c:strCache>
                <c:ptCount val="31"/>
                <c:pt idx="0">
                  <c:v>Estonia</c:v>
                </c:pt>
                <c:pt idx="1">
                  <c:v>Latvia</c:v>
                </c:pt>
                <c:pt idx="2">
                  <c:v>Poland</c:v>
                </c:pt>
                <c:pt idx="3">
                  <c:v>Luxembourg</c:v>
                </c:pt>
                <c:pt idx="4">
                  <c:v>Slovakia</c:v>
                </c:pt>
                <c:pt idx="5">
                  <c:v>Lithuania</c:v>
                </c:pt>
                <c:pt idx="6">
                  <c:v>Canada</c:v>
                </c:pt>
                <c:pt idx="7">
                  <c:v>Sweden</c:v>
                </c:pt>
                <c:pt idx="8">
                  <c:v>Germany</c:v>
                </c:pt>
                <c:pt idx="9">
                  <c:v>Denmark</c:v>
                </c:pt>
                <c:pt idx="10">
                  <c:v>Croatia</c:v>
                </c:pt>
                <c:pt idx="11">
                  <c:v>Slovenia</c:v>
                </c:pt>
                <c:pt idx="12">
                  <c:v>United Kingdom</c:v>
                </c:pt>
                <c:pt idx="13">
                  <c:v>Czech Republic</c:v>
                </c:pt>
                <c:pt idx="14">
                  <c:v>Belgium</c:v>
                </c:pt>
                <c:pt idx="15">
                  <c:v>Netherlands</c:v>
                </c:pt>
                <c:pt idx="16">
                  <c:v>France</c:v>
                </c:pt>
                <c:pt idx="17">
                  <c:v>Spain</c:v>
                </c:pt>
                <c:pt idx="18">
                  <c:v>Italy</c:v>
                </c:pt>
                <c:pt idx="19">
                  <c:v>Greece</c:v>
                </c:pt>
                <c:pt idx="20">
                  <c:v>Hungary</c:v>
                </c:pt>
                <c:pt idx="21">
                  <c:v>Finland</c:v>
                </c:pt>
                <c:pt idx="22">
                  <c:v>Bulgaria</c:v>
                </c:pt>
                <c:pt idx="23">
                  <c:v>Ireland</c:v>
                </c:pt>
                <c:pt idx="24">
                  <c:v>Cyprus</c:v>
                </c:pt>
                <c:pt idx="25">
                  <c:v>United States</c:v>
                </c:pt>
                <c:pt idx="26">
                  <c:v>Austria</c:v>
                </c:pt>
                <c:pt idx="27">
                  <c:v>Portugal</c:v>
                </c:pt>
                <c:pt idx="28">
                  <c:v>Malta</c:v>
                </c:pt>
                <c:pt idx="29">
                  <c:v>Romania</c:v>
                </c:pt>
                <c:pt idx="30">
                  <c:v>Japan</c:v>
                </c:pt>
              </c:strCache>
            </c:strRef>
          </c:cat>
          <c:val>
            <c:numRef>
              <c:f>'Figure 4 Ranking as % with EU'!$D$8:$D$38</c:f>
              <c:numCache>
                <c:formatCode>General</c:formatCode>
                <c:ptCount val="31"/>
                <c:pt idx="0">
                  <c:v>4.064159018082867E-2</c:v>
                </c:pt>
                <c:pt idx="1">
                  <c:v>3.9308943932929531E-2</c:v>
                </c:pt>
                <c:pt idx="2">
                  <c:v>5.4188060317103832E-2</c:v>
                </c:pt>
                <c:pt idx="3">
                  <c:v>2.7261561018788637E-2</c:v>
                </c:pt>
                <c:pt idx="4">
                  <c:v>5.3503948379158693E-2</c:v>
                </c:pt>
                <c:pt idx="5">
                  <c:v>3.7673737292845462E-2</c:v>
                </c:pt>
                <c:pt idx="6">
                  <c:v>0</c:v>
                </c:pt>
                <c:pt idx="7">
                  <c:v>4.6913638408726616E-2</c:v>
                </c:pt>
                <c:pt idx="8">
                  <c:v>4.9885616369512317E-2</c:v>
                </c:pt>
                <c:pt idx="9">
                  <c:v>5.4287708450008756E-2</c:v>
                </c:pt>
                <c:pt idx="10">
                  <c:v>5.5459703818297325E-2</c:v>
                </c:pt>
                <c:pt idx="11">
                  <c:v>4.7335901342672043E-2</c:v>
                </c:pt>
                <c:pt idx="12">
                  <c:v>0</c:v>
                </c:pt>
                <c:pt idx="13">
                  <c:v>3.9892606954985074E-2</c:v>
                </c:pt>
                <c:pt idx="14">
                  <c:v>5.7537111669048832E-2</c:v>
                </c:pt>
                <c:pt idx="15">
                  <c:v>5.8647224865526912E-2</c:v>
                </c:pt>
                <c:pt idx="16">
                  <c:v>5.0028809900949385E-2</c:v>
                </c:pt>
                <c:pt idx="17">
                  <c:v>6.8730827802513828E-2</c:v>
                </c:pt>
                <c:pt idx="18">
                  <c:v>5.6272512161243932E-2</c:v>
                </c:pt>
                <c:pt idx="19">
                  <c:v>5.7016601163471362E-2</c:v>
                </c:pt>
                <c:pt idx="20">
                  <c:v>5.2376218056174977E-2</c:v>
                </c:pt>
                <c:pt idx="21">
                  <c:v>4.5790172331294003E-2</c:v>
                </c:pt>
                <c:pt idx="22">
                  <c:v>5.4434721048894123E-2</c:v>
                </c:pt>
                <c:pt idx="23">
                  <c:v>2.8706268333090756E-2</c:v>
                </c:pt>
                <c:pt idx="24">
                  <c:v>4.5541819369102586E-2</c:v>
                </c:pt>
                <c:pt idx="25">
                  <c:v>0</c:v>
                </c:pt>
                <c:pt idx="26">
                  <c:v>4.9191684898798396E-2</c:v>
                </c:pt>
                <c:pt idx="27">
                  <c:v>4.2571490444123998E-2</c:v>
                </c:pt>
                <c:pt idx="28">
                  <c:v>3.7756937643479919E-2</c:v>
                </c:pt>
                <c:pt idx="29">
                  <c:v>4.1444066455031993E-2</c:v>
                </c:pt>
                <c:pt idx="30">
                  <c:v>0</c:v>
                </c:pt>
              </c:numCache>
            </c:numRef>
          </c:val>
          <c:extLst>
            <c:ext xmlns:c16="http://schemas.microsoft.com/office/drawing/2014/chart" uri="{C3380CC4-5D6E-409C-BE32-E72D297353CC}">
              <c16:uniqueId val="{00000002-D06E-4F55-B6F4-A3FEC010CCC3}"/>
            </c:ext>
          </c:extLst>
        </c:ser>
        <c:dLbls>
          <c:showLegendKey val="0"/>
          <c:showVal val="0"/>
          <c:showCatName val="0"/>
          <c:showSerName val="0"/>
          <c:showPercent val="0"/>
          <c:showBubbleSize val="0"/>
        </c:dLbls>
        <c:gapWidth val="85"/>
        <c:overlap val="100"/>
        <c:axId val="450490767"/>
        <c:axId val="450486607"/>
        <c:extLst/>
      </c:barChart>
      <c:catAx>
        <c:axId val="450490767"/>
        <c:scaling>
          <c:orientation val="maxMin"/>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3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50486607"/>
        <c:crosses val="autoZero"/>
        <c:auto val="1"/>
        <c:lblAlgn val="ctr"/>
        <c:lblOffset val="100"/>
        <c:noMultiLvlLbl val="0"/>
      </c:catAx>
      <c:valAx>
        <c:axId val="450486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50490767"/>
        <c:crosses val="max"/>
        <c:crossBetween val="between"/>
      </c:valAx>
      <c:spPr>
        <a:noFill/>
        <a:ln>
          <a:noFill/>
        </a:ln>
        <a:effectLst/>
      </c:spPr>
    </c:plotArea>
    <c:legend>
      <c:legendPos val="r"/>
      <c:layout>
        <c:manualLayout>
          <c:xMode val="edge"/>
          <c:yMode val="edge"/>
          <c:x val="0.4602375040256898"/>
          <c:y val="0.27989360525336637"/>
          <c:w val="0.45528275511204241"/>
          <c:h val="0.21611508331573495"/>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8740157499999996" l="0.7" r="0.7" t="0.78740157499999996"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624154164309848"/>
          <c:y val="4.1244507357928575E-2"/>
          <c:w val="0.77969204248556734"/>
          <c:h val="0.91993170629790677"/>
        </c:manualLayout>
      </c:layout>
      <c:barChart>
        <c:barDir val="bar"/>
        <c:grouping val="stacked"/>
        <c:varyColors val="0"/>
        <c:ser>
          <c:idx val="0"/>
          <c:order val="0"/>
          <c:tx>
            <c:strRef>
              <c:f>'Figure A1 Ranking in € with EU'!$C$7</c:f>
              <c:strCache>
                <c:ptCount val="1"/>
                <c:pt idx="0">
                  <c:v>Bilateral government support</c:v>
                </c:pt>
              </c:strCache>
            </c:strRef>
          </c:tx>
          <c:spPr>
            <a:solidFill>
              <a:schemeClr val="accent5">
                <a:lumMod val="75000"/>
              </a:schemeClr>
            </a:solidFill>
            <a:ln>
              <a:solidFill>
                <a:schemeClr val="tx1"/>
              </a:solidFill>
            </a:ln>
            <a:effectLst/>
          </c:spPr>
          <c:invertIfNegative val="0"/>
          <c:cat>
            <c:strRef>
              <c:f>'Figure A1 Ranking in € with EU'!$B$8:$B$39</c:f>
              <c:strCache>
                <c:ptCount val="31"/>
                <c:pt idx="0">
                  <c:v>United States</c:v>
                </c:pt>
                <c:pt idx="1">
                  <c:v>Germany</c:v>
                </c:pt>
                <c:pt idx="2">
                  <c:v>Poland</c:v>
                </c:pt>
                <c:pt idx="3">
                  <c:v>United Kingdom</c:v>
                </c:pt>
                <c:pt idx="4">
                  <c:v>Canada</c:v>
                </c:pt>
                <c:pt idx="5">
                  <c:v>France</c:v>
                </c:pt>
                <c:pt idx="6">
                  <c:v>Italy</c:v>
                </c:pt>
                <c:pt idx="7">
                  <c:v>Spain</c:v>
                </c:pt>
                <c:pt idx="8">
                  <c:v>Netherlands</c:v>
                </c:pt>
                <c:pt idx="9">
                  <c:v>Sweden</c:v>
                </c:pt>
                <c:pt idx="10">
                  <c:v>Belgium</c:v>
                </c:pt>
                <c:pt idx="11">
                  <c:v>Denmark</c:v>
                </c:pt>
                <c:pt idx="12">
                  <c:v>Japan</c:v>
                </c:pt>
                <c:pt idx="13">
                  <c:v>Luxembourg</c:v>
                </c:pt>
                <c:pt idx="14">
                  <c:v>Slovakia</c:v>
                </c:pt>
                <c:pt idx="15">
                  <c:v>Latvia</c:v>
                </c:pt>
                <c:pt idx="16">
                  <c:v>Estonia</c:v>
                </c:pt>
                <c:pt idx="17">
                  <c:v>Ireland</c:v>
                </c:pt>
                <c:pt idx="18">
                  <c:v>Austria</c:v>
                </c:pt>
                <c:pt idx="19">
                  <c:v>Czech Republic</c:v>
                </c:pt>
                <c:pt idx="20">
                  <c:v>Finland</c:v>
                </c:pt>
                <c:pt idx="21">
                  <c:v>Greece</c:v>
                </c:pt>
                <c:pt idx="22">
                  <c:v>Lithuania</c:v>
                </c:pt>
                <c:pt idx="23">
                  <c:v>Portugal</c:v>
                </c:pt>
                <c:pt idx="24">
                  <c:v>Romania</c:v>
                </c:pt>
                <c:pt idx="25">
                  <c:v>Hungary</c:v>
                </c:pt>
                <c:pt idx="26">
                  <c:v>Croatia</c:v>
                </c:pt>
                <c:pt idx="27">
                  <c:v>Slovenia</c:v>
                </c:pt>
                <c:pt idx="28">
                  <c:v>Bulgaria</c:v>
                </c:pt>
                <c:pt idx="29">
                  <c:v>Cyprus</c:v>
                </c:pt>
                <c:pt idx="30">
                  <c:v>Malta</c:v>
                </c:pt>
              </c:strCache>
            </c:strRef>
          </c:cat>
          <c:val>
            <c:numRef>
              <c:f>'Figure A1 Ranking in € with EU'!$C$8:$C$39</c:f>
              <c:numCache>
                <c:formatCode>General</c:formatCode>
                <c:ptCount val="32"/>
                <c:pt idx="0">
                  <c:v>10.314227978322769</c:v>
                </c:pt>
                <c:pt idx="1">
                  <c:v>1.8146579498484432</c:v>
                </c:pt>
                <c:pt idx="2">
                  <c:v>2.3973282921494139</c:v>
                </c:pt>
                <c:pt idx="3">
                  <c:v>2.0962521820039988</c:v>
                </c:pt>
                <c:pt idx="4">
                  <c:v>1.9478166377600914</c:v>
                </c:pt>
                <c:pt idx="5">
                  <c:v>0.56698991457701853</c:v>
                </c:pt>
                <c:pt idx="6">
                  <c:v>0.26475796821897679</c:v>
                </c:pt>
                <c:pt idx="7">
                  <c:v>4.6259358684669794E-2</c:v>
                </c:pt>
                <c:pt idx="8">
                  <c:v>0.14856196381004869</c:v>
                </c:pt>
                <c:pt idx="9">
                  <c:v>0.31615082296092001</c:v>
                </c:pt>
                <c:pt idx="10">
                  <c:v>0.10317810324239919</c:v>
                </c:pt>
                <c:pt idx="11">
                  <c:v>0.12374638334979449</c:v>
                </c:pt>
                <c:pt idx="12">
                  <c:v>0.27555800496004407</c:v>
                </c:pt>
                <c:pt idx="13">
                  <c:v>0.25303203361807658</c:v>
                </c:pt>
                <c:pt idx="14">
                  <c:v>0.20136426931202353</c:v>
                </c:pt>
                <c:pt idx="15">
                  <c:v>0.22636741773999999</c:v>
                </c:pt>
                <c:pt idx="16">
                  <c:v>0.221647014</c:v>
                </c:pt>
                <c:pt idx="17">
                  <c:v>9.7931507302287127E-2</c:v>
                </c:pt>
                <c:pt idx="18">
                  <c:v>1.0948838063745752E-2</c:v>
                </c:pt>
                <c:pt idx="19">
                  <c:v>8.9158816763006465E-2</c:v>
                </c:pt>
                <c:pt idx="20">
                  <c:v>2.4673280058785708E-2</c:v>
                </c:pt>
                <c:pt idx="21">
                  <c:v>1.3923833930375676E-2</c:v>
                </c:pt>
                <c:pt idx="22">
                  <c:v>9.2499999999999999E-2</c:v>
                </c:pt>
                <c:pt idx="23">
                  <c:v>0.01</c:v>
                </c:pt>
                <c:pt idx="24">
                  <c:v>4.0128969393557852E-3</c:v>
                </c:pt>
                <c:pt idx="25">
                  <c:v>7.3369339579314784E-3</c:v>
                </c:pt>
                <c:pt idx="26">
                  <c:v>1.7798215112051298E-2</c:v>
                </c:pt>
                <c:pt idx="27">
                  <c:v>2.033653366400294E-2</c:v>
                </c:pt>
                <c:pt idx="28">
                  <c:v>0</c:v>
                </c:pt>
                <c:pt idx="29">
                  <c:v>1.837053366400294E-3</c:v>
                </c:pt>
                <c:pt idx="30">
                  <c:v>1.15E-3</c:v>
                </c:pt>
              </c:numCache>
            </c:numRef>
          </c:val>
          <c:extLst>
            <c:ext xmlns:c16="http://schemas.microsoft.com/office/drawing/2014/chart" uri="{C3380CC4-5D6E-409C-BE32-E72D297353CC}">
              <c16:uniqueId val="{00000000-9257-9D46-8D5F-A8370F14CCCD}"/>
            </c:ext>
          </c:extLst>
        </c:ser>
        <c:ser>
          <c:idx val="1"/>
          <c:order val="1"/>
          <c:tx>
            <c:strRef>
              <c:f>'Figure A1 Ranking in € with EU'!$D$7</c:f>
              <c:strCache>
                <c:ptCount val="1"/>
                <c:pt idx="0">
                  <c:v>Share EU aid (including humanitarian aid by EU ommission and Council, MFA Program, EPF and EIB)</c:v>
                </c:pt>
              </c:strCache>
            </c:strRef>
          </c:tx>
          <c:spPr>
            <a:solidFill>
              <a:schemeClr val="accent4">
                <a:lumMod val="75000"/>
              </a:schemeClr>
            </a:solidFill>
            <a:ln>
              <a:solidFill>
                <a:srgbClr val="000000"/>
              </a:solidFill>
              <a:prstDash val="solid"/>
            </a:ln>
            <a:effectLst/>
          </c:spPr>
          <c:invertIfNegative val="0"/>
          <c:cat>
            <c:strRef>
              <c:f>'Figure A1 Ranking in € with EU'!$B$8:$B$39</c:f>
              <c:strCache>
                <c:ptCount val="31"/>
                <c:pt idx="0">
                  <c:v>United States</c:v>
                </c:pt>
                <c:pt idx="1">
                  <c:v>Germany</c:v>
                </c:pt>
                <c:pt idx="2">
                  <c:v>Poland</c:v>
                </c:pt>
                <c:pt idx="3">
                  <c:v>United Kingdom</c:v>
                </c:pt>
                <c:pt idx="4">
                  <c:v>Canada</c:v>
                </c:pt>
                <c:pt idx="5">
                  <c:v>France</c:v>
                </c:pt>
                <c:pt idx="6">
                  <c:v>Italy</c:v>
                </c:pt>
                <c:pt idx="7">
                  <c:v>Spain</c:v>
                </c:pt>
                <c:pt idx="8">
                  <c:v>Netherlands</c:v>
                </c:pt>
                <c:pt idx="9">
                  <c:v>Sweden</c:v>
                </c:pt>
                <c:pt idx="10">
                  <c:v>Belgium</c:v>
                </c:pt>
                <c:pt idx="11">
                  <c:v>Denmark</c:v>
                </c:pt>
                <c:pt idx="12">
                  <c:v>Japan</c:v>
                </c:pt>
                <c:pt idx="13">
                  <c:v>Luxembourg</c:v>
                </c:pt>
                <c:pt idx="14">
                  <c:v>Slovakia</c:v>
                </c:pt>
                <c:pt idx="15">
                  <c:v>Latvia</c:v>
                </c:pt>
                <c:pt idx="16">
                  <c:v>Estonia</c:v>
                </c:pt>
                <c:pt idx="17">
                  <c:v>Ireland</c:v>
                </c:pt>
                <c:pt idx="18">
                  <c:v>Austria</c:v>
                </c:pt>
                <c:pt idx="19">
                  <c:v>Czech Republic</c:v>
                </c:pt>
                <c:pt idx="20">
                  <c:v>Finland</c:v>
                </c:pt>
                <c:pt idx="21">
                  <c:v>Greece</c:v>
                </c:pt>
                <c:pt idx="22">
                  <c:v>Lithuania</c:v>
                </c:pt>
                <c:pt idx="23">
                  <c:v>Portugal</c:v>
                </c:pt>
                <c:pt idx="24">
                  <c:v>Romania</c:v>
                </c:pt>
                <c:pt idx="25">
                  <c:v>Hungary</c:v>
                </c:pt>
                <c:pt idx="26">
                  <c:v>Croatia</c:v>
                </c:pt>
                <c:pt idx="27">
                  <c:v>Slovenia</c:v>
                </c:pt>
                <c:pt idx="28">
                  <c:v>Bulgaria</c:v>
                </c:pt>
                <c:pt idx="29">
                  <c:v>Cyprus</c:v>
                </c:pt>
                <c:pt idx="30">
                  <c:v>Malta</c:v>
                </c:pt>
              </c:strCache>
            </c:strRef>
          </c:cat>
          <c:val>
            <c:numRef>
              <c:f>'Figure A1 Ranking in € with EU'!$D$8:$D$39</c:f>
              <c:numCache>
                <c:formatCode>General</c:formatCode>
                <c:ptCount val="32"/>
                <c:pt idx="0">
                  <c:v>0</c:v>
                </c:pt>
                <c:pt idx="1">
                  <c:v>1.7624757023085167</c:v>
                </c:pt>
                <c:pt idx="2">
                  <c:v>0.29695891252258172</c:v>
                </c:pt>
                <c:pt idx="3">
                  <c:v>0</c:v>
                </c:pt>
                <c:pt idx="4">
                  <c:v>0</c:v>
                </c:pt>
                <c:pt idx="5">
                  <c:v>1.2087045622601884</c:v>
                </c:pt>
                <c:pt idx="6">
                  <c:v>0.97623243254759096</c:v>
                </c:pt>
                <c:pt idx="7">
                  <c:v>0.80901534052913038</c:v>
                </c:pt>
                <c:pt idx="8">
                  <c:v>0.49229052641338017</c:v>
                </c:pt>
                <c:pt idx="9">
                  <c:v>0.233219456180668</c:v>
                </c:pt>
                <c:pt idx="10">
                  <c:v>0.27580041626236684</c:v>
                </c:pt>
                <c:pt idx="11">
                  <c:v>0.17756068343914092</c:v>
                </c:pt>
                <c:pt idx="12">
                  <c:v>0</c:v>
                </c:pt>
                <c:pt idx="13">
                  <c:v>1.8367969407680124E-2</c:v>
                </c:pt>
                <c:pt idx="14">
                  <c:v>5.1686848729162953E-2</c:v>
                </c:pt>
                <c:pt idx="15">
                  <c:v>1.2170470763381229E-2</c:v>
                </c:pt>
                <c:pt idx="16">
                  <c:v>1.1441871269436495E-2</c:v>
                </c:pt>
                <c:pt idx="17">
                  <c:v>0.112296168954824</c:v>
                </c:pt>
                <c:pt idx="18">
                  <c:v>0.19576296625310463</c:v>
                </c:pt>
                <c:pt idx="19">
                  <c:v>8.9898273751844476E-2</c:v>
                </c:pt>
                <c:pt idx="20">
                  <c:v>0.11339022435313595</c:v>
                </c:pt>
                <c:pt idx="21">
                  <c:v>9.8895391604889749E-2</c:v>
                </c:pt>
                <c:pt idx="22">
                  <c:v>1.9567698316791039E-2</c:v>
                </c:pt>
                <c:pt idx="23">
                  <c:v>8.9365719248733849E-2</c:v>
                </c:pt>
                <c:pt idx="24">
                  <c:v>9.4679744489756884E-2</c:v>
                </c:pt>
                <c:pt idx="25">
                  <c:v>7.4957810493546939E-2</c:v>
                </c:pt>
                <c:pt idx="26">
                  <c:v>2.9140302159337196E-2</c:v>
                </c:pt>
                <c:pt idx="27">
                  <c:v>2.3300380932474773E-2</c:v>
                </c:pt>
                <c:pt idx="28">
                  <c:v>3.4944494643410831E-2</c:v>
                </c:pt>
                <c:pt idx="29">
                  <c:v>1.0295810236933434E-2</c:v>
                </c:pt>
                <c:pt idx="30">
                  <c:v>5.0798219279907676E-3</c:v>
                </c:pt>
              </c:numCache>
            </c:numRef>
          </c:val>
          <c:extLst>
            <c:ext xmlns:c16="http://schemas.microsoft.com/office/drawing/2014/chart" uri="{C3380CC4-5D6E-409C-BE32-E72D297353CC}">
              <c16:uniqueId val="{00000001-9257-9D46-8D5F-A8370F14CCCD}"/>
            </c:ext>
          </c:extLst>
        </c:ser>
        <c:dLbls>
          <c:showLegendKey val="0"/>
          <c:showVal val="0"/>
          <c:showCatName val="0"/>
          <c:showSerName val="0"/>
          <c:showPercent val="0"/>
          <c:showBubbleSize val="0"/>
        </c:dLbls>
        <c:gapWidth val="110"/>
        <c:overlap val="100"/>
        <c:axId val="450490767"/>
        <c:axId val="450486607"/>
        <c:extLst>
          <c:ext xmlns:c15="http://schemas.microsoft.com/office/drawing/2012/chart" uri="{02D57815-91ED-43cb-92C2-25804820EDAC}">
            <c15:filteredBarSeries>
              <c15:ser>
                <c:idx val="2"/>
                <c:order val="2"/>
                <c:tx>
                  <c:strRef>
                    <c:extLst>
                      <c:ext uri="{02D57815-91ED-43cb-92C2-25804820EDAC}">
                        <c15:formulaRef>
                          <c15:sqref>'Figure A1 Ranking in € with EU'!$E$7</c15:sqref>
                        </c15:formulaRef>
                      </c:ext>
                    </c:extLst>
                    <c:strCache>
                      <c:ptCount val="1"/>
                      <c:pt idx="0">
                        <c:v>Total</c:v>
                      </c:pt>
                    </c:strCache>
                  </c:strRef>
                </c:tx>
                <c:spPr>
                  <a:solidFill>
                    <a:schemeClr val="accent6"/>
                  </a:solidFill>
                  <a:ln>
                    <a:solidFill>
                      <a:schemeClr val="tx1"/>
                    </a:solidFill>
                  </a:ln>
                  <a:effectLst/>
                </c:spPr>
                <c:invertIfNegative val="0"/>
                <c:cat>
                  <c:strRef>
                    <c:extLst>
                      <c:ext uri="{02D57815-91ED-43cb-92C2-25804820EDAC}">
                        <c15:formulaRef>
                          <c15:sqref>'Figure A1 Ranking in € with EU'!$B$8:$B$39</c15:sqref>
                        </c15:formulaRef>
                      </c:ext>
                    </c:extLst>
                    <c:strCache>
                      <c:ptCount val="31"/>
                      <c:pt idx="0">
                        <c:v>United States</c:v>
                      </c:pt>
                      <c:pt idx="1">
                        <c:v>Germany</c:v>
                      </c:pt>
                      <c:pt idx="2">
                        <c:v>Poland</c:v>
                      </c:pt>
                      <c:pt idx="3">
                        <c:v>United Kingdom</c:v>
                      </c:pt>
                      <c:pt idx="4">
                        <c:v>Canada</c:v>
                      </c:pt>
                      <c:pt idx="5">
                        <c:v>France</c:v>
                      </c:pt>
                      <c:pt idx="6">
                        <c:v>Italy</c:v>
                      </c:pt>
                      <c:pt idx="7">
                        <c:v>Spain</c:v>
                      </c:pt>
                      <c:pt idx="8">
                        <c:v>Netherlands</c:v>
                      </c:pt>
                      <c:pt idx="9">
                        <c:v>Sweden</c:v>
                      </c:pt>
                      <c:pt idx="10">
                        <c:v>Belgium</c:v>
                      </c:pt>
                      <c:pt idx="11">
                        <c:v>Denmark</c:v>
                      </c:pt>
                      <c:pt idx="12">
                        <c:v>Japan</c:v>
                      </c:pt>
                      <c:pt idx="13">
                        <c:v>Luxembourg</c:v>
                      </c:pt>
                      <c:pt idx="14">
                        <c:v>Slovakia</c:v>
                      </c:pt>
                      <c:pt idx="15">
                        <c:v>Latvia</c:v>
                      </c:pt>
                      <c:pt idx="16">
                        <c:v>Estonia</c:v>
                      </c:pt>
                      <c:pt idx="17">
                        <c:v>Ireland</c:v>
                      </c:pt>
                      <c:pt idx="18">
                        <c:v>Austria</c:v>
                      </c:pt>
                      <c:pt idx="19">
                        <c:v>Czech Republic</c:v>
                      </c:pt>
                      <c:pt idx="20">
                        <c:v>Finland</c:v>
                      </c:pt>
                      <c:pt idx="21">
                        <c:v>Greece</c:v>
                      </c:pt>
                      <c:pt idx="22">
                        <c:v>Lithuania</c:v>
                      </c:pt>
                      <c:pt idx="23">
                        <c:v>Portugal</c:v>
                      </c:pt>
                      <c:pt idx="24">
                        <c:v>Romania</c:v>
                      </c:pt>
                      <c:pt idx="25">
                        <c:v>Hungary</c:v>
                      </c:pt>
                      <c:pt idx="26">
                        <c:v>Croatia</c:v>
                      </c:pt>
                      <c:pt idx="27">
                        <c:v>Slovenia</c:v>
                      </c:pt>
                      <c:pt idx="28">
                        <c:v>Bulgaria</c:v>
                      </c:pt>
                      <c:pt idx="29">
                        <c:v>Cyprus</c:v>
                      </c:pt>
                      <c:pt idx="30">
                        <c:v>Malta</c:v>
                      </c:pt>
                    </c:strCache>
                  </c:strRef>
                </c:cat>
                <c:val>
                  <c:numRef>
                    <c:extLst>
                      <c:ext uri="{02D57815-91ED-43cb-92C2-25804820EDAC}">
                        <c15:formulaRef>
                          <c15:sqref>'Figure A1 Ranking in € with EU'!$E$8:$E$39</c15:sqref>
                        </c15:formulaRef>
                      </c:ext>
                    </c:extLst>
                    <c:numCache>
                      <c:formatCode>General</c:formatCode>
                      <c:ptCount val="32"/>
                      <c:pt idx="0">
                        <c:v>10.314227978322769</c:v>
                      </c:pt>
                      <c:pt idx="1">
                        <c:v>3.5771336521569599</c:v>
                      </c:pt>
                      <c:pt idx="2">
                        <c:v>2.6942872046719955</c:v>
                      </c:pt>
                      <c:pt idx="3">
                        <c:v>2.0962521820039988</c:v>
                      </c:pt>
                      <c:pt idx="4">
                        <c:v>1.9478166377600914</c:v>
                      </c:pt>
                      <c:pt idx="5">
                        <c:v>1.7756944768372069</c:v>
                      </c:pt>
                      <c:pt idx="6">
                        <c:v>1.2409904007665677</c:v>
                      </c:pt>
                      <c:pt idx="7">
                        <c:v>0.85527469921380017</c:v>
                      </c:pt>
                      <c:pt idx="8">
                        <c:v>0.64085249022342883</c:v>
                      </c:pt>
                      <c:pt idx="9">
                        <c:v>0.54937027914158798</c:v>
                      </c:pt>
                      <c:pt idx="10">
                        <c:v>0.37897851950476602</c:v>
                      </c:pt>
                      <c:pt idx="11">
                        <c:v>0.30130706678893537</c:v>
                      </c:pt>
                      <c:pt idx="12">
                        <c:v>0.27555800496004407</c:v>
                      </c:pt>
                      <c:pt idx="13">
                        <c:v>0.27140000302575673</c:v>
                      </c:pt>
                      <c:pt idx="14">
                        <c:v>0.25305111804118646</c:v>
                      </c:pt>
                      <c:pt idx="15">
                        <c:v>0.23853788850338123</c:v>
                      </c:pt>
                      <c:pt idx="16">
                        <c:v>0.2330888852694365</c:v>
                      </c:pt>
                      <c:pt idx="17">
                        <c:v>0.21022767625711114</c:v>
                      </c:pt>
                      <c:pt idx="18">
                        <c:v>0.20671180431685038</c:v>
                      </c:pt>
                      <c:pt idx="19">
                        <c:v>0.17905709051485094</c:v>
                      </c:pt>
                      <c:pt idx="20">
                        <c:v>0.13806350441192167</c:v>
                      </c:pt>
                      <c:pt idx="21">
                        <c:v>0.11281922553526542</c:v>
                      </c:pt>
                      <c:pt idx="22">
                        <c:v>0.11206769831679103</c:v>
                      </c:pt>
                      <c:pt idx="23">
                        <c:v>9.9365719248733844E-2</c:v>
                      </c:pt>
                      <c:pt idx="24">
                        <c:v>9.8692641429112674E-2</c:v>
                      </c:pt>
                      <c:pt idx="25">
                        <c:v>8.2294744451478413E-2</c:v>
                      </c:pt>
                      <c:pt idx="26">
                        <c:v>4.6938517271388494E-2</c:v>
                      </c:pt>
                      <c:pt idx="27">
                        <c:v>4.3636914596477713E-2</c:v>
                      </c:pt>
                      <c:pt idx="28">
                        <c:v>3.4944494643410831E-2</c:v>
                      </c:pt>
                      <c:pt idx="29">
                        <c:v>1.2132863603333727E-2</c:v>
                      </c:pt>
                      <c:pt idx="30">
                        <c:v>6.2298219279907675E-3</c:v>
                      </c:pt>
                    </c:numCache>
                  </c:numRef>
                </c:val>
                <c:extLst>
                  <c:ext xmlns:c16="http://schemas.microsoft.com/office/drawing/2014/chart" uri="{C3380CC4-5D6E-409C-BE32-E72D297353CC}">
                    <c16:uniqueId val="{00000003-9257-9D46-8D5F-A8370F14CCCD}"/>
                  </c:ext>
                </c:extLst>
              </c15:ser>
            </c15:filteredBarSeries>
          </c:ext>
        </c:extLst>
      </c:barChart>
      <c:catAx>
        <c:axId val="450490767"/>
        <c:scaling>
          <c:orientation val="maxMin"/>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50486607"/>
        <c:crosses val="autoZero"/>
        <c:auto val="1"/>
        <c:lblAlgn val="ctr"/>
        <c:lblOffset val="100"/>
        <c:noMultiLvlLbl val="0"/>
      </c:catAx>
      <c:valAx>
        <c:axId val="450486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50490767"/>
        <c:crosses val="max"/>
        <c:crossBetween val="between"/>
      </c:valAx>
      <c:spPr>
        <a:noFill/>
        <a:ln>
          <a:noFill/>
        </a:ln>
        <a:effectLst/>
      </c:spPr>
    </c:plotArea>
    <c:legend>
      <c:legendPos val="r"/>
      <c:layout>
        <c:manualLayout>
          <c:xMode val="edge"/>
          <c:yMode val="edge"/>
          <c:x val="0.3763473066436821"/>
          <c:y val="0.25616961261585042"/>
          <c:w val="0.54196679804990167"/>
          <c:h val="0.12353492120538874"/>
        </c:manualLayout>
      </c:layout>
      <c:overlay val="0"/>
      <c:spPr>
        <a:solidFill>
          <a:srgbClr val="FFFFFF"/>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991575758804331"/>
          <c:y val="3.3487049714176258E-2"/>
          <c:w val="0.81610851604196777"/>
          <c:h val="0.91555915804642063"/>
        </c:manualLayout>
      </c:layout>
      <c:barChart>
        <c:barDir val="bar"/>
        <c:grouping val="stacked"/>
        <c:varyColors val="0"/>
        <c:ser>
          <c:idx val="0"/>
          <c:order val="0"/>
          <c:tx>
            <c:strRef>
              <c:f>'Figure 5 Military Aid'!$C$10</c:f>
              <c:strCache>
                <c:ptCount val="1"/>
                <c:pt idx="0">
                  <c:v>Military aid (disclosed commitments only)</c:v>
                </c:pt>
              </c:strCache>
            </c:strRef>
          </c:tx>
          <c:spPr>
            <a:solidFill>
              <a:srgbClr val="C00000"/>
            </a:solidFill>
            <a:ln>
              <a:solidFill>
                <a:schemeClr val="tx1"/>
              </a:solidFill>
            </a:ln>
            <a:effectLst/>
          </c:spPr>
          <c:invertIfNegative val="0"/>
          <c:cat>
            <c:strRef>
              <c:f>'Figure 5 Military Aid'!$B$11:$B$25</c:f>
              <c:strCache>
                <c:ptCount val="15"/>
                <c:pt idx="0">
                  <c:v>United States</c:v>
                </c:pt>
                <c:pt idx="1">
                  <c:v>Poland</c:v>
                </c:pt>
                <c:pt idx="2">
                  <c:v>Germany</c:v>
                </c:pt>
                <c:pt idx="3">
                  <c:v>United Kingdom</c:v>
                </c:pt>
                <c:pt idx="4">
                  <c:v>Canada</c:v>
                </c:pt>
                <c:pt idx="5">
                  <c:v>Latvia</c:v>
                </c:pt>
                <c:pt idx="6">
                  <c:v>Estonia</c:v>
                </c:pt>
                <c:pt idx="7">
                  <c:v>Slovakia</c:v>
                </c:pt>
                <c:pt idx="8">
                  <c:v>France</c:v>
                </c:pt>
                <c:pt idx="9">
                  <c:v>Italy</c:v>
                </c:pt>
                <c:pt idx="10">
                  <c:v>Sweden</c:v>
                </c:pt>
                <c:pt idx="11">
                  <c:v>Denmark</c:v>
                </c:pt>
                <c:pt idx="12">
                  <c:v>Czech Republic</c:v>
                </c:pt>
                <c:pt idx="13">
                  <c:v>Netherlands</c:v>
                </c:pt>
                <c:pt idx="14">
                  <c:v>Lithuania</c:v>
                </c:pt>
              </c:strCache>
            </c:strRef>
          </c:cat>
          <c:val>
            <c:numRef>
              <c:f>'Figure 5 Military Aid'!$C$11:$C$25</c:f>
              <c:numCache>
                <c:formatCode>General</c:formatCode>
                <c:ptCount val="15"/>
                <c:pt idx="0">
                  <c:v>3.9955910719206384</c:v>
                </c:pt>
                <c:pt idx="1">
                  <c:v>1.469566547258198</c:v>
                </c:pt>
                <c:pt idx="2">
                  <c:v>1.3422330394047948</c:v>
                </c:pt>
                <c:pt idx="3">
                  <c:v>0.7706368416258913</c:v>
                </c:pt>
                <c:pt idx="4">
                  <c:v>0.69781663776009151</c:v>
                </c:pt>
                <c:pt idx="5">
                  <c:v>0.22</c:v>
                </c:pt>
                <c:pt idx="6">
                  <c:v>0.22</c:v>
                </c:pt>
                <c:pt idx="7">
                  <c:v>0.19636426931202353</c:v>
                </c:pt>
                <c:pt idx="8">
                  <c:v>0.15051896757600808</c:v>
                </c:pt>
                <c:pt idx="9">
                  <c:v>0.15</c:v>
                </c:pt>
                <c:pt idx="10">
                  <c:v>0.12676372217292523</c:v>
                </c:pt>
                <c:pt idx="11">
                  <c:v>8.5601953689700139E-2</c:v>
                </c:pt>
                <c:pt idx="12">
                  <c:v>7.0988185097707046E-2</c:v>
                </c:pt>
                <c:pt idx="13">
                  <c:v>5.0212051070083585E-2</c:v>
                </c:pt>
                <c:pt idx="14">
                  <c:v>4.9000000000000002E-2</c:v>
                </c:pt>
              </c:numCache>
            </c:numRef>
          </c:val>
          <c:extLst>
            <c:ext xmlns:c16="http://schemas.microsoft.com/office/drawing/2014/chart" uri="{C3380CC4-5D6E-409C-BE32-E72D297353CC}">
              <c16:uniqueId val="{00000000-E7C8-44BA-AAAE-9380A6FC902A}"/>
            </c:ext>
          </c:extLst>
        </c:ser>
        <c:dLbls>
          <c:showLegendKey val="0"/>
          <c:showVal val="0"/>
          <c:showCatName val="0"/>
          <c:showSerName val="0"/>
          <c:showPercent val="0"/>
          <c:showBubbleSize val="0"/>
        </c:dLbls>
        <c:gapWidth val="120"/>
        <c:overlap val="100"/>
        <c:axId val="450490767"/>
        <c:axId val="450486607"/>
        <c:extLst/>
      </c:barChart>
      <c:catAx>
        <c:axId val="450490767"/>
        <c:scaling>
          <c:orientation val="maxMin"/>
        </c:scaling>
        <c:delete val="0"/>
        <c:axPos val="l"/>
        <c:numFmt formatCode="General" sourceLinked="1"/>
        <c:majorTickMark val="none"/>
        <c:minorTickMark val="none"/>
        <c:tickLblPos val="nextTo"/>
        <c:spPr>
          <a:noFill/>
          <a:ln w="9525" cap="flat" cmpd="sng" algn="ctr">
            <a:solidFill>
              <a:srgbClr val="000000"/>
            </a:solidFill>
            <a:prstDash val="solid"/>
            <a:round/>
          </a:ln>
          <a:effectLst/>
        </c:spPr>
        <c:txPr>
          <a:bodyPr rot="-60000000" spcFirstLastPara="1" vertOverflow="ellipsis" vert="horz" wrap="square" anchor="ctr" anchorCtr="1"/>
          <a:lstStyle/>
          <a:p>
            <a:pPr>
              <a:defRPr sz="15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50486607"/>
        <c:crosses val="autoZero"/>
        <c:auto val="1"/>
        <c:lblAlgn val="ctr"/>
        <c:lblOffset val="100"/>
        <c:noMultiLvlLbl val="0"/>
      </c:catAx>
      <c:valAx>
        <c:axId val="450486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50490767"/>
        <c:crosses val="max"/>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8740157499999996" l="0.7" r="0.7" t="0.78740157499999996"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458927825301145"/>
          <c:y val="3.3487049714176258E-2"/>
          <c:w val="0.69114087394772894"/>
          <c:h val="0.91353167757335108"/>
        </c:manualLayout>
      </c:layout>
      <c:barChart>
        <c:barDir val="bar"/>
        <c:grouping val="stacked"/>
        <c:varyColors val="0"/>
        <c:ser>
          <c:idx val="0"/>
          <c:order val="0"/>
          <c:tx>
            <c:strRef>
              <c:f>'Figure  6 Arms and Weapons'!$C$7</c:f>
              <c:strCache>
                <c:ptCount val="1"/>
                <c:pt idx="0">
                  <c:v>Direct Military Aid (Disclosed donations only)</c:v>
                </c:pt>
              </c:strCache>
            </c:strRef>
          </c:tx>
          <c:spPr>
            <a:solidFill>
              <a:srgbClr val="C00000"/>
            </a:solidFill>
            <a:ln>
              <a:solidFill>
                <a:schemeClr val="tx1"/>
              </a:solidFill>
            </a:ln>
            <a:effectLst/>
          </c:spPr>
          <c:invertIfNegative val="0"/>
          <c:cat>
            <c:strRef>
              <c:f>'Figure  6 Arms and Weapons'!$B$8:$B$22</c:f>
              <c:strCache>
                <c:ptCount val="15"/>
                <c:pt idx="0">
                  <c:v>United States</c:v>
                </c:pt>
                <c:pt idx="1">
                  <c:v>Poland</c:v>
                </c:pt>
                <c:pt idx="2">
                  <c:v>Canada</c:v>
                </c:pt>
                <c:pt idx="3">
                  <c:v>United Kingdom</c:v>
                </c:pt>
                <c:pt idx="4">
                  <c:v>Latvia</c:v>
                </c:pt>
                <c:pt idx="5">
                  <c:v>Estonia</c:v>
                </c:pt>
                <c:pt idx="6">
                  <c:v>Slovakia</c:v>
                </c:pt>
                <c:pt idx="7">
                  <c:v>Italy</c:v>
                </c:pt>
                <c:pt idx="8">
                  <c:v>Germany</c:v>
                </c:pt>
                <c:pt idx="9">
                  <c:v>France</c:v>
                </c:pt>
                <c:pt idx="10">
                  <c:v>Sweden</c:v>
                </c:pt>
                <c:pt idx="11">
                  <c:v>Czech Republic</c:v>
                </c:pt>
                <c:pt idx="12">
                  <c:v>Netherlands</c:v>
                </c:pt>
                <c:pt idx="13">
                  <c:v>Lithuania</c:v>
                </c:pt>
                <c:pt idx="14">
                  <c:v>Belgium</c:v>
                </c:pt>
              </c:strCache>
            </c:strRef>
          </c:cat>
          <c:val>
            <c:numRef>
              <c:f>'Figure  6 Arms and Weapons'!$C$8:$C$22</c:f>
              <c:numCache>
                <c:formatCode>General</c:formatCode>
                <c:ptCount val="15"/>
                <c:pt idx="0">
                  <c:v>3.0311380545604849</c:v>
                </c:pt>
                <c:pt idx="1">
                  <c:v>1.4695665472581978</c:v>
                </c:pt>
                <c:pt idx="2">
                  <c:v>0.66816312223428909</c:v>
                </c:pt>
                <c:pt idx="3">
                  <c:v>0.39312237483063084</c:v>
                </c:pt>
                <c:pt idx="4">
                  <c:v>0.22</c:v>
                </c:pt>
                <c:pt idx="5">
                  <c:v>0.22</c:v>
                </c:pt>
                <c:pt idx="6">
                  <c:v>0.19466426931202352</c:v>
                </c:pt>
                <c:pt idx="7">
                  <c:v>0.15</c:v>
                </c:pt>
                <c:pt idx="8">
                  <c:v>0.1422330394047947</c:v>
                </c:pt>
                <c:pt idx="9">
                  <c:v>0.1</c:v>
                </c:pt>
                <c:pt idx="10">
                  <c:v>7.8008444414107828E-2</c:v>
                </c:pt>
                <c:pt idx="11">
                  <c:v>6.6358844224618435E-2</c:v>
                </c:pt>
                <c:pt idx="12">
                  <c:v>5.0212051070083585E-2</c:v>
                </c:pt>
                <c:pt idx="13">
                  <c:v>3.9E-2</c:v>
                </c:pt>
                <c:pt idx="14">
                  <c:v>1.9948103242399193E-2</c:v>
                </c:pt>
              </c:numCache>
            </c:numRef>
          </c:val>
          <c:extLst>
            <c:ext xmlns:c16="http://schemas.microsoft.com/office/drawing/2014/chart" uri="{C3380CC4-5D6E-409C-BE32-E72D297353CC}">
              <c16:uniqueId val="{00000000-50BF-4054-9CB8-22BBD2351E53}"/>
            </c:ext>
          </c:extLst>
        </c:ser>
        <c:dLbls>
          <c:showLegendKey val="0"/>
          <c:showVal val="0"/>
          <c:showCatName val="0"/>
          <c:showSerName val="0"/>
          <c:showPercent val="0"/>
          <c:showBubbleSize val="0"/>
        </c:dLbls>
        <c:gapWidth val="70"/>
        <c:overlap val="100"/>
        <c:axId val="450490767"/>
        <c:axId val="450486607"/>
        <c:extLst/>
      </c:barChart>
      <c:catAx>
        <c:axId val="450490767"/>
        <c:scaling>
          <c:orientation val="maxMin"/>
        </c:scaling>
        <c:delete val="0"/>
        <c:axPos val="l"/>
        <c:numFmt formatCode="General" sourceLinked="1"/>
        <c:majorTickMark val="none"/>
        <c:minorTickMark val="none"/>
        <c:tickLblPos val="nextTo"/>
        <c:spPr>
          <a:noFill/>
          <a:ln w="9525" cap="flat" cmpd="sng" algn="ctr">
            <a:solidFill>
              <a:srgbClr val="000000"/>
            </a:solidFill>
            <a:prstDash val="solid"/>
            <a:round/>
          </a:ln>
          <a:effectLst/>
        </c:spPr>
        <c:txPr>
          <a:bodyPr rot="-60000000" spcFirstLastPara="1" vertOverflow="ellipsis" vert="horz" wrap="square" anchor="ctr" anchorCtr="1"/>
          <a:lstStyle/>
          <a:p>
            <a:pPr>
              <a:defRPr sz="13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50486607"/>
        <c:crosses val="autoZero"/>
        <c:auto val="1"/>
        <c:lblAlgn val="ctr"/>
        <c:lblOffset val="100"/>
        <c:noMultiLvlLbl val="0"/>
      </c:catAx>
      <c:valAx>
        <c:axId val="450486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50490767"/>
        <c:crosses val="max"/>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8740157499999996" l="0.7" r="0.7" t="0.78740157499999996"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84370780812892"/>
          <c:y val="4.1244489600090313E-2"/>
          <c:w val="0.70030091917522652"/>
          <c:h val="0.76400282222786675"/>
        </c:manualLayout>
      </c:layout>
      <c:barChart>
        <c:barDir val="bar"/>
        <c:grouping val="stacked"/>
        <c:varyColors val="0"/>
        <c:ser>
          <c:idx val="0"/>
          <c:order val="0"/>
          <c:tx>
            <c:strRef>
              <c:f>'Appendix "Stand up for Ukraine"'!$C$7</c:f>
              <c:strCache>
                <c:ptCount val="1"/>
                <c:pt idx="0">
                  <c:v>Pledge in billion USD</c:v>
                </c:pt>
              </c:strCache>
            </c:strRef>
          </c:tx>
          <c:spPr>
            <a:solidFill>
              <a:schemeClr val="accent2"/>
            </a:solidFill>
            <a:ln>
              <a:noFill/>
            </a:ln>
            <a:effectLst/>
          </c:spPr>
          <c:invertIfNegative val="0"/>
          <c:cat>
            <c:strRef>
              <c:f>'Appendix "Stand up for Ukraine"'!$B$8:$B$24</c:f>
              <c:strCache>
                <c:ptCount val="17"/>
                <c:pt idx="0">
                  <c:v>European Investment Bank</c:v>
                </c:pt>
                <c:pt idx="1">
                  <c:v>European Commission</c:v>
                </c:pt>
                <c:pt idx="2">
                  <c:v>EBRD</c:v>
                </c:pt>
                <c:pt idx="3">
                  <c:v>Council of Europe Bank</c:v>
                </c:pt>
                <c:pt idx="4">
                  <c:v>Belgium</c:v>
                </c:pt>
                <c:pt idx="5">
                  <c:v>Finland</c:v>
                </c:pt>
                <c:pt idx="6">
                  <c:v>Slovakia</c:v>
                </c:pt>
                <c:pt idx="7">
                  <c:v>Italy</c:v>
                </c:pt>
                <c:pt idx="8">
                  <c:v>Sweden</c:v>
                </c:pt>
                <c:pt idx="9">
                  <c:v>Czech Republic</c:v>
                </c:pt>
                <c:pt idx="10">
                  <c:v>Croatia</c:v>
                </c:pt>
                <c:pt idx="11">
                  <c:v>Canada</c:v>
                </c:pt>
                <c:pt idx="12">
                  <c:v>Germany</c:v>
                </c:pt>
                <c:pt idx="13">
                  <c:v>Ireland</c:v>
                </c:pt>
                <c:pt idx="14">
                  <c:v>Qatar</c:v>
                </c:pt>
                <c:pt idx="15">
                  <c:v>Estonia</c:v>
                </c:pt>
                <c:pt idx="16">
                  <c:v>Malta</c:v>
                </c:pt>
              </c:strCache>
            </c:strRef>
          </c:cat>
          <c:val>
            <c:numRef>
              <c:f>'Appendix "Stand up for Ukraine"'!$C$8:$C$24</c:f>
            </c:numRef>
          </c:val>
          <c:extLst>
            <c:ext xmlns:c16="http://schemas.microsoft.com/office/drawing/2014/chart" uri="{C3380CC4-5D6E-409C-BE32-E72D297353CC}">
              <c16:uniqueId val="{00000000-B1C2-4406-9B15-4181AFC32BCF}"/>
            </c:ext>
          </c:extLst>
        </c:ser>
        <c:ser>
          <c:idx val="1"/>
          <c:order val="1"/>
          <c:tx>
            <c:strRef>
              <c:f>'Appendix "Stand up for Ukraine"'!$D$7</c:f>
              <c:strCache>
                <c:ptCount val="1"/>
                <c:pt idx="0">
                  <c:v>Pledged to Ukraine</c:v>
                </c:pt>
              </c:strCache>
            </c:strRef>
          </c:tx>
          <c:spPr>
            <a:solidFill>
              <a:schemeClr val="accent4">
                <a:lumMod val="75000"/>
              </a:schemeClr>
            </a:solidFill>
            <a:ln>
              <a:solidFill>
                <a:srgbClr val="000000"/>
              </a:solidFill>
              <a:prstDash val="solid"/>
            </a:ln>
            <a:effectLst/>
          </c:spPr>
          <c:invertIfNegative val="0"/>
          <c:cat>
            <c:strRef>
              <c:f>'Appendix "Stand up for Ukraine"'!$B$8:$B$24</c:f>
              <c:strCache>
                <c:ptCount val="17"/>
                <c:pt idx="0">
                  <c:v>European Investment Bank</c:v>
                </c:pt>
                <c:pt idx="1">
                  <c:v>European Commission</c:v>
                </c:pt>
                <c:pt idx="2">
                  <c:v>EBRD</c:v>
                </c:pt>
                <c:pt idx="3">
                  <c:v>Council of Europe Bank</c:v>
                </c:pt>
                <c:pt idx="4">
                  <c:v>Belgium</c:v>
                </c:pt>
                <c:pt idx="5">
                  <c:v>Finland</c:v>
                </c:pt>
                <c:pt idx="6">
                  <c:v>Slovakia</c:v>
                </c:pt>
                <c:pt idx="7">
                  <c:v>Italy</c:v>
                </c:pt>
                <c:pt idx="8">
                  <c:v>Sweden</c:v>
                </c:pt>
                <c:pt idx="9">
                  <c:v>Czech Republic</c:v>
                </c:pt>
                <c:pt idx="10">
                  <c:v>Croatia</c:v>
                </c:pt>
                <c:pt idx="11">
                  <c:v>Canada</c:v>
                </c:pt>
                <c:pt idx="12">
                  <c:v>Germany</c:v>
                </c:pt>
                <c:pt idx="13">
                  <c:v>Ireland</c:v>
                </c:pt>
                <c:pt idx="14">
                  <c:v>Qatar</c:v>
                </c:pt>
                <c:pt idx="15">
                  <c:v>Estonia</c:v>
                </c:pt>
                <c:pt idx="16">
                  <c:v>Malta</c:v>
                </c:pt>
              </c:strCache>
            </c:strRef>
          </c:cat>
          <c:val>
            <c:numRef>
              <c:f>'Appendix "Stand up for Ukraine"'!$D$8:$D$24</c:f>
              <c:numCache>
                <c:formatCode>General</c:formatCode>
                <c:ptCount val="17"/>
                <c:pt idx="0">
                  <c:v>0</c:v>
                </c:pt>
                <c:pt idx="1">
                  <c:v>0.6</c:v>
                </c:pt>
                <c:pt idx="2">
                  <c:v>0</c:v>
                </c:pt>
                <c:pt idx="3">
                  <c:v>0</c:v>
                </c:pt>
                <c:pt idx="4">
                  <c:v>8.3000000000000004E-2</c:v>
                </c:pt>
                <c:pt idx="5">
                  <c:v>0</c:v>
                </c:pt>
                <c:pt idx="6">
                  <c:v>0</c:v>
                </c:pt>
                <c:pt idx="7">
                  <c:v>0</c:v>
                </c:pt>
                <c:pt idx="8">
                  <c:v>0</c:v>
                </c:pt>
                <c:pt idx="9">
                  <c:v>0</c:v>
                </c:pt>
                <c:pt idx="10">
                  <c:v>0</c:v>
                </c:pt>
                <c:pt idx="11">
                  <c:v>0</c:v>
                </c:pt>
                <c:pt idx="12">
                  <c:v>7.0000000000000007E-2</c:v>
                </c:pt>
                <c:pt idx="13">
                  <c:v>5.2999999999999999E-2</c:v>
                </c:pt>
                <c:pt idx="14">
                  <c:v>0</c:v>
                </c:pt>
                <c:pt idx="15">
                  <c:v>0</c:v>
                </c:pt>
                <c:pt idx="16">
                  <c:v>0</c:v>
                </c:pt>
              </c:numCache>
            </c:numRef>
          </c:val>
          <c:extLst>
            <c:ext xmlns:c16="http://schemas.microsoft.com/office/drawing/2014/chart" uri="{C3380CC4-5D6E-409C-BE32-E72D297353CC}">
              <c16:uniqueId val="{00000001-B1C2-4406-9B15-4181AFC32BCF}"/>
            </c:ext>
          </c:extLst>
        </c:ser>
        <c:ser>
          <c:idx val="2"/>
          <c:order val="2"/>
          <c:tx>
            <c:strRef>
              <c:f>'Appendix "Stand up for Ukraine"'!$E$7</c:f>
              <c:strCache>
                <c:ptCount val="1"/>
                <c:pt idx="0">
                  <c:v>Not pledged to Ukraine</c:v>
                </c:pt>
              </c:strCache>
            </c:strRef>
          </c:tx>
          <c:spPr>
            <a:solidFill>
              <a:schemeClr val="accent6"/>
            </a:solidFill>
            <a:ln>
              <a:solidFill>
                <a:schemeClr val="tx1"/>
              </a:solidFill>
            </a:ln>
            <a:effectLst/>
          </c:spPr>
          <c:invertIfNegative val="0"/>
          <c:cat>
            <c:strRef>
              <c:f>'Appendix "Stand up for Ukraine"'!$B$8:$B$24</c:f>
              <c:strCache>
                <c:ptCount val="17"/>
                <c:pt idx="0">
                  <c:v>European Investment Bank</c:v>
                </c:pt>
                <c:pt idx="1">
                  <c:v>European Commission</c:v>
                </c:pt>
                <c:pt idx="2">
                  <c:v>EBRD</c:v>
                </c:pt>
                <c:pt idx="3">
                  <c:v>Council of Europe Bank</c:v>
                </c:pt>
                <c:pt idx="4">
                  <c:v>Belgium</c:v>
                </c:pt>
                <c:pt idx="5">
                  <c:v>Finland</c:v>
                </c:pt>
                <c:pt idx="6">
                  <c:v>Slovakia</c:v>
                </c:pt>
                <c:pt idx="7">
                  <c:v>Italy</c:v>
                </c:pt>
                <c:pt idx="8">
                  <c:v>Sweden</c:v>
                </c:pt>
                <c:pt idx="9">
                  <c:v>Czech Republic</c:v>
                </c:pt>
                <c:pt idx="10">
                  <c:v>Croatia</c:v>
                </c:pt>
                <c:pt idx="11">
                  <c:v>Canada</c:v>
                </c:pt>
                <c:pt idx="12">
                  <c:v>Germany</c:v>
                </c:pt>
                <c:pt idx="13">
                  <c:v>Ireland</c:v>
                </c:pt>
                <c:pt idx="14">
                  <c:v>Qatar</c:v>
                </c:pt>
                <c:pt idx="15">
                  <c:v>Estonia</c:v>
                </c:pt>
                <c:pt idx="16">
                  <c:v>Malta</c:v>
                </c:pt>
              </c:strCache>
            </c:strRef>
          </c:cat>
          <c:val>
            <c:numRef>
              <c:f>'Appendix "Stand up for Ukraine"'!$E$8:$E$24</c:f>
              <c:numCache>
                <c:formatCode>General</c:formatCode>
                <c:ptCount val="17"/>
                <c:pt idx="0">
                  <c:v>4</c:v>
                </c:pt>
                <c:pt idx="1">
                  <c:v>0.4</c:v>
                </c:pt>
                <c:pt idx="2">
                  <c:v>1</c:v>
                </c:pt>
                <c:pt idx="3">
                  <c:v>1</c:v>
                </c:pt>
                <c:pt idx="4">
                  <c:v>0.73</c:v>
                </c:pt>
                <c:pt idx="5">
                  <c:v>0.7</c:v>
                </c:pt>
                <c:pt idx="6">
                  <c:v>0.53</c:v>
                </c:pt>
                <c:pt idx="7">
                  <c:v>0.36</c:v>
                </c:pt>
                <c:pt idx="8">
                  <c:v>0.3</c:v>
                </c:pt>
                <c:pt idx="9">
                  <c:v>0.2</c:v>
                </c:pt>
                <c:pt idx="10">
                  <c:v>0.1</c:v>
                </c:pt>
                <c:pt idx="11">
                  <c:v>7.3482134656011763E-2</c:v>
                </c:pt>
                <c:pt idx="12">
                  <c:v>0</c:v>
                </c:pt>
                <c:pt idx="13">
                  <c:v>0</c:v>
                </c:pt>
                <c:pt idx="14">
                  <c:v>4.5926334160007352E-3</c:v>
                </c:pt>
                <c:pt idx="15">
                  <c:v>1E-4</c:v>
                </c:pt>
                <c:pt idx="16">
                  <c:v>5.0000000000000002E-5</c:v>
                </c:pt>
              </c:numCache>
            </c:numRef>
          </c:val>
          <c:extLst xmlns:c15="http://schemas.microsoft.com/office/drawing/2012/chart">
            <c:ext xmlns:c16="http://schemas.microsoft.com/office/drawing/2014/chart" uri="{C3380CC4-5D6E-409C-BE32-E72D297353CC}">
              <c16:uniqueId val="{00000002-B1C2-4406-9B15-4181AFC32BCF}"/>
            </c:ext>
          </c:extLst>
        </c:ser>
        <c:dLbls>
          <c:showLegendKey val="0"/>
          <c:showVal val="0"/>
          <c:showCatName val="0"/>
          <c:showSerName val="0"/>
          <c:showPercent val="0"/>
          <c:showBubbleSize val="0"/>
        </c:dLbls>
        <c:gapWidth val="110"/>
        <c:overlap val="100"/>
        <c:axId val="450490767"/>
        <c:axId val="450486607"/>
        <c:extLst>
          <c:ext xmlns:c15="http://schemas.microsoft.com/office/drawing/2012/chart" uri="{02D57815-91ED-43cb-92C2-25804820EDAC}">
            <c15:filteredBarSeries>
              <c15:ser>
                <c:idx val="3"/>
                <c:order val="3"/>
                <c:tx>
                  <c:strRef>
                    <c:extLst>
                      <c:ext uri="{02D57815-91ED-43cb-92C2-25804820EDAC}">
                        <c15:formulaRef>
                          <c15:sqref>'Appendix "Stand up for Ukraine"'!$F$7</c15:sqref>
                        </c15:formulaRef>
                      </c:ext>
                    </c:extLst>
                    <c:strCache>
                      <c:ptCount val="1"/>
                      <c:pt idx="0">
                        <c:v>Pledge in billion EUR</c:v>
                      </c:pt>
                    </c:strCache>
                  </c:strRef>
                </c:tx>
                <c:spPr>
                  <a:solidFill>
                    <a:schemeClr val="accent2">
                      <a:lumMod val="60000"/>
                    </a:schemeClr>
                  </a:solidFill>
                  <a:ln>
                    <a:solidFill>
                      <a:schemeClr val="tx1"/>
                    </a:solidFill>
                  </a:ln>
                  <a:effectLst/>
                </c:spPr>
                <c:invertIfNegative val="0"/>
                <c:cat>
                  <c:strRef>
                    <c:extLst>
                      <c:ext uri="{02D57815-91ED-43cb-92C2-25804820EDAC}">
                        <c15:formulaRef>
                          <c15:sqref>'Appendix "Stand up for Ukraine"'!$B$8:$B$24</c15:sqref>
                        </c15:formulaRef>
                      </c:ext>
                    </c:extLst>
                    <c:strCache>
                      <c:ptCount val="17"/>
                      <c:pt idx="0">
                        <c:v>European Investment Bank</c:v>
                      </c:pt>
                      <c:pt idx="1">
                        <c:v>European Commission</c:v>
                      </c:pt>
                      <c:pt idx="2">
                        <c:v>EBRD</c:v>
                      </c:pt>
                      <c:pt idx="3">
                        <c:v>Council of Europe Bank</c:v>
                      </c:pt>
                      <c:pt idx="4">
                        <c:v>Belgium</c:v>
                      </c:pt>
                      <c:pt idx="5">
                        <c:v>Finland</c:v>
                      </c:pt>
                      <c:pt idx="6">
                        <c:v>Slovakia</c:v>
                      </c:pt>
                      <c:pt idx="7">
                        <c:v>Italy</c:v>
                      </c:pt>
                      <c:pt idx="8">
                        <c:v>Sweden</c:v>
                      </c:pt>
                      <c:pt idx="9">
                        <c:v>Czech Republic</c:v>
                      </c:pt>
                      <c:pt idx="10">
                        <c:v>Croatia</c:v>
                      </c:pt>
                      <c:pt idx="11">
                        <c:v>Canada</c:v>
                      </c:pt>
                      <c:pt idx="12">
                        <c:v>Germany</c:v>
                      </c:pt>
                      <c:pt idx="13">
                        <c:v>Ireland</c:v>
                      </c:pt>
                      <c:pt idx="14">
                        <c:v>Qatar</c:v>
                      </c:pt>
                      <c:pt idx="15">
                        <c:v>Estonia</c:v>
                      </c:pt>
                      <c:pt idx="16">
                        <c:v>Malta</c:v>
                      </c:pt>
                    </c:strCache>
                  </c:strRef>
                </c:cat>
                <c:val>
                  <c:numRef>
                    <c:extLst>
                      <c:ext uri="{02D57815-91ED-43cb-92C2-25804820EDAC}">
                        <c15:formulaRef>
                          <c15:sqref>'Appendix "Stand up for Ukraine"'!$F$8:$F$24</c15:sqref>
                        </c15:formulaRef>
                      </c:ext>
                    </c:extLst>
                    <c:numCache>
                      <c:formatCode>#,##0.0000</c:formatCode>
                      <c:ptCount val="17"/>
                      <c:pt idx="0">
                        <c:v>4</c:v>
                      </c:pt>
                      <c:pt idx="1">
                        <c:v>1</c:v>
                      </c:pt>
                      <c:pt idx="2">
                        <c:v>1</c:v>
                      </c:pt>
                      <c:pt idx="3">
                        <c:v>1</c:v>
                      </c:pt>
                      <c:pt idx="4">
                        <c:v>0.81299999999999994</c:v>
                      </c:pt>
                      <c:pt idx="5">
                        <c:v>0.7</c:v>
                      </c:pt>
                      <c:pt idx="6">
                        <c:v>0.53</c:v>
                      </c:pt>
                      <c:pt idx="7">
                        <c:v>0.36</c:v>
                      </c:pt>
                      <c:pt idx="8">
                        <c:v>0.3</c:v>
                      </c:pt>
                      <c:pt idx="9">
                        <c:v>0.2</c:v>
                      </c:pt>
                      <c:pt idx="10">
                        <c:v>0.1</c:v>
                      </c:pt>
                      <c:pt idx="11">
                        <c:v>7.3482134656011763E-2</c:v>
                      </c:pt>
                      <c:pt idx="12">
                        <c:v>7.0000000000000007E-2</c:v>
                      </c:pt>
                      <c:pt idx="13">
                        <c:v>5.2999999999999999E-2</c:v>
                      </c:pt>
                      <c:pt idx="14">
                        <c:v>4.5926334160007352E-3</c:v>
                      </c:pt>
                      <c:pt idx="15">
                        <c:v>1E-4</c:v>
                      </c:pt>
                      <c:pt idx="16">
                        <c:v>5.0000000000000002E-5</c:v>
                      </c:pt>
                    </c:numCache>
                  </c:numRef>
                </c:val>
                <c:extLst>
                  <c:ext xmlns:c16="http://schemas.microsoft.com/office/drawing/2014/chart" uri="{C3380CC4-5D6E-409C-BE32-E72D297353CC}">
                    <c16:uniqueId val="{00000003-B1C2-4406-9B15-4181AFC32BCF}"/>
                  </c:ext>
                </c:extLst>
              </c15:ser>
            </c15:filteredBarSeries>
          </c:ext>
        </c:extLst>
      </c:barChart>
      <c:catAx>
        <c:axId val="450490767"/>
        <c:scaling>
          <c:orientation val="maxMin"/>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50486607"/>
        <c:crosses val="autoZero"/>
        <c:auto val="1"/>
        <c:lblAlgn val="ctr"/>
        <c:lblOffset val="100"/>
        <c:noMultiLvlLbl val="0"/>
      </c:catAx>
      <c:valAx>
        <c:axId val="450486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50490767"/>
        <c:crosses val="max"/>
        <c:crossBetween val="between"/>
      </c:valAx>
      <c:spPr>
        <a:noFill/>
        <a:ln>
          <a:noFill/>
        </a:ln>
        <a:effectLst/>
      </c:spPr>
    </c:plotArea>
    <c:legend>
      <c:legendPos val="r"/>
      <c:layout>
        <c:manualLayout>
          <c:xMode val="edge"/>
          <c:yMode val="edge"/>
          <c:x val="0.3954703347266777"/>
          <c:y val="0.49142031439618433"/>
          <c:w val="0.32759963727453112"/>
          <c:h val="0.19825518584370505"/>
        </c:manualLayout>
      </c:layout>
      <c:overlay val="0"/>
      <c:spPr>
        <a:solidFill>
          <a:srgbClr val="FFFFFF"/>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userShapes r:id="rId3"/>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375284</xdr:colOff>
      <xdr:row>7</xdr:row>
      <xdr:rowOff>81914</xdr:rowOff>
    </xdr:from>
    <xdr:to>
      <xdr:col>18</xdr:col>
      <xdr:colOff>868679</xdr:colOff>
      <xdr:row>30</xdr:row>
      <xdr:rowOff>68579</xdr:rowOff>
    </xdr:to>
    <xdr:graphicFrame macro="">
      <xdr:nvGraphicFramePr>
        <xdr:cNvPr id="2" name="Diagramm 1">
          <a:extLst>
            <a:ext uri="{FF2B5EF4-FFF2-40B4-BE49-F238E27FC236}">
              <a16:creationId xmlns:a16="http://schemas.microsoft.com/office/drawing/2014/main" id="{3602D2CC-FAE6-7641-9555-424B57965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0.81336</cdr:x>
      <cdr:y>0.91092</cdr:y>
    </cdr:from>
    <cdr:to>
      <cdr:x>0.93543</cdr:x>
      <cdr:y>0.95472</cdr:y>
    </cdr:to>
    <cdr:sp macro="" textlink="">
      <cdr:nvSpPr>
        <cdr:cNvPr id="2" name="Textfeld 1"/>
        <cdr:cNvSpPr txBox="1"/>
      </cdr:nvSpPr>
      <cdr:spPr>
        <a:xfrm xmlns:a="http://schemas.openxmlformats.org/drawingml/2006/main">
          <a:off x="6794329" y="6975932"/>
          <a:ext cx="1019703" cy="335424"/>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latin typeface="Times New Roman" panose="02020603050405020304" pitchFamily="18" charset="0"/>
              <a:cs typeface="Times New Roman" panose="02020603050405020304" pitchFamily="18" charset="0"/>
            </a:rPr>
            <a:t>billion Euros</a:t>
          </a:r>
        </a:p>
      </cdr:txBody>
    </cdr:sp>
  </cdr:relSizeAnchor>
  <cdr:relSizeAnchor xmlns:cdr="http://schemas.openxmlformats.org/drawingml/2006/chartDrawing">
    <cdr:from>
      <cdr:x>0.2672</cdr:x>
      <cdr:y>0.50663</cdr:y>
    </cdr:from>
    <cdr:to>
      <cdr:x>0.95751</cdr:x>
      <cdr:y>0.57794</cdr:y>
    </cdr:to>
    <cdr:sp macro="" textlink="">
      <cdr:nvSpPr>
        <cdr:cNvPr id="4" name="Textfeld 1">
          <a:extLst xmlns:a="http://schemas.openxmlformats.org/drawingml/2006/main">
            <a:ext uri="{FF2B5EF4-FFF2-40B4-BE49-F238E27FC236}">
              <a16:creationId xmlns:a16="http://schemas.microsoft.com/office/drawing/2014/main" id="{14EEFC85-6355-4ED2-89E3-513C8C2583B8}"/>
            </a:ext>
          </a:extLst>
        </cdr:cNvPr>
        <cdr:cNvSpPr txBox="1"/>
      </cdr:nvSpPr>
      <cdr:spPr>
        <a:xfrm xmlns:a="http://schemas.openxmlformats.org/drawingml/2006/main">
          <a:off x="2232025" y="3879850"/>
          <a:ext cx="5766435" cy="546100"/>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b="0">
              <a:latin typeface="Times New Roman" panose="02020603050405020304" pitchFamily="18" charset="0"/>
              <a:cs typeface="Times New Roman" panose="02020603050405020304" pitchFamily="18" charset="0"/>
            </a:rPr>
            <a:t>Includes</a:t>
          </a:r>
          <a:r>
            <a:rPr lang="de-DE" sz="1400" b="0" baseline="0">
              <a:latin typeface="Times New Roman" panose="02020603050405020304" pitchFamily="18" charset="0"/>
              <a:cs typeface="Times New Roman" panose="02020603050405020304" pitchFamily="18" charset="0"/>
            </a:rPr>
            <a:t> bilateral commitments to Ukraine. Does not include private donations, </a:t>
          </a:r>
          <a:br>
            <a:rPr lang="de-DE" sz="1400" b="0" baseline="0">
              <a:latin typeface="Times New Roman" panose="02020603050405020304" pitchFamily="18" charset="0"/>
              <a:cs typeface="Times New Roman" panose="02020603050405020304" pitchFamily="18" charset="0"/>
            </a:rPr>
          </a:br>
          <a:r>
            <a:rPr lang="de-DE" sz="1400" b="0" baseline="0">
              <a:latin typeface="Times New Roman" panose="02020603050405020304" pitchFamily="18" charset="0"/>
              <a:cs typeface="Times New Roman" panose="02020603050405020304" pitchFamily="18" charset="0"/>
            </a:rPr>
            <a:t>support for refugees outside of Ukraine, and aid by international organisations.</a:t>
          </a:r>
          <a:endParaRPr lang="de-DE" sz="1400" b="0">
            <a:latin typeface="Times New Roman" panose="02020603050405020304" pitchFamily="18" charset="0"/>
            <a:cs typeface="Times New Roman" panose="02020603050405020304" pitchFamily="18"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8</xdr:col>
      <xdr:colOff>447675</xdr:colOff>
      <xdr:row>8</xdr:row>
      <xdr:rowOff>123825</xdr:rowOff>
    </xdr:from>
    <xdr:to>
      <xdr:col>11</xdr:col>
      <xdr:colOff>600075</xdr:colOff>
      <xdr:row>36</xdr:row>
      <xdr:rowOff>47625</xdr:rowOff>
    </xdr:to>
    <xdr:graphicFrame macro="">
      <xdr:nvGraphicFramePr>
        <xdr:cNvPr id="3" name="Diagramm 1">
          <a:extLst>
            <a:ext uri="{FF2B5EF4-FFF2-40B4-BE49-F238E27FC236}">
              <a16:creationId xmlns:a16="http://schemas.microsoft.com/office/drawing/2014/main" id="{E9B1F2E7-0570-45B3-B366-C17D1B3CC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0.75669</cdr:x>
      <cdr:y>0.85312</cdr:y>
    </cdr:from>
    <cdr:to>
      <cdr:x>0.96169</cdr:x>
      <cdr:y>0.90725</cdr:y>
    </cdr:to>
    <cdr:sp macro="" textlink="">
      <cdr:nvSpPr>
        <cdr:cNvPr id="2" name="Textfeld 1"/>
        <cdr:cNvSpPr txBox="1"/>
      </cdr:nvSpPr>
      <cdr:spPr>
        <a:xfrm xmlns:a="http://schemas.openxmlformats.org/drawingml/2006/main">
          <a:off x="5525166" y="4485550"/>
          <a:ext cx="1496859" cy="284604"/>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latin typeface="Times New Roman" panose="02020603050405020304" pitchFamily="18" charset="0"/>
              <a:cs typeface="Times New Roman" panose="02020603050405020304" pitchFamily="18" charset="0"/>
            </a:rPr>
            <a:t>billion</a:t>
          </a:r>
          <a:r>
            <a:rPr lang="de-DE" sz="1400" baseline="0">
              <a:latin typeface="Times New Roman" panose="02020603050405020304" pitchFamily="18" charset="0"/>
              <a:cs typeface="Times New Roman" panose="02020603050405020304" pitchFamily="18" charset="0"/>
            </a:rPr>
            <a:t> Euros</a:t>
          </a:r>
          <a:endParaRPr lang="de-DE" sz="1400">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0.28706</cdr:x>
      <cdr:y>0.45723</cdr:y>
    </cdr:from>
    <cdr:to>
      <cdr:x>0.87792</cdr:x>
      <cdr:y>0.60518</cdr:y>
    </cdr:to>
    <cdr:sp macro="" textlink="">
      <cdr:nvSpPr>
        <cdr:cNvPr id="3" name="Textfeld 1">
          <a:extLst xmlns:a="http://schemas.openxmlformats.org/drawingml/2006/main">
            <a:ext uri="{FF2B5EF4-FFF2-40B4-BE49-F238E27FC236}">
              <a16:creationId xmlns:a16="http://schemas.microsoft.com/office/drawing/2014/main" id="{56AA7C82-007A-42B9-ACC9-B82EE3AD163C}"/>
            </a:ext>
          </a:extLst>
        </cdr:cNvPr>
        <cdr:cNvSpPr txBox="1"/>
      </cdr:nvSpPr>
      <cdr:spPr>
        <a:xfrm xmlns:a="http://schemas.openxmlformats.org/drawingml/2006/main">
          <a:off x="2096059" y="2404036"/>
          <a:ext cx="4314266" cy="777875"/>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b="0">
              <a:latin typeface="Times New Roman" panose="02020603050405020304" pitchFamily="18" charset="0"/>
              <a:cs typeface="Times New Roman" panose="02020603050405020304" pitchFamily="18" charset="0"/>
            </a:rPr>
            <a:t>Bilateral military</a:t>
          </a:r>
          <a:r>
            <a:rPr lang="de-DE" sz="1400" b="0" baseline="0">
              <a:latin typeface="Times New Roman" panose="02020603050405020304" pitchFamily="18" charset="0"/>
              <a:cs typeface="Times New Roman" panose="02020603050405020304" pitchFamily="18" charset="0"/>
            </a:rPr>
            <a:t> aid, including financial commitments</a:t>
          </a:r>
          <a:br>
            <a:rPr lang="de-DE" sz="1400" b="0" baseline="0">
              <a:latin typeface="Times New Roman" panose="02020603050405020304" pitchFamily="18" charset="0"/>
              <a:cs typeface="Times New Roman" panose="02020603050405020304" pitchFamily="18" charset="0"/>
            </a:rPr>
          </a:br>
          <a:r>
            <a:rPr lang="de-DE" sz="1400" b="0" baseline="0">
              <a:latin typeface="Times New Roman" panose="02020603050405020304" pitchFamily="18" charset="0"/>
              <a:cs typeface="Times New Roman" panose="02020603050405020304" pitchFamily="18" charset="0"/>
            </a:rPr>
            <a:t>for military purposes (e.g. loans or grants to buy weapons)</a:t>
          </a:r>
          <a:endParaRPr lang="de-DE" sz="1400" b="0">
            <a:latin typeface="Times New Roman" panose="02020603050405020304" pitchFamily="18" charset="0"/>
            <a:cs typeface="Times New Roman" panose="02020603050405020304" pitchFamily="18" charset="0"/>
          </a:endParaRPr>
        </a:p>
      </cdr:txBody>
    </cdr:sp>
  </cdr:relSizeAnchor>
</c:userShapes>
</file>

<file path=xl/drawings/drawing13.xml><?xml version="1.0" encoding="utf-8"?>
<xdr:wsDr xmlns:xdr="http://schemas.openxmlformats.org/drawingml/2006/spreadsheetDrawing" xmlns:a="http://schemas.openxmlformats.org/drawingml/2006/main">
  <xdr:twoCellAnchor>
    <xdr:from>
      <xdr:col>4</xdr:col>
      <xdr:colOff>0</xdr:colOff>
      <xdr:row>7</xdr:row>
      <xdr:rowOff>0</xdr:rowOff>
    </xdr:from>
    <xdr:to>
      <xdr:col>15</xdr:col>
      <xdr:colOff>174625</xdr:colOff>
      <xdr:row>45</xdr:row>
      <xdr:rowOff>180975</xdr:rowOff>
    </xdr:to>
    <xdr:graphicFrame macro="">
      <xdr:nvGraphicFramePr>
        <xdr:cNvPr id="4" name="Diagramm 1">
          <a:extLst>
            <a:ext uri="{FF2B5EF4-FFF2-40B4-BE49-F238E27FC236}">
              <a16:creationId xmlns:a16="http://schemas.microsoft.com/office/drawing/2014/main" id="{38D182F7-A336-448E-9DC4-0473BFC06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0.79543</cdr:x>
      <cdr:y>0.89207</cdr:y>
    </cdr:from>
    <cdr:to>
      <cdr:x>0.96783</cdr:x>
      <cdr:y>0.93587</cdr:y>
    </cdr:to>
    <cdr:sp macro="" textlink="">
      <cdr:nvSpPr>
        <cdr:cNvPr id="2" name="Textfeld 1"/>
        <cdr:cNvSpPr txBox="1"/>
      </cdr:nvSpPr>
      <cdr:spPr>
        <a:xfrm xmlns:a="http://schemas.openxmlformats.org/drawingml/2006/main">
          <a:off x="6006108" y="6877477"/>
          <a:ext cx="1301756" cy="337678"/>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latin typeface="Times New Roman" panose="02020603050405020304" pitchFamily="18" charset="0"/>
              <a:cs typeface="Times New Roman" panose="02020603050405020304" pitchFamily="18" charset="0"/>
            </a:rPr>
            <a:t>billion</a:t>
          </a:r>
          <a:r>
            <a:rPr lang="de-DE" sz="1200" baseline="0">
              <a:latin typeface="Times New Roman" panose="02020603050405020304" pitchFamily="18" charset="0"/>
              <a:cs typeface="Times New Roman" panose="02020603050405020304" pitchFamily="18" charset="0"/>
            </a:rPr>
            <a:t> Euros</a:t>
          </a:r>
          <a:endParaRPr lang="de-DE" sz="1200">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0.44591</cdr:x>
      <cdr:y>0.3113</cdr:y>
    </cdr:from>
    <cdr:to>
      <cdr:x>0.83793</cdr:x>
      <cdr:y>0.43207</cdr:y>
    </cdr:to>
    <cdr:sp macro="" textlink="">
      <cdr:nvSpPr>
        <cdr:cNvPr id="4" name="Textfeld 1">
          <a:extLst xmlns:a="http://schemas.openxmlformats.org/drawingml/2006/main">
            <a:ext uri="{FF2B5EF4-FFF2-40B4-BE49-F238E27FC236}">
              <a16:creationId xmlns:a16="http://schemas.microsoft.com/office/drawing/2014/main" id="{56AA7C82-007A-42B9-ACC9-B82EE3AD163C}"/>
            </a:ext>
          </a:extLst>
        </cdr:cNvPr>
        <cdr:cNvSpPr txBox="1"/>
      </cdr:nvSpPr>
      <cdr:spPr>
        <a:xfrm xmlns:a="http://schemas.openxmlformats.org/drawingml/2006/main">
          <a:off x="3441700" y="2422525"/>
          <a:ext cx="3025775" cy="939800"/>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b="0">
              <a:latin typeface="Times New Roman" panose="02020603050405020304" pitchFamily="18" charset="0"/>
              <a:cs typeface="Times New Roman" panose="02020603050405020304" pitchFamily="18" charset="0"/>
            </a:rPr>
            <a:t>Bilateral</a:t>
          </a:r>
          <a:r>
            <a:rPr lang="de-DE" sz="1400" b="0" baseline="0">
              <a:latin typeface="Times New Roman" panose="02020603050405020304" pitchFamily="18" charset="0"/>
              <a:cs typeface="Times New Roman" panose="02020603050405020304" pitchFamily="18" charset="0"/>
            </a:rPr>
            <a:t> commitments for arms and weapons</a:t>
          </a:r>
          <a:br>
            <a:rPr lang="de-DE" sz="1400" b="0" baseline="0">
              <a:latin typeface="Times New Roman" panose="02020603050405020304" pitchFamily="18" charset="0"/>
              <a:cs typeface="Times New Roman" panose="02020603050405020304" pitchFamily="18" charset="0"/>
            </a:rPr>
          </a:br>
          <a:r>
            <a:rPr lang="de-DE" sz="1400" b="0" baseline="0">
              <a:latin typeface="Times New Roman" panose="02020603050405020304" pitchFamily="18" charset="0"/>
              <a:cs typeface="Times New Roman" panose="02020603050405020304" pitchFamily="18" charset="0"/>
            </a:rPr>
            <a:t>deliveries that were disclosed </a:t>
          </a:r>
          <a:br>
            <a:rPr lang="de-DE" sz="1400" b="0" baseline="0">
              <a:latin typeface="Times New Roman" panose="02020603050405020304" pitchFamily="18" charset="0"/>
              <a:cs typeface="Times New Roman" panose="02020603050405020304" pitchFamily="18" charset="0"/>
            </a:rPr>
          </a:br>
          <a:r>
            <a:rPr lang="de-DE" sz="1400" b="0" i="1" baseline="0">
              <a:latin typeface="Times New Roman" panose="02020603050405020304" pitchFamily="18" charset="0"/>
              <a:cs typeface="Times New Roman" panose="02020603050405020304" pitchFamily="18" charset="0"/>
            </a:rPr>
            <a:t>(not including financial aid to</a:t>
          </a:r>
          <a:br>
            <a:rPr lang="de-DE" sz="1400" b="0" i="1" baseline="0">
              <a:latin typeface="Times New Roman" panose="02020603050405020304" pitchFamily="18" charset="0"/>
              <a:cs typeface="Times New Roman" panose="02020603050405020304" pitchFamily="18" charset="0"/>
            </a:rPr>
          </a:br>
          <a:r>
            <a:rPr lang="de-DE" sz="1400" b="0" i="1" baseline="0">
              <a:latin typeface="Times New Roman" panose="02020603050405020304" pitchFamily="18" charset="0"/>
              <a:cs typeface="Times New Roman" panose="02020603050405020304" pitchFamily="18" charset="0"/>
            </a:rPr>
            <a:t>buy weapons or military equipment)</a:t>
          </a:r>
          <a:endParaRPr lang="de-DE" sz="1400" b="0" i="1">
            <a:latin typeface="Times New Roman" panose="02020603050405020304" pitchFamily="18" charset="0"/>
            <a:cs typeface="Times New Roman" panose="02020603050405020304" pitchFamily="18" charset="0"/>
          </a:endParaRPr>
        </a:p>
      </cdr:txBody>
    </cdr:sp>
  </cdr:relSizeAnchor>
</c:userShapes>
</file>

<file path=xl/drawings/drawing15.xml><?xml version="1.0" encoding="utf-8"?>
<xdr:wsDr xmlns:xdr="http://schemas.openxmlformats.org/drawingml/2006/spreadsheetDrawing" xmlns:a="http://schemas.openxmlformats.org/drawingml/2006/main">
  <xdr:twoCellAnchor>
    <xdr:from>
      <xdr:col>7</xdr:col>
      <xdr:colOff>676276</xdr:colOff>
      <xdr:row>5</xdr:row>
      <xdr:rowOff>57150</xdr:rowOff>
    </xdr:from>
    <xdr:to>
      <xdr:col>21</xdr:col>
      <xdr:colOff>333376</xdr:colOff>
      <xdr:row>27</xdr:row>
      <xdr:rowOff>85725</xdr:rowOff>
    </xdr:to>
    <xdr:graphicFrame macro="">
      <xdr:nvGraphicFramePr>
        <xdr:cNvPr id="8" name="Diagramm 1">
          <a:extLst>
            <a:ext uri="{FF2B5EF4-FFF2-40B4-BE49-F238E27FC236}">
              <a16:creationId xmlns:a16="http://schemas.microsoft.com/office/drawing/2014/main" id="{117E0494-2F84-426C-950C-C98C71AA5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0.8469</cdr:x>
      <cdr:y>0.73543</cdr:y>
    </cdr:from>
    <cdr:to>
      <cdr:x>0.96897</cdr:x>
      <cdr:y>0.77923</cdr:y>
    </cdr:to>
    <cdr:sp macro="" textlink="">
      <cdr:nvSpPr>
        <cdr:cNvPr id="2" name="Textfeld 1"/>
        <cdr:cNvSpPr txBox="1"/>
      </cdr:nvSpPr>
      <cdr:spPr>
        <a:xfrm xmlns:a="http://schemas.openxmlformats.org/drawingml/2006/main">
          <a:off x="7840817" y="3257323"/>
          <a:ext cx="1130161" cy="193996"/>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latin typeface="Times New Roman" panose="02020603050405020304" pitchFamily="18" charset="0"/>
              <a:cs typeface="Times New Roman" panose="02020603050405020304" pitchFamily="18" charset="0"/>
            </a:rPr>
            <a:t>billion Euros</a:t>
          </a:r>
        </a:p>
      </cdr:txBody>
    </cdr:sp>
  </cdr:relSizeAnchor>
</c:userShapes>
</file>

<file path=xl/drawings/drawing2.xml><?xml version="1.0" encoding="utf-8"?>
<c:userShapes xmlns:c="http://schemas.openxmlformats.org/drawingml/2006/chart">
  <cdr:relSizeAnchor xmlns:cdr="http://schemas.openxmlformats.org/drawingml/2006/chartDrawing">
    <cdr:from>
      <cdr:x>0.85229</cdr:x>
      <cdr:y>0.66313</cdr:y>
    </cdr:from>
    <cdr:to>
      <cdr:x>0.97523</cdr:x>
      <cdr:y>0.75659</cdr:y>
    </cdr:to>
    <cdr:sp macro="" textlink="">
      <cdr:nvSpPr>
        <cdr:cNvPr id="2" name="Textfeld 1"/>
        <cdr:cNvSpPr txBox="1"/>
      </cdr:nvSpPr>
      <cdr:spPr>
        <a:xfrm xmlns:a="http://schemas.openxmlformats.org/drawingml/2006/main">
          <a:off x="7889133" y="2780439"/>
          <a:ext cx="1137981" cy="391869"/>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latin typeface="Times New Roman" panose="02020603050405020304" pitchFamily="18" charset="0"/>
              <a:cs typeface="Times New Roman" panose="02020603050405020304" pitchFamily="18" charset="0"/>
            </a:rPr>
            <a:t>billion Euros</a:t>
          </a:r>
        </a:p>
      </cdr:txBody>
    </cdr:sp>
  </cdr:relSizeAnchor>
</c:userShapes>
</file>

<file path=xl/drawings/drawing3.xml><?xml version="1.0" encoding="utf-8"?>
<xdr:wsDr xmlns:xdr="http://schemas.openxmlformats.org/drawingml/2006/spreadsheetDrawing" xmlns:a="http://schemas.openxmlformats.org/drawingml/2006/main">
  <xdr:twoCellAnchor>
    <xdr:from>
      <xdr:col>8</xdr:col>
      <xdr:colOff>312644</xdr:colOff>
      <xdr:row>3</xdr:row>
      <xdr:rowOff>97305</xdr:rowOff>
    </xdr:from>
    <xdr:to>
      <xdr:col>12</xdr:col>
      <xdr:colOff>767603</xdr:colOff>
      <xdr:row>44</xdr:row>
      <xdr:rowOff>15208</xdr:rowOff>
    </xdr:to>
    <xdr:graphicFrame macro="">
      <xdr:nvGraphicFramePr>
        <xdr:cNvPr id="2" name="Diagramm 1">
          <a:extLst>
            <a:ext uri="{FF2B5EF4-FFF2-40B4-BE49-F238E27FC236}">
              <a16:creationId xmlns:a16="http://schemas.microsoft.com/office/drawing/2014/main" id="{AE743395-AF7F-B345-BCD8-A21F152C9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0.76945</cdr:x>
      <cdr:y>0.86812</cdr:y>
    </cdr:from>
    <cdr:to>
      <cdr:x>0.9359</cdr:x>
      <cdr:y>0.91192</cdr:y>
    </cdr:to>
    <cdr:sp macro="" textlink="">
      <cdr:nvSpPr>
        <cdr:cNvPr id="2" name="Textfeld 1"/>
        <cdr:cNvSpPr txBox="1"/>
      </cdr:nvSpPr>
      <cdr:spPr>
        <a:xfrm xmlns:a="http://schemas.openxmlformats.org/drawingml/2006/main">
          <a:off x="6523696" y="6748078"/>
          <a:ext cx="1411189" cy="340467"/>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800">
              <a:latin typeface="Times New Roman" panose="02020603050405020304" pitchFamily="18" charset="0"/>
              <a:cs typeface="Times New Roman" panose="02020603050405020304" pitchFamily="18" charset="0"/>
            </a:rPr>
            <a:t>billion</a:t>
          </a:r>
          <a:r>
            <a:rPr lang="de-DE" sz="1800" baseline="0">
              <a:latin typeface="Times New Roman" panose="02020603050405020304" pitchFamily="18" charset="0"/>
              <a:cs typeface="Times New Roman" panose="02020603050405020304" pitchFamily="18" charset="0"/>
            </a:rPr>
            <a:t> Euros</a:t>
          </a:r>
          <a:endParaRPr lang="de-DE" sz="1800">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0.27293</cdr:x>
      <cdr:y>0.42999</cdr:y>
    </cdr:from>
    <cdr:to>
      <cdr:x>0.96859</cdr:x>
      <cdr:y>0.60176</cdr:y>
    </cdr:to>
    <cdr:sp macro="" textlink="">
      <cdr:nvSpPr>
        <cdr:cNvPr id="7" name="Textfeld 1">
          <a:extLst xmlns:a="http://schemas.openxmlformats.org/drawingml/2006/main">
            <a:ext uri="{FF2B5EF4-FFF2-40B4-BE49-F238E27FC236}">
              <a16:creationId xmlns:a16="http://schemas.microsoft.com/office/drawing/2014/main" id="{56AA7C82-007A-42B9-ACC9-B82EE3AD163C}"/>
            </a:ext>
          </a:extLst>
        </cdr:cNvPr>
        <cdr:cNvSpPr txBox="1"/>
      </cdr:nvSpPr>
      <cdr:spPr>
        <a:xfrm xmlns:a="http://schemas.openxmlformats.org/drawingml/2006/main">
          <a:off x="2318895" y="3152564"/>
          <a:ext cx="5910537" cy="1259378"/>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b="0">
              <a:latin typeface="Times New Roman" panose="02020603050405020304" pitchFamily="18" charset="0"/>
              <a:cs typeface="Times New Roman" panose="02020603050405020304" pitchFamily="18" charset="0"/>
            </a:rPr>
            <a:t>Includes</a:t>
          </a:r>
          <a:r>
            <a:rPr lang="de-DE" sz="1400" b="0" baseline="0">
              <a:latin typeface="Times New Roman" panose="02020603050405020304" pitchFamily="18" charset="0"/>
              <a:cs typeface="Times New Roman" panose="02020603050405020304" pitchFamily="18" charset="0"/>
            </a:rPr>
            <a:t> bilateral commitments to Ukraine. Does not include private donations, </a:t>
          </a:r>
          <a:br>
            <a:rPr lang="de-DE" sz="1400" b="0" baseline="0">
              <a:latin typeface="Times New Roman" panose="02020603050405020304" pitchFamily="18" charset="0"/>
              <a:cs typeface="Times New Roman" panose="02020603050405020304" pitchFamily="18" charset="0"/>
            </a:rPr>
          </a:br>
          <a:r>
            <a:rPr lang="de-DE" sz="1400" b="0" baseline="0">
              <a:latin typeface="Times New Roman" panose="02020603050405020304" pitchFamily="18" charset="0"/>
              <a:cs typeface="Times New Roman" panose="02020603050405020304" pitchFamily="18" charset="0"/>
            </a:rPr>
            <a:t>support for refugees outside of Ukraine, and aid by international organisations.</a:t>
          </a:r>
          <a:br>
            <a:rPr lang="de-DE" sz="1400" b="0" baseline="0">
              <a:latin typeface="Times New Roman" panose="02020603050405020304" pitchFamily="18" charset="0"/>
              <a:cs typeface="Times New Roman" panose="02020603050405020304" pitchFamily="18" charset="0"/>
            </a:rPr>
          </a:br>
          <a:r>
            <a:rPr lang="de-DE" sz="1400" b="0" baseline="0">
              <a:latin typeface="Times New Roman" panose="02020603050405020304" pitchFamily="18" charset="0"/>
              <a:cs typeface="Times New Roman" panose="02020603050405020304" pitchFamily="18" charset="0"/>
            </a:rPr>
            <a:t>EU commitments not included to avoid double counting (see Figure 4 and A1).</a:t>
          </a:r>
        </a:p>
        <a:p xmlns:a="http://schemas.openxmlformats.org/drawingml/2006/main">
          <a:r>
            <a:rPr lang="en-US" sz="1400">
              <a:effectLst/>
              <a:latin typeface="Times New Roman" panose="02020603050405020304" pitchFamily="18" charset="0"/>
              <a:ea typeface="+mn-ea"/>
              <a:cs typeface="Times New Roman" panose="02020603050405020304" pitchFamily="18" charset="0"/>
            </a:rPr>
            <a:t>Financial commitments that are made explicitly for military and weapons </a:t>
          </a:r>
        </a:p>
        <a:p xmlns:a="http://schemas.openxmlformats.org/drawingml/2006/main">
          <a:r>
            <a:rPr lang="en-US" sz="1400">
              <a:effectLst/>
              <a:latin typeface="Times New Roman" panose="02020603050405020304" pitchFamily="18" charset="0"/>
              <a:ea typeface="+mn-ea"/>
              <a:cs typeface="Times New Roman" panose="02020603050405020304" pitchFamily="18" charset="0"/>
            </a:rPr>
            <a:t>purchases are counted as military aid.</a:t>
          </a:r>
          <a:r>
            <a:rPr lang="de-DE" sz="1400" b="0" baseline="0">
              <a:latin typeface="Times New Roman" panose="02020603050405020304" pitchFamily="18" charset="0"/>
              <a:cs typeface="Times New Roman" panose="02020603050405020304" pitchFamily="18" charset="0"/>
            </a:rPr>
            <a:t> </a:t>
          </a:r>
          <a:endParaRPr lang="de-DE" sz="1400" b="0">
            <a:latin typeface="Times New Roman" panose="02020603050405020304" pitchFamily="18" charset="0"/>
            <a:cs typeface="Times New Roman" panose="02020603050405020304" pitchFamily="18"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6</xdr:col>
      <xdr:colOff>142240</xdr:colOff>
      <xdr:row>5</xdr:row>
      <xdr:rowOff>117475</xdr:rowOff>
    </xdr:from>
    <xdr:to>
      <xdr:col>15</xdr:col>
      <xdr:colOff>825500</xdr:colOff>
      <xdr:row>43</xdr:row>
      <xdr:rowOff>128905</xdr:rowOff>
    </xdr:to>
    <xdr:graphicFrame macro="">
      <xdr:nvGraphicFramePr>
        <xdr:cNvPr id="2" name="Diagramm 1">
          <a:extLst>
            <a:ext uri="{FF2B5EF4-FFF2-40B4-BE49-F238E27FC236}">
              <a16:creationId xmlns:a16="http://schemas.microsoft.com/office/drawing/2014/main" id="{24639F4D-E208-E849-92B3-5E49F5BE4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0.78561</cdr:x>
      <cdr:y>0.87572</cdr:y>
    </cdr:from>
    <cdr:to>
      <cdr:x>0.95679</cdr:x>
      <cdr:y>0.91952</cdr:y>
    </cdr:to>
    <cdr:sp macro="" textlink="">
      <cdr:nvSpPr>
        <cdr:cNvPr id="2" name="Textfeld 1"/>
        <cdr:cNvSpPr txBox="1"/>
      </cdr:nvSpPr>
      <cdr:spPr>
        <a:xfrm xmlns:a="http://schemas.openxmlformats.org/drawingml/2006/main">
          <a:off x="6732688" y="6349334"/>
          <a:ext cx="1467005" cy="317569"/>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baseline="0">
              <a:latin typeface="Times New Roman" panose="02020603050405020304" pitchFamily="18" charset="0"/>
              <a:cs typeface="Times New Roman" panose="02020603050405020304" pitchFamily="18" charset="0"/>
            </a:rPr>
            <a:t>Percent of GDP</a:t>
          </a:r>
          <a:endParaRPr lang="de-DE" sz="1400">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0.30794</cdr:x>
      <cdr:y>0.52281</cdr:y>
    </cdr:from>
    <cdr:to>
      <cdr:x>0.98014</cdr:x>
      <cdr:y>0.66731</cdr:y>
    </cdr:to>
    <cdr:sp macro="" textlink="">
      <cdr:nvSpPr>
        <cdr:cNvPr id="4" name="Textfeld 1">
          <a:extLst xmlns:a="http://schemas.openxmlformats.org/drawingml/2006/main">
            <a:ext uri="{FF2B5EF4-FFF2-40B4-BE49-F238E27FC236}">
              <a16:creationId xmlns:a16="http://schemas.microsoft.com/office/drawing/2014/main" id="{56AA7C82-007A-42B9-ACC9-B82EE3AD163C}"/>
            </a:ext>
          </a:extLst>
        </cdr:cNvPr>
        <cdr:cNvSpPr txBox="1"/>
      </cdr:nvSpPr>
      <cdr:spPr>
        <a:xfrm xmlns:a="http://schemas.openxmlformats.org/drawingml/2006/main">
          <a:off x="2639060" y="3639185"/>
          <a:ext cx="5760720" cy="1005840"/>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b="0">
              <a:latin typeface="Times New Roman" panose="02020603050405020304" pitchFamily="18" charset="0"/>
              <a:cs typeface="Times New Roman" panose="02020603050405020304" pitchFamily="18" charset="0"/>
            </a:rPr>
            <a:t>Includes</a:t>
          </a:r>
          <a:r>
            <a:rPr lang="de-DE" sz="1400" b="0" baseline="0">
              <a:latin typeface="Times New Roman" panose="02020603050405020304" pitchFamily="18" charset="0"/>
              <a:cs typeface="Times New Roman" panose="02020603050405020304" pitchFamily="18" charset="0"/>
            </a:rPr>
            <a:t> bilateral commitments to Ukraine. Does not include private donations, </a:t>
          </a:r>
          <a:br>
            <a:rPr lang="de-DE" sz="1400" b="0" baseline="0">
              <a:latin typeface="Times New Roman" panose="02020603050405020304" pitchFamily="18" charset="0"/>
              <a:cs typeface="Times New Roman" panose="02020603050405020304" pitchFamily="18" charset="0"/>
            </a:rPr>
          </a:br>
          <a:r>
            <a:rPr lang="de-DE" sz="1400" b="0" baseline="0">
              <a:latin typeface="Times New Roman" panose="02020603050405020304" pitchFamily="18" charset="0"/>
              <a:cs typeface="Times New Roman" panose="02020603050405020304" pitchFamily="18" charset="0"/>
            </a:rPr>
            <a:t>support for refugees outside of Ukraine, and aid by international organisations.</a:t>
          </a:r>
          <a:br>
            <a:rPr lang="de-DE" sz="1400" b="0" baseline="0">
              <a:latin typeface="Times New Roman" panose="02020603050405020304" pitchFamily="18" charset="0"/>
              <a:cs typeface="Times New Roman" panose="02020603050405020304" pitchFamily="18" charset="0"/>
            </a:rPr>
          </a:br>
          <a:r>
            <a:rPr lang="de-DE" sz="1400" b="0" baseline="0">
              <a:latin typeface="Times New Roman" panose="02020603050405020304" pitchFamily="18" charset="0"/>
              <a:cs typeface="Times New Roman" panose="02020603050405020304" pitchFamily="18" charset="0"/>
            </a:rPr>
            <a:t>EU commitments not included to avoid double counting (see Figure 4 and A1).</a:t>
          </a:r>
          <a:endParaRPr lang="de-DE" sz="1400" b="0">
            <a:latin typeface="Times New Roman" panose="02020603050405020304" pitchFamily="18" charset="0"/>
            <a:cs typeface="Times New Roman" panose="02020603050405020304" pitchFamily="18"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142240</xdr:colOff>
      <xdr:row>5</xdr:row>
      <xdr:rowOff>117475</xdr:rowOff>
    </xdr:from>
    <xdr:to>
      <xdr:col>15</xdr:col>
      <xdr:colOff>825500</xdr:colOff>
      <xdr:row>43</xdr:row>
      <xdr:rowOff>128905</xdr:rowOff>
    </xdr:to>
    <xdr:graphicFrame macro="">
      <xdr:nvGraphicFramePr>
        <xdr:cNvPr id="2" name="Diagramm 1">
          <a:extLst>
            <a:ext uri="{FF2B5EF4-FFF2-40B4-BE49-F238E27FC236}">
              <a16:creationId xmlns:a16="http://schemas.microsoft.com/office/drawing/2014/main" id="{91CF7D32-F917-4560-8E4A-25866AA57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0.80006</cdr:x>
      <cdr:y>0.85864</cdr:y>
    </cdr:from>
    <cdr:to>
      <cdr:x>0.97125</cdr:x>
      <cdr:y>0.90244</cdr:y>
    </cdr:to>
    <cdr:sp macro="" textlink="">
      <cdr:nvSpPr>
        <cdr:cNvPr id="2" name="Textfeld 1"/>
        <cdr:cNvSpPr txBox="1"/>
      </cdr:nvSpPr>
      <cdr:spPr>
        <a:xfrm xmlns:a="http://schemas.openxmlformats.org/drawingml/2006/main">
          <a:off x="6856458" y="6225538"/>
          <a:ext cx="1467091" cy="317569"/>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baseline="0">
              <a:latin typeface="Times New Roman" panose="02020603050405020304" pitchFamily="18" charset="0"/>
              <a:cs typeface="Times New Roman" panose="02020603050405020304" pitchFamily="18" charset="0"/>
            </a:rPr>
            <a:t>Percent of GDP</a:t>
          </a:r>
          <a:endParaRPr lang="de-DE" sz="1400">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0.30091</cdr:x>
      <cdr:y>0.57585</cdr:y>
    </cdr:from>
    <cdr:to>
      <cdr:x>0.97377</cdr:x>
      <cdr:y>0.65116</cdr:y>
    </cdr:to>
    <cdr:sp macro="" textlink="">
      <cdr:nvSpPr>
        <cdr:cNvPr id="4" name="Textfeld 1">
          <a:extLst xmlns:a="http://schemas.openxmlformats.org/drawingml/2006/main">
            <a:ext uri="{FF2B5EF4-FFF2-40B4-BE49-F238E27FC236}">
              <a16:creationId xmlns:a16="http://schemas.microsoft.com/office/drawing/2014/main" id="{56AA7C82-007A-42B9-ACC9-B82EE3AD163C}"/>
            </a:ext>
          </a:extLst>
        </cdr:cNvPr>
        <cdr:cNvSpPr txBox="1"/>
      </cdr:nvSpPr>
      <cdr:spPr>
        <a:xfrm xmlns:a="http://schemas.openxmlformats.org/drawingml/2006/main">
          <a:off x="2578765" y="4008417"/>
          <a:ext cx="5766383" cy="524223"/>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b="0">
              <a:latin typeface="Times New Roman" panose="02020603050405020304" pitchFamily="18" charset="0"/>
              <a:cs typeface="Times New Roman" panose="02020603050405020304" pitchFamily="18" charset="0"/>
            </a:rPr>
            <a:t>Includes</a:t>
          </a:r>
          <a:r>
            <a:rPr lang="de-DE" sz="1400" b="0" baseline="0">
              <a:latin typeface="Times New Roman" panose="02020603050405020304" pitchFamily="18" charset="0"/>
              <a:cs typeface="Times New Roman" panose="02020603050405020304" pitchFamily="18" charset="0"/>
            </a:rPr>
            <a:t> bilateral commitments to Ukraine. Does not include private donations, </a:t>
          </a:r>
          <a:br>
            <a:rPr lang="de-DE" sz="1400" b="0" baseline="0">
              <a:latin typeface="Times New Roman" panose="02020603050405020304" pitchFamily="18" charset="0"/>
              <a:cs typeface="Times New Roman" panose="02020603050405020304" pitchFamily="18" charset="0"/>
            </a:rPr>
          </a:br>
          <a:r>
            <a:rPr lang="de-DE" sz="1400" b="0" baseline="0">
              <a:latin typeface="Times New Roman" panose="02020603050405020304" pitchFamily="18" charset="0"/>
              <a:cs typeface="Times New Roman" panose="02020603050405020304" pitchFamily="18" charset="0"/>
            </a:rPr>
            <a:t>support for refugees outside of Ukraine, and aid by international organisations.</a:t>
          </a:r>
          <a:endParaRPr lang="de-DE" sz="1400" b="0">
            <a:latin typeface="Times New Roman" panose="02020603050405020304" pitchFamily="18" charset="0"/>
            <a:cs typeface="Times New Roman" panose="02020603050405020304" pitchFamily="18" charset="0"/>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6</xdr:col>
      <xdr:colOff>333375</xdr:colOff>
      <xdr:row>5</xdr:row>
      <xdr:rowOff>161925</xdr:rowOff>
    </xdr:from>
    <xdr:to>
      <xdr:col>16</xdr:col>
      <xdr:colOff>38100</xdr:colOff>
      <xdr:row>46</xdr:row>
      <xdr:rowOff>9525</xdr:rowOff>
    </xdr:to>
    <xdr:graphicFrame macro="">
      <xdr:nvGraphicFramePr>
        <xdr:cNvPr id="2" name="Diagramm 1">
          <a:extLst>
            <a:ext uri="{FF2B5EF4-FFF2-40B4-BE49-F238E27FC236}">
              <a16:creationId xmlns:a16="http://schemas.microsoft.com/office/drawing/2014/main" id="{8D2313FD-1C90-094C-A12C-57AB26562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8.bin"/><Relationship Id="rId1" Type="http://schemas.openxmlformats.org/officeDocument/2006/relationships/hyperlink" Target="https://deadline.com/2022/04/stand-up-for-ukraine-event-sees-10-1-billion-pledged-in-support-of-refugees-123499854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rferl.org/a/ukraine-ireland-visit-coveney/31803832.html" TargetMode="External"/><Relationship Id="rId299" Type="http://schemas.openxmlformats.org/officeDocument/2006/relationships/hyperlink" Target="https://www.gov.si/en/news/2022-03-01-minister-logar-announces-eur-1-1-million-in-humanitarian-aid-for-ukraine/" TargetMode="External"/><Relationship Id="rId21" Type="http://schemas.openxmlformats.org/officeDocument/2006/relationships/hyperlink" Target="https://vm.ee/en/humanitarian-aid-ukraine" TargetMode="External"/><Relationship Id="rId63" Type="http://schemas.openxmlformats.org/officeDocument/2006/relationships/hyperlink" Target="https://greekreporter.com/2022/02/27/greece-military-aid-ukraine/" TargetMode="External"/><Relationship Id="rId159" Type="http://schemas.openxmlformats.org/officeDocument/2006/relationships/hyperlink" Target="https://www.bmi.gv.at/news.aspx?id=69543149763057644C4C633D" TargetMode="External"/><Relationship Id="rId324" Type="http://schemas.openxmlformats.org/officeDocument/2006/relationships/hyperlink" Target="https://www.defense.gov/News/Releases/Release/Article/2988565/readout-of-secretary-of-defense-lloyd-j-austin-iiis-call-with-ukraines-minister/" TargetMode="External"/><Relationship Id="rId366" Type="http://schemas.openxmlformats.org/officeDocument/2006/relationships/hyperlink" Target="https://www.techopital.com/la-france-envoie-28-tonnes-de-materiel-medical-en-ukraine-NS_6281.html" TargetMode="External"/><Relationship Id="rId170" Type="http://schemas.openxmlformats.org/officeDocument/2006/relationships/hyperlink" Target="https://www.bnnbloomberg.ca/imf-creates-new-account-to-help-ukraine-as-canada-pledges-funds-1.1749951" TargetMode="External"/><Relationship Id="rId226" Type="http://schemas.openxmlformats.org/officeDocument/2006/relationships/hyperlink" Target="https://www.whitehouse.gov/briefing-room/press-briefings/2022/03/15/press-briefing-by-press-secretary-jen-psaki-march-15-2022/" TargetMode="External"/><Relationship Id="rId268" Type="http://schemas.openxmlformats.org/officeDocument/2006/relationships/hyperlink" Target="https://www.government.se/articles/2022/03/sweden-planning-additional-support-to-ukraine-through-world-bank/" TargetMode="External"/><Relationship Id="rId11" Type="http://schemas.openxmlformats.org/officeDocument/2006/relationships/hyperlink" Target="https://www.independent.com.mt/articles/2022-02-25/local-news/Malta-to-send-humanitarian-aid-to-Ukrainian-people-6736240942" TargetMode="External"/><Relationship Id="rId32" Type="http://schemas.openxmlformats.org/officeDocument/2006/relationships/hyperlink" Target="https://abouthungary.hu/news-in-brief/hungary-to-make-another-shipment-of-humanitarian-aid-to-ukraine?msclkid=ca53d542ab8b11ec95fbf81dabb45ae9" TargetMode="External"/><Relationship Id="rId53" Type="http://schemas.openxmlformats.org/officeDocument/2006/relationships/hyperlink" Target="https://ua.interfax.com.ua/news/general/804360.html" TargetMode="External"/><Relationship Id="rId74" Type="http://schemas.openxmlformats.org/officeDocument/2006/relationships/hyperlink" Target="https://www.reuters.com/article/ukraine-crisis-france-loan-idUSL5N2VX4PT" TargetMode="External"/><Relationship Id="rId128" Type="http://schemas.openxmlformats.org/officeDocument/2006/relationships/hyperlink" Target="https://www.mofa.go.jp/press/release/press4e_003098.html" TargetMode="External"/><Relationship Id="rId149" Type="http://schemas.openxmlformats.org/officeDocument/2006/relationships/hyperlink" Target="https://www.news18.com/news/world/ukraine-asks-for-military-aid-from-world-netherlands-us-among-25-countries-to-provide-support-4814291.html" TargetMode="External"/><Relationship Id="rId314" Type="http://schemas.openxmlformats.org/officeDocument/2006/relationships/hyperlink" Target="https://www.gov.si/en/news/2022-04-06-eu-directors-general-for-development-cooperation-on-coordination-of-assistance-for-ukraine/" TargetMode="External"/><Relationship Id="rId335" Type="http://schemas.openxmlformats.org/officeDocument/2006/relationships/hyperlink" Target="https://appropriations.house.gov/sites/democrats.appropriations.house.gov/files/Ukraine%20Supplemental%20Summary.pdf" TargetMode="External"/><Relationship Id="rId356" Type="http://schemas.openxmlformats.org/officeDocument/2006/relationships/hyperlink" Target="https://mup.gov.hr/UserDocsImages/2022/4/112_8.pdf" TargetMode="External"/><Relationship Id="rId377" Type="http://schemas.openxmlformats.org/officeDocument/2006/relationships/hyperlink" Target="https://www.worldbank.org/en/news/press-release/2022/03/07/world-bank-mobilizes-an-emergency-financing-package-of-over-700-million-for-ukraine" TargetMode="External"/><Relationship Id="rId398" Type="http://schemas.openxmlformats.org/officeDocument/2006/relationships/hyperlink" Target="https://www.spiegel.de/ausland/russland-ukraine-news-am-sonntag-russische-ingenieure-inspizieren-beschossenes-kernkraftwerk-saporischschja-a-cfc0e7da-82f2-4dd5-8261-41dd9de3511e" TargetMode="External"/><Relationship Id="rId5" Type="http://schemas.openxmlformats.org/officeDocument/2006/relationships/hyperlink" Target="https://www.diplomatie.gouv.fr/en/country-files/ukraine/news/article/ukraine-conversation-between-jean-yves-le-drian-and-his-ukrainian-counterpart" TargetMode="External"/><Relationship Id="rId95" Type="http://schemas.openxmlformats.org/officeDocument/2006/relationships/hyperlink" Target="https://delano.lu/article/zelenskyy-thanks-luxembourg-fo" TargetMode="External"/><Relationship Id="rId160" Type="http://schemas.openxmlformats.org/officeDocument/2006/relationships/hyperlink" Target="https://twitter.com/i/status/1512804572728897539" TargetMode="External"/><Relationship Id="rId181" Type="http://schemas.openxmlformats.org/officeDocument/2006/relationships/hyperlink" Target="https://mfa.gov.cy/press-releases/2022/03/09/cyprus-humanitarian-aid-to-ukraine/" TargetMode="External"/><Relationship Id="rId216" Type="http://schemas.openxmlformats.org/officeDocument/2006/relationships/hyperlink" Target="https://twitter.com/eduardheger/status/1499479828218658819" TargetMode="External"/><Relationship Id="rId237" Type="http://schemas.openxmlformats.org/officeDocument/2006/relationships/hyperlink" Target="https://www.centralbanking.com/central-banks/financial-stability/7933406/poland-offers-ukraine-swap-line-as-nbu-suspends-forex-transactions" TargetMode="External"/><Relationship Id="rId402" Type="http://schemas.openxmlformats.org/officeDocument/2006/relationships/hyperlink" Target="https://www.globalcitizen.org/en/content/stand-up-for-ukraine-impact-report/" TargetMode="External"/><Relationship Id="rId258" Type="http://schemas.openxmlformats.org/officeDocument/2006/relationships/hyperlink" Target="https://www.gov.uk/government/speeches/ukraine-foreign-secretary-statement-to-parliament-28-march-2022" TargetMode="External"/><Relationship Id="rId279" Type="http://schemas.openxmlformats.org/officeDocument/2006/relationships/hyperlink" Target="https://www.whitehouse.gov/briefing-room/speeches-remarks/2022/03/26/remarks-by-president-biden-on-the-united-efforts-of-the-free-world-to-support-the-people-of-ukraine/" TargetMode="External"/><Relationship Id="rId22" Type="http://schemas.openxmlformats.org/officeDocument/2006/relationships/hyperlink" Target="https://valtioneuvosto.fi/en/-/10616/finland-sends-additional-aid-to-ukraine" TargetMode="External"/><Relationship Id="rId43" Type="http://schemas.openxmlformats.org/officeDocument/2006/relationships/hyperlink" Target="https://gouvernement.lu/en/actualites/toutes_actualites/communiques/2022/02-fevrier/28-bofferding-ucpm.html" TargetMode="External"/><Relationship Id="rId64" Type="http://schemas.openxmlformats.org/officeDocument/2006/relationships/hyperlink" Target="https://www.tagesspiegel.de/politik/militaerhilfe-gegen-russischen-angriffskrieg-verteidigungsministerium-will-ukraine-2000-panzerfaeuste-liefern/28193144.html" TargetMode="External"/><Relationship Id="rId118" Type="http://schemas.openxmlformats.org/officeDocument/2006/relationships/hyperlink" Target="https://www.gov.ie/en/press-release/d6856-minister-for-defence-approves-the-provision-of-specific-additional-support-to-ukraine-including-body-armour-and-meals/" TargetMode="External"/><Relationship Id="rId139" Type="http://schemas.openxmlformats.org/officeDocument/2006/relationships/hyperlink" Target="https://lrv.lt/en/news/lithuania-allocates-1-8-mln-euro-worth-aid-to-ukraine?msclkid=2f9d4bd4b05c11ecbef1f3a571834d09" TargetMode="External"/><Relationship Id="rId290" Type="http://schemas.openxmlformats.org/officeDocument/2006/relationships/hyperlink" Target="https://www.vlada.gov.sk/premier-heger-pocas-stretnutia-so-zelenskym-ukrajina-patri-do-eu/" TargetMode="External"/><Relationship Id="rId304" Type="http://schemas.openxmlformats.org/officeDocument/2006/relationships/hyperlink" Target="https://gov.ro/en/news/medical-equipment-and-medicines-donated-by-romania-in-support-of-ukraine&amp;page=13" TargetMode="External"/><Relationship Id="rId325" Type="http://schemas.openxmlformats.org/officeDocument/2006/relationships/hyperlink" Target="https://www.defense.gov/News/Releases/Release/Article/2987119/defense-department-announces-300-million-in-additional-assistance-for-ukraine/" TargetMode="External"/><Relationship Id="rId346" Type="http://schemas.openxmlformats.org/officeDocument/2006/relationships/hyperlink" Target="https://www.canada.ca/en/department-national-defence/news/2022/03/defence-minister-anand-announces-additional-military-support-to-ukraine.html?msclkid=50865665ab9011ecbb2d77d3ecd6e3a6" TargetMode="External"/><Relationship Id="rId367" Type="http://schemas.openxmlformats.org/officeDocument/2006/relationships/hyperlink" Target="https://www.lefigaro.fr/international/direct-guerre-en-ukraine-situation-critique-a-marioupol-20220421" TargetMode="External"/><Relationship Id="rId388" Type="http://schemas.openxmlformats.org/officeDocument/2006/relationships/hyperlink" Target="https://www.whitehouse.gov/briefing-room/statements-releases/2022/03/30/press-briefing-by-communications-director-kate-bedingfield/" TargetMode="External"/><Relationship Id="rId85" Type="http://schemas.openxmlformats.org/officeDocument/2006/relationships/hyperlink" Target="https://www.vlada.cz/cz/media-centrum/aktualne/vlada-kvuli-migracni-krizi-vyhlasila-od-patku-nouzovy-stav--schvalila-i-dalsi-pomoc-pro-ukrajinu-a-navrh-na-zvyseni-vydaju-na-obranu-194695/" TargetMode="External"/><Relationship Id="rId150" Type="http://schemas.openxmlformats.org/officeDocument/2006/relationships/hyperlink" Target="https://www.reuters.com/world/europe/dutch-others-will-continue-deliver-weapons-ukraine-dutch-minister-2022-03-16/" TargetMode="External"/><Relationship Id="rId171" Type="http://schemas.openxmlformats.org/officeDocument/2006/relationships/hyperlink" Target="https://www.reuters.com/article/canada-budget-ukraine-aid-idCAKCN2LZ2CL" TargetMode="External"/><Relationship Id="rId192" Type="http://schemas.openxmlformats.org/officeDocument/2006/relationships/hyperlink" Target="https://www.vlada.cz/cz/media-centrum/aktualne/informace-v-souvislosti-s-invazi-ruska-na-ukrajinu-194507/" TargetMode="External"/><Relationship Id="rId206" Type="http://schemas.openxmlformats.org/officeDocument/2006/relationships/hyperlink" Target="https://www.czdefence.com/article/czech-republic-donates-artillery-ammunition-worth-czk-366-million-to-ukraine" TargetMode="External"/><Relationship Id="rId227" Type="http://schemas.openxmlformats.org/officeDocument/2006/relationships/hyperlink" Target="https://appropriations.house.gov/sites/democrats.appropriations.house.gov/files/Ukraine%20Supplemental%20Summary.pdf" TargetMode="External"/><Relationship Id="rId248" Type="http://schemas.openxmlformats.org/officeDocument/2006/relationships/hyperlink" Target="https://www.telegraph.co.uk/world-news/2022/03/24/ukraine-morning-briefing-five-developments-britain-agrees-send/" TargetMode="External"/><Relationship Id="rId269" Type="http://schemas.openxmlformats.org/officeDocument/2006/relationships/hyperlink" Target="https://twitter.com/AnnLinde/status/1498682853810397201?msclkid=d06a241eb5ca11ec823e0b35ecd0b666" TargetMode="External"/><Relationship Id="rId12" Type="http://schemas.openxmlformats.org/officeDocument/2006/relationships/hyperlink" Target="https://diplomatie.belgium.be/en/newsroom/news/2022/belgium_sends_emergency_shelter_material_ukraine_b_fast" TargetMode="External"/><Relationship Id="rId33" Type="http://schemas.openxmlformats.org/officeDocument/2006/relationships/hyperlink" Target="https://telex.hu/kulfold/2022/02/27/magyarorszag-100-ezer-liter-uzemanyagot-adomanyozott-karpataljanak" TargetMode="External"/><Relationship Id="rId108" Type="http://schemas.openxmlformats.org/officeDocument/2006/relationships/hyperlink" Target="https://www.mfa.gr/en/current-affairs/statements-speeches/delivery-of-greek-humanitarian-aid-to-the-ukrainian-people-including-diaspora-greeks-in-odessa-11042022-and-departure-of-the-4th-humanitarian-mission-of-the-hellenic-red-cross-to-ukraine-odessa-12042022.html" TargetMode="External"/><Relationship Id="rId129" Type="http://schemas.openxmlformats.org/officeDocument/2006/relationships/hyperlink" Target="https://www.mod.gov.lv/en/news/latvia-delivers-stinger-anti-aircraft-missile-system-ukraine" TargetMode="External"/><Relationship Id="rId280" Type="http://schemas.openxmlformats.org/officeDocument/2006/relationships/hyperlink" Target="https://edition.cnn.com/2022/04/09/europe/ukraine-uk-boris-johnson-intl-gbr/index.html" TargetMode="External"/><Relationship Id="rId315" Type="http://schemas.openxmlformats.org/officeDocument/2006/relationships/hyperlink" Target="https://twitter.com/desdelamoncloa/status/1497563071761453057" TargetMode="External"/><Relationship Id="rId336" Type="http://schemas.openxmlformats.org/officeDocument/2006/relationships/hyperlink" Target="https://appropriations.house.gov/sites/democrats.appropriations.house.gov/files/Ukraine%20Supplemental%20Summary.pdf" TargetMode="External"/><Relationship Id="rId357" Type="http://schemas.openxmlformats.org/officeDocument/2006/relationships/hyperlink" Target="https://civilna-zastita.gov.hr/vijesti/dostavljena-zurna-humanitarna-pomoc-ukrajini-u-organizaciji-ravnateljstva-civilne-zastite/5634" TargetMode="External"/><Relationship Id="rId54" Type="http://schemas.openxmlformats.org/officeDocument/2006/relationships/hyperlink" Target="https://www.slobodenpecat.mk/en/bugarija-kje-isprati-humanitarna-i-voeno-logistichka-pomosh-na-ukraina/" TargetMode="External"/><Relationship Id="rId75" Type="http://schemas.openxmlformats.org/officeDocument/2006/relationships/hyperlink" Target="https://www.arout.net/france-sends-dozens-of-fire-engines-and-ambulances-to-ukraine-to-support-the-war-against-russia/" TargetMode="External"/><Relationship Id="rId96" Type="http://schemas.openxmlformats.org/officeDocument/2006/relationships/hyperlink" Target="https://www.defensie.nl/actueel/nieuws/2022/02/26/ook-antitankwapens-van-nederland-naar-oekraine" TargetMode="External"/><Relationship Id="rId140" Type="http://schemas.openxmlformats.org/officeDocument/2006/relationships/hyperlink" Target="https://delano.lu/article/luxembourg-delivering-substant" TargetMode="External"/><Relationship Id="rId161" Type="http://schemas.openxmlformats.org/officeDocument/2006/relationships/hyperlink" Target="https://www.globalcitizen.org/en/content/stand-up-for-ukraine-impact-report/" TargetMode="External"/><Relationship Id="rId182" Type="http://schemas.openxmlformats.org/officeDocument/2006/relationships/hyperlink" Target="https://cyprus-mail.com/2022/04/06/aid-for-ukraine-now-tops-e2-million/" TargetMode="External"/><Relationship Id="rId217" Type="http://schemas.openxmlformats.org/officeDocument/2006/relationships/hyperlink" Target="https://spectator.sme.sk/c/22850259/slovakia-will-send-more-military-aid-to-ukraine.html" TargetMode="External"/><Relationship Id="rId378" Type="http://schemas.openxmlformats.org/officeDocument/2006/relationships/hyperlink" Target="https://www.worldbank.org/en/news/press-release/2022/03/07/world-bank-mobilizes-an-emergency-financing-package-of-over-700-million-for-ukraine" TargetMode="External"/><Relationship Id="rId399" Type="http://schemas.openxmlformats.org/officeDocument/2006/relationships/hyperlink" Target="https://www.aa.com.tr/en/europe/france-to-deliver-caesar-artillery-guns-shells-to-ukraine/2570644" TargetMode="External"/><Relationship Id="rId403" Type="http://schemas.openxmlformats.org/officeDocument/2006/relationships/hyperlink" Target="https://www.auswaertiges-amt.de/en/aussenpolitik/ukraine-solidarity/2513994" TargetMode="External"/><Relationship Id="rId6" Type="http://schemas.openxmlformats.org/officeDocument/2006/relationships/hyperlink" Target="https://www.aa.com.tr/en/europe/france-to-offer-300m-worth-of-aid-military-equipment-to-ukraine/2515343" TargetMode="External"/><Relationship Id="rId238" Type="http://schemas.openxmlformats.org/officeDocument/2006/relationships/hyperlink" Target="https://www.rtvslo.si/radio-si/news/slovenia-sending-more-aid-to-ukraine/616960" TargetMode="External"/><Relationship Id="rId259" Type="http://schemas.openxmlformats.org/officeDocument/2006/relationships/hyperlink" Target="https://www.gov.uk/government/news/pm-announces-major-new-military-support-package-for-ukraine-24-march-2022" TargetMode="External"/><Relationship Id="rId23" Type="http://schemas.openxmlformats.org/officeDocument/2006/relationships/hyperlink" Target="https://valtioneuvosto.fi/en/-/finland-to-send-arms-assistance-to-ukraine" TargetMode="External"/><Relationship Id="rId119" Type="http://schemas.openxmlformats.org/officeDocument/2006/relationships/hyperlink" Target="https://www.emergency-live.com/news/italy-to-the-aid-of-ukraine-the-italian-government-has-delivered-8-ambulances-to-bukovina-video/" TargetMode="External"/><Relationship Id="rId270" Type="http://schemas.openxmlformats.org/officeDocument/2006/relationships/hyperlink" Target="https://www.gov.uk/government/news/uk-donates-37-million-medical-items-to-ukraine" TargetMode="External"/><Relationship Id="rId291" Type="http://schemas.openxmlformats.org/officeDocument/2006/relationships/hyperlink" Target="https://www.whitehouse.gov/briefing-room/speeches-remarks/2022/02/18/remarks-by-president-biden-providing-an-update-on-russia-and-ukraine-2/" TargetMode="External"/><Relationship Id="rId305" Type="http://schemas.openxmlformats.org/officeDocument/2006/relationships/hyperlink" Target="https://ec.europa.eu/commission/presscorner/detail/en/ip_22_1222" TargetMode="External"/><Relationship Id="rId326" Type="http://schemas.openxmlformats.org/officeDocument/2006/relationships/hyperlink" Target="https://www.whitehouse.gov/briefing-room/press-briefings/2022/04/04/press-briefing-by-press-secretary-jen-psaki-and-national-security-advisor-jake-sullivan/" TargetMode="External"/><Relationship Id="rId347" Type="http://schemas.openxmlformats.org/officeDocument/2006/relationships/hyperlink" Target="https://www.canada.ca/en/department-national-defence/news/2022/03/defence-minister-anand-announces-additional-military-support-to-ukraine.html" TargetMode="External"/><Relationship Id="rId44" Type="http://schemas.openxmlformats.org/officeDocument/2006/relationships/hyperlink" Target="https://www.government.nl/topics/russia-and-ukraine/humanitarian-aid-for-ukraine" TargetMode="External"/><Relationship Id="rId65" Type="http://schemas.openxmlformats.org/officeDocument/2006/relationships/hyperlink" Target="https://hr.n1info.com/english/news/croatia-sends-emergency-aid-worth-e1-2m-to-ukraine-in-wake-of-russias-invasion/" TargetMode="External"/><Relationship Id="rId86" Type="http://schemas.openxmlformats.org/officeDocument/2006/relationships/hyperlink" Target="https://www.vlada.cz/cz/media-centrum/aktualne/informace-v-souvislosti-s-invazi-ruska-na-ukrajinu-194507/" TargetMode="External"/><Relationship Id="rId130" Type="http://schemas.openxmlformats.org/officeDocument/2006/relationships/hyperlink" Target="https://tapportals.mk.gov.lv/legal_acts/4cc2e5ed-8d7f-4052-8aaa-9a3a1d472b7d" TargetMode="External"/><Relationship Id="rId151" Type="http://schemas.openxmlformats.org/officeDocument/2006/relationships/hyperlink" Target="https://nltimes.nl/2022/03/31/netherlands-already-supplied-50-million-euros-worth-weapons-ukraine" TargetMode="External"/><Relationship Id="rId368" Type="http://schemas.openxmlformats.org/officeDocument/2006/relationships/hyperlink" Target="https://twitter.com/PiotrMuller/status/1517862593834192898" TargetMode="External"/><Relationship Id="rId389" Type="http://schemas.openxmlformats.org/officeDocument/2006/relationships/hyperlink" Target="https://www.reuters.com/world/europe/japan-trebles-loans-ukraine-300-mln-pm-kishida-other-leaders-2022-04-19/" TargetMode="External"/><Relationship Id="rId172" Type="http://schemas.openxmlformats.org/officeDocument/2006/relationships/hyperlink" Target="https://www.canada.ca/en/department-national-defence/news/2022/01/canada-extends-and-expands-military-and-other-support-for-the-security-of-ukraine.html" TargetMode="External"/><Relationship Id="rId193" Type="http://schemas.openxmlformats.org/officeDocument/2006/relationships/hyperlink" Target="https://www.vlada.cz/cz/media-centrum/aktualne/vlada-kvuli-migracni-krizi-vyhlasila-od-patku-nouzovy-stav--schvalila-i-dalsi-pomoc-pro-ukrajinu-a-navrh-na-zvyseni-vydaju-na-obranu-194695/" TargetMode="External"/><Relationship Id="rId207" Type="http://schemas.openxmlformats.org/officeDocument/2006/relationships/hyperlink" Target="https://vm.ee/en/humanitarian-aid-ukraine" TargetMode="External"/><Relationship Id="rId228" Type="http://schemas.openxmlformats.org/officeDocument/2006/relationships/hyperlink" Target="https://www.gov.uk/government/news/uk-donates-37-million-medical-items-to-ukraine" TargetMode="External"/><Relationship Id="rId249" Type="http://schemas.openxmlformats.org/officeDocument/2006/relationships/hyperlink" Target="https://www.reuters.com/world/europe/britain-exploring-donating-anti-air-missiles-ukraine-defence-minister-2022-03-09/" TargetMode="External"/><Relationship Id="rId13" Type="http://schemas.openxmlformats.org/officeDocument/2006/relationships/hyperlink" Target="https://um.dk/danida/lande-og-regioner/ukraine" TargetMode="External"/><Relationship Id="rId109" Type="http://schemas.openxmlformats.org/officeDocument/2006/relationships/hyperlink" Target="https://cyprus-digest.com/nikos-dendias-arrives-in-odessa-as-head-of-a-humanitarian-mission/" TargetMode="External"/><Relationship Id="rId260" Type="http://schemas.openxmlformats.org/officeDocument/2006/relationships/hyperlink" Target="https://www.government.se/articles/2022/02/sweden-further-increases-humanitarian-support-to-ukraine/" TargetMode="External"/><Relationship Id="rId281" Type="http://schemas.openxmlformats.org/officeDocument/2006/relationships/hyperlink" Target="https://www.lamoncloa.gob.es/lang/en/gobierno/news/Paginas/2022/20220226_humanitarian-aid.aspx" TargetMode="External"/><Relationship Id="rId316" Type="http://schemas.openxmlformats.org/officeDocument/2006/relationships/hyperlink" Target="https://twitter.com/Defensagob/status/1508877933242372096" TargetMode="External"/><Relationship Id="rId337" Type="http://schemas.openxmlformats.org/officeDocument/2006/relationships/hyperlink" Target="https://appropriations.house.gov/sites/democrats.appropriations.house.gov/files/Ukraine%20Supplemental%20Summary.pdf" TargetMode="External"/><Relationship Id="rId34" Type="http://schemas.openxmlformats.org/officeDocument/2006/relationships/hyperlink" Target="https://abouthungary.hu/news-in-brief/hungary-to-make-another-shipment-of-humanitarian-aid-to-ukraine?msclkid=ca53d542ab8b11ec95fbf81dabb45ae9" TargetMode="External"/><Relationship Id="rId55" Type="http://schemas.openxmlformats.org/officeDocument/2006/relationships/hyperlink" Target="https://www.vindobona.org/article/attack-on-ukraine-austria-extends-aid-from-foreign-disaster-fund-to-a-total-of-17-5-million-euros" TargetMode="External"/><Relationship Id="rId76" Type="http://schemas.openxmlformats.org/officeDocument/2006/relationships/hyperlink" Target="https://www.reuters.com/world/europe/france-offer-100-mln-euros-humanitarian-aid-ukraine-2022-03-01/" TargetMode="External"/><Relationship Id="rId97" Type="http://schemas.openxmlformats.org/officeDocument/2006/relationships/hyperlink" Target="https://www.aljazeera.com/news/2022/2/26/germany-approves-delivery-of-rpgs-from-netherlands-to-ukraine" TargetMode="External"/><Relationship Id="rId120" Type="http://schemas.openxmlformats.org/officeDocument/2006/relationships/hyperlink" Target="https://www.emergency-live.com/news/war-in-ukraine-15-more-ambulances-arrive-in-bukovina-from-italy/" TargetMode="External"/><Relationship Id="rId141" Type="http://schemas.openxmlformats.org/officeDocument/2006/relationships/hyperlink" Target="https://twitter.com/ZelenskyyUa/status/1501149004146659329" TargetMode="External"/><Relationship Id="rId358" Type="http://schemas.openxmlformats.org/officeDocument/2006/relationships/hyperlink" Target="https://twitter.com/ua_minfin/status/1514313544795361280?ref_src=twsrc%5Etfw%7Ctwcamp%5Etweetembed%7Ctwterm%5E1514313544795361280%7Ctwgr%5E%7Ctwcon%5Es1_&amp;ref_url=https%3A%2F%2Fwww.republicworld.com%2Fworld-news%2Frussia-ukraine-crisis%2Fcanada-to-provide-ukraine-with-398-dollars-million-concessional-loan-amid-russian-invasion-articleshow.html" TargetMode="External"/><Relationship Id="rId379" Type="http://schemas.openxmlformats.org/officeDocument/2006/relationships/hyperlink" Target="https://www.worldbank.org/en/news/press-release/2022/03/07/world-bank-mobilizes-an-emergency-financing-package-of-over-700-million-for-ukraine" TargetMode="External"/><Relationship Id="rId7" Type="http://schemas.openxmlformats.org/officeDocument/2006/relationships/hyperlink" Target="https://www.delfi.lt/en/politics/kasciunas-lithuania-provides-ukraine-with-military-aid-worth-eur-29-mln.d?id=89718941" TargetMode="External"/><Relationship Id="rId162" Type="http://schemas.openxmlformats.org/officeDocument/2006/relationships/hyperlink" Target="https://www.canada.ca/en/global-affairs/news/2022/03/canada-announces-100-million-humanitarian-assistance-to-ukraine.html" TargetMode="External"/><Relationship Id="rId183" Type="http://schemas.openxmlformats.org/officeDocument/2006/relationships/hyperlink" Target="https://www.vlada.cz/cz/media-centrum/aktualne/vlada-petra-fialy-schvalila-dalsi-vojenskou-pomoc-bojujici-ukrajine-194603/" TargetMode="External"/><Relationship Id="rId218" Type="http://schemas.openxmlformats.org/officeDocument/2006/relationships/hyperlink" Target="https://www.aa.com.tr/en/russia-ukraine-crisis/slovakia-to-send-more-military-supplies-to-ukraine-premier-says/2518136" TargetMode="External"/><Relationship Id="rId239" Type="http://schemas.openxmlformats.org/officeDocument/2006/relationships/hyperlink" Target="https://www.romania-insider.com/ro-aid-ukraine-sanctions-feb-28-2022" TargetMode="External"/><Relationship Id="rId390" Type="http://schemas.openxmlformats.org/officeDocument/2006/relationships/hyperlink" Target="https://www.ukrinform.net/rubric-ato/3462246-japan-to-extend-300-million-in-loans-to-ukraine.html" TargetMode="External"/><Relationship Id="rId404" Type="http://schemas.openxmlformats.org/officeDocument/2006/relationships/hyperlink" Target="https://www.euractiv.com/section/politics/short_news/slovenia-sends-military-aid-including-weapons-to-ukraine/" TargetMode="External"/><Relationship Id="rId250" Type="http://schemas.openxmlformats.org/officeDocument/2006/relationships/hyperlink" Target="https://www.thedefensepost.com/2022/03/10/uk-starstreak-missiles-ukraine/" TargetMode="External"/><Relationship Id="rId271" Type="http://schemas.openxmlformats.org/officeDocument/2006/relationships/hyperlink" Target="https://www.reuters.com/world/europe/sweden-send-military-aid-ukraine-pm-andersson-2022-02-27/" TargetMode="External"/><Relationship Id="rId292" Type="http://schemas.openxmlformats.org/officeDocument/2006/relationships/hyperlink" Target="https://www.gov.uk/government/news/uk-sets-out-new-multi-million-dollar-economic-package-of-support-for-ukraine" TargetMode="External"/><Relationship Id="rId306" Type="http://schemas.openxmlformats.org/officeDocument/2006/relationships/hyperlink" Target="https://www.romania-insider.com/ro-ukraine-eu-civil-protection-feb-2022" TargetMode="External"/><Relationship Id="rId24" Type="http://schemas.openxmlformats.org/officeDocument/2006/relationships/hyperlink" Target="https://www.defmin.fi/en/topical/press_releases_and_news/finland_delivers_more_defence_materiel_to_ukraine.12553.news" TargetMode="External"/><Relationship Id="rId45" Type="http://schemas.openxmlformats.org/officeDocument/2006/relationships/hyperlink" Target="https://www.diplomatie.gouv.fr/en/country-files/ukraine/news/article/ukraine-france-mobilizes-to-deliver-emergency-medical-aid-to-victims-of-the" TargetMode="External"/><Relationship Id="rId66" Type="http://schemas.openxmlformats.org/officeDocument/2006/relationships/hyperlink" Target="https://ba.n1info.com/english/news/croatia-sends-emergency-aid-worth-e1-2m-to-ukraine-in-wake-of-russias-invasion/" TargetMode="External"/><Relationship Id="rId87" Type="http://schemas.openxmlformats.org/officeDocument/2006/relationships/hyperlink" Target="https://twitter.com/alexanderdecroo/status/1497914776063594502" TargetMode="External"/><Relationship Id="rId110" Type="http://schemas.openxmlformats.org/officeDocument/2006/relationships/hyperlink" Target="https://twitter.com/PrimeministerGR/status/1504800257447706626?ref_src=twsrc%5Etfw%7Ctwcamp%5Etweetembed%7Ctwterm%5E1504800257447706626%7Ctwgr%5E%7Ctwcon%5Es1_&amp;ref_url=https%3A%2F%2Fwww.keeptalkinggreece.com%2F2022%2F03%2F18%2Fgreece-rebuild-maternity-hospital-mariupol%2F" TargetMode="External"/><Relationship Id="rId131" Type="http://schemas.openxmlformats.org/officeDocument/2006/relationships/hyperlink" Target="https://twitter.com/edgarsrinkevics/status/1511694357560180745?ref_src=twsrc%5Etfw%7Ctwcamp%5Etweetembed%7Ctwterm%5E1511694357560180745%7Ctwgr%5E%7Ctwcon%5Es1_&amp;ref_url=https%3A%2F%2Fwww.redditmedia.com%2Fmediaembed%2Ftxqhaq%3Fresponsive%3Dtrueis_nightmode%3Dfalse" TargetMode="External"/><Relationship Id="rId327" Type="http://schemas.openxmlformats.org/officeDocument/2006/relationships/hyperlink" Target="https://www.state.gov/100-million-in-new-u-s-civilian-security-assistance-for-ukraine/" TargetMode="External"/><Relationship Id="rId348" Type="http://schemas.openxmlformats.org/officeDocument/2006/relationships/hyperlink" Target="https://mfa.gov.cy/press-releases/2022/03/09/cyprus-humanitarian-aid-to-ukraine/" TargetMode="External"/><Relationship Id="rId369" Type="http://schemas.openxmlformats.org/officeDocument/2006/relationships/hyperlink" Target="https://kyivindependent.com/uncategorized/poland-has-provided-ukraine-with-weapons-worth-1-6-billion/" TargetMode="External"/><Relationship Id="rId152" Type="http://schemas.openxmlformats.org/officeDocument/2006/relationships/hyperlink" Target="https://twitter.com/MinPres/status/1516393082148773892" TargetMode="External"/><Relationship Id="rId173" Type="http://schemas.openxmlformats.org/officeDocument/2006/relationships/hyperlink" Target="https://www.canada.ca/en/department-national-defence/news/2022/01/canada-extends-and-expands-military-and-other-support-for-the-security-of-ukraine.html" TargetMode="External"/><Relationship Id="rId194" Type="http://schemas.openxmlformats.org/officeDocument/2006/relationships/hyperlink" Target="https://www.vlada.cz/cz/media-centrum/aktualne/informace-v-souvislosti-s-invazi-ruska-na-ukrajinu-194507/" TargetMode="External"/><Relationship Id="rId208" Type="http://schemas.openxmlformats.org/officeDocument/2006/relationships/hyperlink" Target="https://www.defmin.fi/en/topical/press_releases_and_news/finland_to_provide_more_defence_materiel_assistance_to_ukraine.12657.news" TargetMode="External"/><Relationship Id="rId229" Type="http://schemas.openxmlformats.org/officeDocument/2006/relationships/hyperlink" Target="https://www.reuters.com/world/europe/uk-provide-6000-missiles-ukraine-new-support-2022-03-23/" TargetMode="External"/><Relationship Id="rId380" Type="http://schemas.openxmlformats.org/officeDocument/2006/relationships/hyperlink" Target="https://www.worldbank.org/en/news/press-release/2022/03/07/world-bank-mobilizes-an-emergency-financing-package-of-over-700-million-for-ukraine" TargetMode="External"/><Relationship Id="rId240" Type="http://schemas.openxmlformats.org/officeDocument/2006/relationships/hyperlink" Target="https://www.reuters.com/world/europe/romania-send-fuel-ammunition-ukraine-2022-02-27/" TargetMode="External"/><Relationship Id="rId261" Type="http://schemas.openxmlformats.org/officeDocument/2006/relationships/hyperlink" Target="https://www.government.se/articles/2022/02/sweden-to-provide-direct-support-and-defence-materiel-to-ukraine/" TargetMode="External"/><Relationship Id="rId14" Type="http://schemas.openxmlformats.org/officeDocument/2006/relationships/hyperlink" Target="https://um.dk/danida/lande-og-regioner/ukraine" TargetMode="External"/><Relationship Id="rId35" Type="http://schemas.openxmlformats.org/officeDocument/2006/relationships/hyperlink" Target="https://eng.lsm.lv/article/society/defense/30-truckloads-of-equipment-heading-from-latvia-to-ukraine.a445455/" TargetMode="External"/><Relationship Id="rId56" Type="http://schemas.openxmlformats.org/officeDocument/2006/relationships/hyperlink" Target="https://eng.lsm.lv/article/society/defense/latvia-to-send-12-million-euros-to-ukrainian-army.a445919/" TargetMode="External"/><Relationship Id="rId77" Type="http://schemas.openxmlformats.org/officeDocument/2006/relationships/hyperlink" Target="https://www.mofa.go.jp/press/kaiken/kaiken24e_000113.html" TargetMode="External"/><Relationship Id="rId100" Type="http://schemas.openxmlformats.org/officeDocument/2006/relationships/hyperlink" Target="https://www.welt.de/politik/ausland/plus237932499/Ukraine-Krieg-Deutschlands-falsches-Spiel-mit-den-Waffenlieferungen.html" TargetMode="External"/><Relationship Id="rId282" Type="http://schemas.openxmlformats.org/officeDocument/2006/relationships/hyperlink" Target="https://www.lamoncloa.gob.es/lang/en/gobierno/news/Paginas/2022/20220227_aid-to-ukraine.aspx" TargetMode="External"/><Relationship Id="rId317" Type="http://schemas.openxmlformats.org/officeDocument/2006/relationships/hyperlink" Target="https://www.gov.uk/government/speeches/poland-foreign-secretarys-statement-to-warsaw-press-conference" TargetMode="External"/><Relationship Id="rId338" Type="http://schemas.openxmlformats.org/officeDocument/2006/relationships/hyperlink" Target="https://appropriations.house.gov/sites/democrats.appropriations.house.gov/files/Ukraine%20Supplemental%20Summary.pdf" TargetMode="External"/><Relationship Id="rId359" Type="http://schemas.openxmlformats.org/officeDocument/2006/relationships/hyperlink" Target="https://www.theglobeandmail.com/politics/article-canada-to-send-lethal-weapons-500-million-loan-to-ukraine-as-it-girds/" TargetMode="External"/><Relationship Id="rId8" Type="http://schemas.openxmlformats.org/officeDocument/2006/relationships/hyperlink" Target="https://ec.europa.eu/info/strategy/priorities-2019-2024/stronger-europe-world/eu-solidarity-ukraine/eu-assistance-ukraine_en" TargetMode="External"/><Relationship Id="rId98" Type="http://schemas.openxmlformats.org/officeDocument/2006/relationships/hyperlink" Target="https://www.rnd.de/politik/scholz-nach-g7-gipfel-deutschland-stockt-humanitaere-hilfe-fuer-ukraine-auf-ueber-370-millionen-euro-O7ELJICOGFEUVNINTJ2JW4U6JE.html" TargetMode="External"/><Relationship Id="rId121" Type="http://schemas.openxmlformats.org/officeDocument/2006/relationships/hyperlink" Target="https://www.agerpres.ro/english/2022/03/14/eight-ambulances-donated-by-italian-government-sent-to-ukraine-through-siret-border-point--883947" TargetMode="External"/><Relationship Id="rId142" Type="http://schemas.openxmlformats.org/officeDocument/2006/relationships/hyperlink" Target="https://delano.lu/article/zelenskyy-thanks-luxembourg-fo" TargetMode="External"/><Relationship Id="rId163" Type="http://schemas.openxmlformats.org/officeDocument/2006/relationships/hyperlink" Target="https://www.canada.ca/en/department-national-defence/news/2022/03/defence-minister-anand-announces-additional-military-support-to-ukraine.html?msclkid=50865665ab9011ecbb2d77d3ecd6e3a6" TargetMode="External"/><Relationship Id="rId184" Type="http://schemas.openxmlformats.org/officeDocument/2006/relationships/hyperlink" Target="https://www.vlada.cz/cz/media-centrum/aktualne/vlada-schvalila-dalsi-materialni-pomoc-pro-ukrajinu-a-opatreni-na-pomoc-se-zvladnutim-migracni-krize-194727/" TargetMode="External"/><Relationship Id="rId219" Type="http://schemas.openxmlformats.org/officeDocument/2006/relationships/hyperlink" Target="https://www.euractiv.com/section/politics/short_news/slovenia-sends-military-aid-including-weapons-to-ukraine/" TargetMode="External"/><Relationship Id="rId370" Type="http://schemas.openxmlformats.org/officeDocument/2006/relationships/hyperlink" Target="https://twitter.com/michaldworczyk/status/1494357415915048962?s=21&amp;t=L7Uw2JWRBlkceKl-kFEvSQ" TargetMode="External"/><Relationship Id="rId391" Type="http://schemas.openxmlformats.org/officeDocument/2006/relationships/hyperlink" Target="https://www.fxempire.com/news/article/japan-trebles-loans-to-ukraine-to-300-million-pm-kishida-to-other-leaders-972430" TargetMode="External"/><Relationship Id="rId405" Type="http://schemas.openxmlformats.org/officeDocument/2006/relationships/hyperlink" Target="https://twitter.com/W_Kononczuk/status/1519961672693264386" TargetMode="External"/><Relationship Id="rId230" Type="http://schemas.openxmlformats.org/officeDocument/2006/relationships/hyperlink" Target="https://www.nbp.pl/homen.aspx?f=/en/aktualnosci/2022/24.02-2.html" TargetMode="External"/><Relationship Id="rId251" Type="http://schemas.openxmlformats.org/officeDocument/2006/relationships/hyperlink" Target="https://www.globalsecurity.org/wmd/library/news/ukraine/2022/03/ukraine-220322-ukfcdo01.htm" TargetMode="External"/><Relationship Id="rId25" Type="http://schemas.openxmlformats.org/officeDocument/2006/relationships/hyperlink" Target="https://www.defmin.fi/en/topical/press_releases_and_news/finland_sends_additional_aid_to_ukraine.12482.news" TargetMode="External"/><Relationship Id="rId46" Type="http://schemas.openxmlformats.org/officeDocument/2006/relationships/hyperlink" Target="https://www.mfa.gov.lv/en/article/latvian-foreign-ministry-channel-eur-24000000-towards-assistance-ukraine" TargetMode="External"/><Relationship Id="rId67" Type="http://schemas.openxmlformats.org/officeDocument/2006/relationships/hyperlink" Target="https://www.total-croatia-news.com/politics/60689-support-measures-for-ukraine" TargetMode="External"/><Relationship Id="rId272" Type="http://schemas.openxmlformats.org/officeDocument/2006/relationships/hyperlink" Target="https://twitter.com/AnnLinde/status/1498002914362728455?ref_src=twsrc%5Etfw%7Ctwcamp%5Etweetembed%7Ctwterm%5E1498002914362728455%7Ctwgr%5E%7Ctwcon%5Es1_&amp;ref_url=https%3A%2F%2Fwww.republicworld.com%2Fworld-news%2Frussia-ukraine-crisis%2Frussia-ukraine-war-sweden-ignores-putins-threat-announces-military-aid-to-kyiv-articleshow.html" TargetMode="External"/><Relationship Id="rId293" Type="http://schemas.openxmlformats.org/officeDocument/2006/relationships/hyperlink" Target="https://www.gov.uk/government/speeches/pm-statement-at-ukraine-press-conference-1-february-2022" TargetMode="External"/><Relationship Id="rId307" Type="http://schemas.openxmlformats.org/officeDocument/2006/relationships/hyperlink" Target="https://twitter.com/sanidadgob/status/1503783624969265161" TargetMode="External"/><Relationship Id="rId328" Type="http://schemas.openxmlformats.org/officeDocument/2006/relationships/hyperlink" Target="https://pl.usembassy.gov/civilian_security_assistance/" TargetMode="External"/><Relationship Id="rId349" Type="http://schemas.openxmlformats.org/officeDocument/2006/relationships/hyperlink" Target="https://cyprus-mail.com/2022/04/06/aid-for-ukraine-now-tops-e2-million/" TargetMode="External"/><Relationship Id="rId88" Type="http://schemas.openxmlformats.org/officeDocument/2006/relationships/hyperlink" Target="https://twitter.com/alexanderdecroo/status/1497542000228417537" TargetMode="External"/><Relationship Id="rId111" Type="http://schemas.openxmlformats.org/officeDocument/2006/relationships/hyperlink" Target="https://www.keeptalkinggreece.com/2022/03/18/greece-rebuild-maternity-hospital-mariupol/" TargetMode="External"/><Relationship Id="rId132" Type="http://schemas.openxmlformats.org/officeDocument/2006/relationships/hyperlink" Target="https://eng.lsm.lv/article/society/defense/latvia-training-ukrainian-drone-pilots.a452320/" TargetMode="External"/><Relationship Id="rId153" Type="http://schemas.openxmlformats.org/officeDocument/2006/relationships/hyperlink" Target="https://www.forbes.com/sites/sebastienroblin/2022/04/21/the-dutch-are-sending-huge-german-armored-howitzers-to-ukraine/?sh=6c70196f9380" TargetMode="External"/><Relationship Id="rId174" Type="http://schemas.openxmlformats.org/officeDocument/2006/relationships/hyperlink" Target="https://www.canada.ca/en/department-national-defence/news/2022/02/canada-commits-lethal-weapons-and-ammunition-in-support-of-ukraine.html" TargetMode="External"/><Relationship Id="rId195" Type="http://schemas.openxmlformats.org/officeDocument/2006/relationships/hyperlink" Target="https://english.radio.cz/czech-republic-send-more-arms-ukraine-8745032" TargetMode="External"/><Relationship Id="rId209" Type="http://schemas.openxmlformats.org/officeDocument/2006/relationships/hyperlink" Target="https://valtioneuvosto.fi/en/-/finland-sends-additional-material-assistance-to-ukraine-duplicate-3?languageId=sv_SE" TargetMode="External"/><Relationship Id="rId360" Type="http://schemas.openxmlformats.org/officeDocument/2006/relationships/hyperlink" Target="https://interfax.com.ua/news/general/824012.html" TargetMode="External"/><Relationship Id="rId381" Type="http://schemas.openxmlformats.org/officeDocument/2006/relationships/hyperlink" Target="https://eng.lsm.lv/article/economy/economy/latvia-directs-additional-five-million-euros-to-ukraine.a446989/" TargetMode="External"/><Relationship Id="rId220" Type="http://schemas.openxmlformats.org/officeDocument/2006/relationships/hyperlink" Target="https://n1info.si/novice/svet/slovenija-ukrajini-ze-poslala-puske-streliva-in-celade/" TargetMode="External"/><Relationship Id="rId241" Type="http://schemas.openxmlformats.org/officeDocument/2006/relationships/hyperlink" Target="https://english.sta.si/3017990/tonnes-of-aid-for-ukraine-dispatched-this-week" TargetMode="External"/><Relationship Id="rId15" Type="http://schemas.openxmlformats.org/officeDocument/2006/relationships/hyperlink" Target="https://um.dk/danida/lande-og-regioner/ukraine" TargetMode="External"/><Relationship Id="rId36" Type="http://schemas.openxmlformats.org/officeDocument/2006/relationships/hyperlink" Target="https://sofiaglobe.com/2022/02/27/bulgaria-to-provide-humanitarian-military-logistical-aid-to-ukraine/?msclkid=2fb3d8c7b05511ec86aca56bb6424b21" TargetMode="External"/><Relationship Id="rId57" Type="http://schemas.openxmlformats.org/officeDocument/2006/relationships/hyperlink" Target="https://www.irishtimes.com/news/health/thousands-of-blood-bags-and-protective-suits-among-irish-aid-sent-to-ukraine-1.4824403" TargetMode="External"/><Relationship Id="rId262" Type="http://schemas.openxmlformats.org/officeDocument/2006/relationships/hyperlink" Target="https://www.swissinfo.ch/eng/sweden-to-send-military-aid-to-ukraine---pm-andersson/47386044" TargetMode="External"/><Relationship Id="rId283" Type="http://schemas.openxmlformats.org/officeDocument/2006/relationships/hyperlink" Target="https://www.exteriores.gob.es/Embajadas/washington/en/Comunicacion/Noticias/Paginas/Articulos/20220317_NEWS01.aspx" TargetMode="External"/><Relationship Id="rId318" Type="http://schemas.openxmlformats.org/officeDocument/2006/relationships/hyperlink" Target="https://www.gov.uk/government/news/uk-government-and-nobel-prize-winner-launch-global-code-to-tackle-conflict-related-sexual-violence" TargetMode="External"/><Relationship Id="rId339" Type="http://schemas.openxmlformats.org/officeDocument/2006/relationships/hyperlink" Target="https://appropriations.house.gov/sites/democrats.appropriations.house.gov/files/Ukraine%20Supplemental%20Summary.pdf" TargetMode="External"/><Relationship Id="rId78" Type="http://schemas.openxmlformats.org/officeDocument/2006/relationships/hyperlink" Target="https://netherlandsnewslive.com/the-netherlands-supplies-medicines-and-medical-supplies-to-ukraine/373516/" TargetMode="External"/><Relationship Id="rId99" Type="http://schemas.openxmlformats.org/officeDocument/2006/relationships/hyperlink" Target="https://www.bundesregierung.de/breg-de/aktuelles/rede-von-bundeskanzler-scholz-anlaesslich-des-global-solutions-summit-2022-am-28-maerz-2022-in-berlin-2021184" TargetMode="External"/><Relationship Id="rId101" Type="http://schemas.openxmlformats.org/officeDocument/2006/relationships/hyperlink" Target="https://www.bmz.de/de/aktuelles/aktuelle-meldungen/schulze-vereinbart-unterstuetzung-ukraine-binnenvertriebene-106794" TargetMode="External"/><Relationship Id="rId122" Type="http://schemas.openxmlformats.org/officeDocument/2006/relationships/hyperlink" Target="https://www.agerpres.ro/english/2022/03/14/eight-ambulances-donated-by-italian-government-sent-to-ukraine-through-siret-border-point--883947" TargetMode="External"/><Relationship Id="rId143" Type="http://schemas.openxmlformats.org/officeDocument/2006/relationships/hyperlink" Target="https://www.azernews.az/region/190421.html" TargetMode="External"/><Relationship Id="rId164" Type="http://schemas.openxmlformats.org/officeDocument/2006/relationships/hyperlink" Target="https://www.canada.ca/en/global-affairs/news/2022/02/canada-sending-additional-25m-military-aid-to-support-ukraine.html" TargetMode="External"/><Relationship Id="rId185" Type="http://schemas.openxmlformats.org/officeDocument/2006/relationships/hyperlink" Target="https://www.praguemorning.cz/czech-governmenet-approves-czk-400-million-in-military-aid-for-ukraine/" TargetMode="External"/><Relationship Id="rId350" Type="http://schemas.openxmlformats.org/officeDocument/2006/relationships/hyperlink" Target="https://www.vlada.cz/cz/media-centrum/aktualne/vlada-petra-fialy-schvalila-dalsi-vojenskou-pomoc-bojujici-ukrajine-194603/" TargetMode="External"/><Relationship Id="rId371" Type="http://schemas.openxmlformats.org/officeDocument/2006/relationships/hyperlink" Target="https://www.euractiv.com/section/politics/short_news/germany-makes-swap-deal-with-slovenia-to-get-heavy-weapons-to-ukraine/" TargetMode="External"/><Relationship Id="rId406" Type="http://schemas.openxmlformats.org/officeDocument/2006/relationships/hyperlink" Target="https://www.rferl.org/a/ukraine-ireland-visit-coveney/31803832.html" TargetMode="External"/><Relationship Id="rId9" Type="http://schemas.openxmlformats.org/officeDocument/2006/relationships/hyperlink" Target="https://ec.europa.eu/commission/presscorner/detail/en/speech_22_1483" TargetMode="External"/><Relationship Id="rId210" Type="http://schemas.openxmlformats.org/officeDocument/2006/relationships/hyperlink" Target="https://twitter.com/florence_parly/status/1514275166158790666" TargetMode="External"/><Relationship Id="rId392" Type="http://schemas.openxmlformats.org/officeDocument/2006/relationships/hyperlink" Target="https://twitter.com/UAWeapons/status/1514236244263378946" TargetMode="External"/><Relationship Id="rId26" Type="http://schemas.openxmlformats.org/officeDocument/2006/relationships/hyperlink" Target="https://www.spiegel.de/politik/deutschland/ukrainekrieg-deutschland-liefert-2000-panzerfaeuste-a-fe240e80-7c7a-4227-a692-3874bd607593" TargetMode="External"/><Relationship Id="rId231" Type="http://schemas.openxmlformats.org/officeDocument/2006/relationships/hyperlink" Target="https://www.reuters.com/article/ukraine-crisis-slovakia-defence-idUSL2N2V626W" TargetMode="External"/><Relationship Id="rId252" Type="http://schemas.openxmlformats.org/officeDocument/2006/relationships/hyperlink" Target="https://www.independent.co.uk/news/uk/government-ukraine-sajid-javid-liz-truss-northern-ireland-b2040945.html" TargetMode="External"/><Relationship Id="rId273" Type="http://schemas.openxmlformats.org/officeDocument/2006/relationships/hyperlink" Target="https://www.aa.com.tr/en/europe/spain-to-send-weapons-to-ukrainian-forces/2520902" TargetMode="External"/><Relationship Id="rId294" Type="http://schemas.openxmlformats.org/officeDocument/2006/relationships/hyperlink" Target="https://www.whitehouse.gov/briefing-room/statements-releases/2022/04/21/readout-of-president-bidens-meeting-with-prime-minister-of-ukraine-denys-shmyhal/" TargetMode="External"/><Relationship Id="rId308" Type="http://schemas.openxmlformats.org/officeDocument/2006/relationships/hyperlink" Target="https://tvn24.pl/polska/ukraina-pomoc-humanitarna-z-polski-dotarla-na-ukraine-5660490" TargetMode="External"/><Relationship Id="rId329" Type="http://schemas.openxmlformats.org/officeDocument/2006/relationships/hyperlink" Target="https://www.defense.gov/News/Releases/Release/Article/3007664/fact-sheet-on-us-security-assistance-for-ukraine-roll-up-as-of-april-21-2022/" TargetMode="External"/><Relationship Id="rId47" Type="http://schemas.openxmlformats.org/officeDocument/2006/relationships/hyperlink" Target="https://www.repubblica.it/politica/2022/03/01/news/armi_ucraina_di_governo_oggi_camere-339750246/" TargetMode="External"/><Relationship Id="rId68" Type="http://schemas.openxmlformats.org/officeDocument/2006/relationships/hyperlink" Target="https://www.jutarnji.hr/vijesti/hrvatska/donesen-paket-mjera-za-ukrajinu-hrvatska-salje-opremu-i-naoruzanje-u-vrijednosti-124-milijuna-kuna-15163892" TargetMode="External"/><Relationship Id="rId89" Type="http://schemas.openxmlformats.org/officeDocument/2006/relationships/hyperlink" Target="https://www.thebulletin.be/belgium-send-more-weapons-and-fuel-ukraine" TargetMode="External"/><Relationship Id="rId112" Type="http://schemas.openxmlformats.org/officeDocument/2006/relationships/hyperlink" Target="https://dailynewshungary.com/hungary-can-be-of-far-greater-help-if-it-remains-an-island-of-peace-together-with-transcarpathia-says-official/" TargetMode="External"/><Relationship Id="rId133" Type="http://schemas.openxmlformats.org/officeDocument/2006/relationships/hyperlink" Target="https://www.lrt.lt/en/news-in-english/19/1652048/lithuania-to-provide-eur10m-in-military-aid-to-ukraine" TargetMode="External"/><Relationship Id="rId154" Type="http://schemas.openxmlformats.org/officeDocument/2006/relationships/hyperlink" Target="https://english.defensie.nl/latest/news/2022/04/21/netherlands-to-supply-heavy-equipment-to-ukraine" TargetMode="External"/><Relationship Id="rId175" Type="http://schemas.openxmlformats.org/officeDocument/2006/relationships/hyperlink" Target="https://www.canada.ca/en/department-finance/news/2022/02/canada-pledges-additional-support-for-ukraine.html" TargetMode="External"/><Relationship Id="rId340" Type="http://schemas.openxmlformats.org/officeDocument/2006/relationships/hyperlink" Target="https://appropriations.house.gov/sites/democrats.appropriations.house.gov/files/Ukraine%20Supplemental%20Summary.pdf" TargetMode="External"/><Relationship Id="rId361" Type="http://schemas.openxmlformats.org/officeDocument/2006/relationships/hyperlink" Target="https://www.president.gov.ua/en/news/volodimir-zelenskij-obgovoriv-z-golovami-uryadiv-daniyi-ta-i-74453" TargetMode="External"/><Relationship Id="rId196" Type="http://schemas.openxmlformats.org/officeDocument/2006/relationships/hyperlink" Target="https://www.vlada.cz/cz/media-centrum/aktualne/informace-v-souvislosti-s-invazi-ruska-na-ukrajinu-194507/" TargetMode="External"/><Relationship Id="rId200" Type="http://schemas.openxmlformats.org/officeDocument/2006/relationships/hyperlink" Target="https://www.vlada.cz/cz/media-centrum/aktualne/informace-v-souvislosti-s-invazi-ruska-na-ukrajinu-194507/" TargetMode="External"/><Relationship Id="rId382" Type="http://schemas.openxmlformats.org/officeDocument/2006/relationships/hyperlink" Target="https://www.worldbank.org/en/news/press-release/2022/03/07/world-bank-mobilizes-an-emergency-financing-package-of-over-700-million-for-ukraine" TargetMode="External"/><Relationship Id="rId16" Type="http://schemas.openxmlformats.org/officeDocument/2006/relationships/hyperlink" Target="https://norwaytoday.info/news/denmark-is-sending-2700-norwegian-anti-tank-missiles-to-ukraine/?msclkid=73ecd53aaf3011ecb79c85a936eebfaa" TargetMode="External"/><Relationship Id="rId221" Type="http://schemas.openxmlformats.org/officeDocument/2006/relationships/hyperlink" Target="https://www.state.gov/the-united-states-announces-additional-humanitarian-assistance-for-the-people-of-ukraine/" TargetMode="External"/><Relationship Id="rId242" Type="http://schemas.openxmlformats.org/officeDocument/2006/relationships/hyperlink" Target="https://www.politico.com/news/2022/03/22/ukraine-weapons-military-aid-00019104" TargetMode="External"/><Relationship Id="rId263" Type="http://schemas.openxmlformats.org/officeDocument/2006/relationships/hyperlink" Target="https://www.reuters.com/world/europe/sweden-send-military-aid-ukraine-pm-andersson-2022-02-27/" TargetMode="External"/><Relationship Id="rId284" Type="http://schemas.openxmlformats.org/officeDocument/2006/relationships/hyperlink" Target="https://twitter.com/Defensagob/status/1512424894881017857" TargetMode="External"/><Relationship Id="rId319" Type="http://schemas.openxmlformats.org/officeDocument/2006/relationships/hyperlink" Target="https://www.gov.uk/government/news/uk-to-donate-fleet-of-ambulances-to-ukraine" TargetMode="External"/><Relationship Id="rId37" Type="http://schemas.openxmlformats.org/officeDocument/2006/relationships/hyperlink" Target="https://sum.dk/nyheder/2022/marts/danmark-donerer-medicin-og-medicinsk-udstyr-til-ukraine" TargetMode="External"/><Relationship Id="rId58" Type="http://schemas.openxmlformats.org/officeDocument/2006/relationships/hyperlink" Target="https://www.karpatinfo.net/2022/2/27/szijjarto-magyarorszag-szerepet-vallal-humanitarius-katasztrofa-enyhiteseben-200055995" TargetMode="External"/><Relationship Id="rId79" Type="http://schemas.openxmlformats.org/officeDocument/2006/relationships/hyperlink" Target="https://www.government.nl/topics/russia-and-ukraine/humanitarian-aid-for-ukraine" TargetMode="External"/><Relationship Id="rId102" Type="http://schemas.openxmlformats.org/officeDocument/2006/relationships/hyperlink" Target="https://www.mod.mil.gr/en/deputy-defence-minister-nikolaos-chardalias-accompanies-a-humanitarian-aid-cargo/" TargetMode="External"/><Relationship Id="rId123" Type="http://schemas.openxmlformats.org/officeDocument/2006/relationships/hyperlink" Target="https://www.corriere.it/politica/22_aprile_17/intervista-draghi-governo-ucraina-putin-32abc430-bdb8-11ec-9131-083ffd710aa7.shtml" TargetMode="External"/><Relationship Id="rId144" Type="http://schemas.openxmlformats.org/officeDocument/2006/relationships/hyperlink" Target="https://today.rtl.lu/news/luxembourg/a/1881929.html" TargetMode="External"/><Relationship Id="rId330" Type="http://schemas.openxmlformats.org/officeDocument/2006/relationships/hyperlink" Target="https://www.defense.gov/News/Releases/Release/Article/3007664/fact-sheet-on-us-security-assistance-for-ukraine-roll-up-as-of-april-21-2022/" TargetMode="External"/><Relationship Id="rId90" Type="http://schemas.openxmlformats.org/officeDocument/2006/relationships/hyperlink" Target="https://www.thebulletin.be/belgium-send-more-weapons-and-fuel-ukraine" TargetMode="External"/><Relationship Id="rId165" Type="http://schemas.openxmlformats.org/officeDocument/2006/relationships/hyperlink" Target="https://www.ctvnews.ca/politics/ukraine-can-t-negotiate-with-gun-to-head-says-joly-as-trudeau-presses-allies-1.5811832" TargetMode="External"/><Relationship Id="rId186" Type="http://schemas.openxmlformats.org/officeDocument/2006/relationships/hyperlink" Target="https://english.radio.cz/czech-republic-sending-more-arms-ukraine-8743811" TargetMode="External"/><Relationship Id="rId351" Type="http://schemas.openxmlformats.org/officeDocument/2006/relationships/hyperlink" Target="https://www.praguemorning.cz/czech-governmenet-approves-czk-400-million-in-military-aid-for-ukraine/" TargetMode="External"/><Relationship Id="rId372" Type="http://schemas.openxmlformats.org/officeDocument/2006/relationships/hyperlink" Target="https://www.faz.net/aktuell/politik/ausland/deutschland-unterstuetzt-slowenien-bei-panzerlieferung-an-ukraine-17973574.html" TargetMode="External"/><Relationship Id="rId393" Type="http://schemas.openxmlformats.org/officeDocument/2006/relationships/hyperlink" Target="https://armyrecognition.com/defense_news_april_2022_global_security_army_industry/poland_sends_t-72_tanks_and_bwp-1_tracked_armored_ifvs_to_ukraine.html" TargetMode="External"/><Relationship Id="rId407" Type="http://schemas.openxmlformats.org/officeDocument/2006/relationships/printerSettings" Target="../printerSettings/printerSettings1.bin"/><Relationship Id="rId211" Type="http://schemas.openxmlformats.org/officeDocument/2006/relationships/hyperlink" Target="https://www.lesechos.fr/monde/enjeux-internationaux/la-france-renforce-son-soutien-militaire-a-lukraine-1389929" TargetMode="External"/><Relationship Id="rId232" Type="http://schemas.openxmlformats.org/officeDocument/2006/relationships/hyperlink" Target="https://twitter.com/defesa_pt/status/1497721954731651074?cxt=HHwWhMCrwdeL_cgpAAAA" TargetMode="External"/><Relationship Id="rId253" Type="http://schemas.openxmlformats.org/officeDocument/2006/relationships/hyperlink" Target="https://cxtvnews.com/military/2022/02/26/polish-military-aid-equipment-has-arrived-in-ukraine/" TargetMode="External"/><Relationship Id="rId274" Type="http://schemas.openxmlformats.org/officeDocument/2006/relationships/hyperlink" Target="https://twitter.com/eduardheger/status/1498055152045015046" TargetMode="External"/><Relationship Id="rId295" Type="http://schemas.openxmlformats.org/officeDocument/2006/relationships/hyperlink" Target="https://www.gov.uk/government/speeches/pm-statement-at-ukraine-press-conference-1-february-2022" TargetMode="External"/><Relationship Id="rId309" Type="http://schemas.openxmlformats.org/officeDocument/2006/relationships/hyperlink" Target="https://twitter.com/PremierRP_en/status/1510971075936542726" TargetMode="External"/><Relationship Id="rId27" Type="http://schemas.openxmlformats.org/officeDocument/2006/relationships/hyperlink" Target="https://www.spiegel.de/politik/deutschland/ukraine-krieg-deutschland-lieferte-waffen-fuer-37-millionen-euro-a-460a7b35-70aa-40bb-8ec7-80f5606f0d5a" TargetMode="External"/><Relationship Id="rId48" Type="http://schemas.openxmlformats.org/officeDocument/2006/relationships/hyperlink" Target="https://www.startmag.it/innovazione/armi-italia-ucraina/" TargetMode="External"/><Relationship Id="rId69" Type="http://schemas.openxmlformats.org/officeDocument/2006/relationships/hyperlink" Target="https://czechdaily.cz/the-government-will-send-to-ukraine-czk-300-million-in-aid/" TargetMode="External"/><Relationship Id="rId113" Type="http://schemas.openxmlformats.org/officeDocument/2006/relationships/hyperlink" Target="https://www.irishtimes.com/news/ireland/irish-news/irish-government-provides-10-million-in-humanitarian-support-for-ukraine-1.4810982" TargetMode="External"/><Relationship Id="rId134" Type="http://schemas.openxmlformats.org/officeDocument/2006/relationships/hyperlink" Target="https://www.teletrader.com/lithuania-to-give-ukraine-10m-in-military-aid/news/details/57547008?internal=1&amp;ts=1650527739811" TargetMode="External"/><Relationship Id="rId320" Type="http://schemas.openxmlformats.org/officeDocument/2006/relationships/hyperlink" Target="https://www.gov.uk/government/news/uk-to-bolster-defensive-aid-to-ukraine-with-new-100m-package" TargetMode="External"/><Relationship Id="rId80" Type="http://schemas.openxmlformats.org/officeDocument/2006/relationships/hyperlink" Target="https://www.vlada.cz/cz/media-centrum/aktualne/vlada-kvuli-migracni-krizi-vyhlasila-od-patku-nouzovy-stav--schvalila-i-dalsi-pomoc-pro-ukrajinu-a-navrh-na-zvyseni-vydaju-na-obranu-194695/" TargetMode="External"/><Relationship Id="rId155" Type="http://schemas.openxmlformats.org/officeDocument/2006/relationships/hyperlink" Target="https://english.defensie.nl/latest/news/2022/04/06/a-look-at-the-defence-news-28-march---3-april" TargetMode="External"/><Relationship Id="rId176" Type="http://schemas.openxmlformats.org/officeDocument/2006/relationships/hyperlink" Target="https://www.theglobeandmail.com/canada/article-federal-budget-2022-ukraine-russia-1-billion-loan/" TargetMode="External"/><Relationship Id="rId197" Type="http://schemas.openxmlformats.org/officeDocument/2006/relationships/hyperlink" Target="https://www.vlada.cz/cz/media-centrum/aktualne/vlada-schvalila-dalsi-dar-v-podobe-vojenskeho-materialu-ukrajine-194585/" TargetMode="External"/><Relationship Id="rId341" Type="http://schemas.openxmlformats.org/officeDocument/2006/relationships/hyperlink" Target="https://appropriations.house.gov/sites/democrats.appropriations.house.gov/files/Ukraine%20Supplemental%20Summary.pdf" TargetMode="External"/><Relationship Id="rId362" Type="http://schemas.openxmlformats.org/officeDocument/2006/relationships/hyperlink" Target="https://www.usnews.com/news/world/articles/2022-04-21/spains-pm-sanchez-denmarks-pm-frederiksen-visit-kyiv" TargetMode="External"/><Relationship Id="rId383" Type="http://schemas.openxmlformats.org/officeDocument/2006/relationships/hyperlink" Target="https://www.worldbank.org/en/news/press-release/2022/03/07/world-bank-mobilizes-an-emergency-financing-package-of-over-700-million-for-ukraine" TargetMode="External"/><Relationship Id="rId201" Type="http://schemas.openxmlformats.org/officeDocument/2006/relationships/hyperlink" Target="https://www.reuters.com/world/europe/czech-republic-sends-tanks-ukraine-czech-tv-reports-2022-04-05/" TargetMode="External"/><Relationship Id="rId222" Type="http://schemas.openxmlformats.org/officeDocument/2006/relationships/hyperlink" Target="https://www.usaid.gov/news-information/press-releases/mar-10-2022-united-states-announces-additional-humanitarian-assistance?msclkid=fc0f8e8dae8611ecaad8dc70eab615cc" TargetMode="External"/><Relationship Id="rId243" Type="http://schemas.openxmlformats.org/officeDocument/2006/relationships/hyperlink" Target="https://www.aa.com.tr/en/europe/spain-to-send-weapons-to-ukrainian-forces/2520902" TargetMode="External"/><Relationship Id="rId264" Type="http://schemas.openxmlformats.org/officeDocument/2006/relationships/hyperlink" Target="https://www.government.se/articles/2022/02/sweden-to-provide-direct-support-and-defence-materiel-to-ukraine/" TargetMode="External"/><Relationship Id="rId285" Type="http://schemas.openxmlformats.org/officeDocument/2006/relationships/hyperlink" Target="https://www.defensa.gob.es/gabinete/notasPrensa/2022/04/DGC-220408-visita-centro-militar-farmacia.html" TargetMode="External"/><Relationship Id="rId17" Type="http://schemas.openxmlformats.org/officeDocument/2006/relationships/hyperlink" Target="https://vlada.gov.hr/news/croatia-sending-emergency-aid-to-ukraine/33960" TargetMode="External"/><Relationship Id="rId38" Type="http://schemas.openxmlformats.org/officeDocument/2006/relationships/hyperlink" Target="https://um.dk/danida/lande-og-regioner/ukraine" TargetMode="External"/><Relationship Id="rId59" Type="http://schemas.openxmlformats.org/officeDocument/2006/relationships/hyperlink" Target="https://dailynewshungary.com/hungary-to-send-shipment-of-medical-equipment-to-ukraine/" TargetMode="External"/><Relationship Id="rId103" Type="http://schemas.openxmlformats.org/officeDocument/2006/relationships/hyperlink" Target="https://www.tagesschau.de/inland/scholz-ukraine-militaerhilfe-101.html" TargetMode="External"/><Relationship Id="rId124" Type="http://schemas.openxmlformats.org/officeDocument/2006/relationships/hyperlink" Target="https://www.itamilradar.com/2022/03/27/new-military-supplies-for-ukraine-from-italy/" TargetMode="External"/><Relationship Id="rId310" Type="http://schemas.openxmlformats.org/officeDocument/2006/relationships/hyperlink" Target="https://www.bgk.pl/aktualnosc/bgk-polish-development-bank-has-donated-pln-30-million-to-help-ukraine/" TargetMode="External"/><Relationship Id="rId70" Type="http://schemas.openxmlformats.org/officeDocument/2006/relationships/hyperlink" Target="https://www.businessinsider.com/countries-sending-light-and-lethal-m72-antitank-weapon-to-ukraine-2022-4" TargetMode="External"/><Relationship Id="rId91" Type="http://schemas.openxmlformats.org/officeDocument/2006/relationships/hyperlink" Target="https://www.reuters.com/markets/europe/japan-offers-ukraine-100-mln-loans-show-support-2022-02-15/" TargetMode="External"/><Relationship Id="rId145" Type="http://schemas.openxmlformats.org/officeDocument/2006/relationships/hyperlink" Target="https://www.independent.com.mt/articles/2022-02-25/local-news/Malta-to-send-humanitarian-aid-to-Ukrainian-people-6736240942" TargetMode="External"/><Relationship Id="rId166" Type="http://schemas.openxmlformats.org/officeDocument/2006/relationships/hyperlink" Target="https://www.txtreport.com/news/2022-03-10-canada-will-provide-%24-50-million-in-military-assistance-to-ukraine.S1BRwmvb5.html" TargetMode="External"/><Relationship Id="rId187" Type="http://schemas.openxmlformats.org/officeDocument/2006/relationships/hyperlink" Target="https://english.radio.cz/czech-republic-send-more-arms-ukraine-8745032" TargetMode="External"/><Relationship Id="rId331" Type="http://schemas.openxmlformats.org/officeDocument/2006/relationships/hyperlink" Target="https://www.defense.gov/News/Releases/Release/Article/3007664/fact-sheet-on-us-security-assistance-for-ukraine-roll-up-as-of-april-21-2022/" TargetMode="External"/><Relationship Id="rId352" Type="http://schemas.openxmlformats.org/officeDocument/2006/relationships/hyperlink" Target="https://www.politico.com/news/2022/03/22/ukraine-weapons-military-aid-00019104" TargetMode="External"/><Relationship Id="rId373" Type="http://schemas.openxmlformats.org/officeDocument/2006/relationships/hyperlink" Target="https://www.ukrinform.net/rubric-defense/3463928-spain-sends-new-military-aid-batch-to-ukraine.html" TargetMode="External"/><Relationship Id="rId394" Type="http://schemas.openxmlformats.org/officeDocument/2006/relationships/hyperlink" Target="https://ec.europa.eu/info/business-economy-euro/economic-and-fiscal-policy-coordination/international-economic-relations/enlargement-and-neighbouring-countries/neighbouring-countries-eu/neighbourhood-countries/ukraine_en" TargetMode="External"/><Relationship Id="rId1" Type="http://schemas.openxmlformats.org/officeDocument/2006/relationships/hyperlink" Target="https://www.diplomatie.gouv.fr/en/country-files/ukraine/news/article/ukraine-france-steps-up-humanitarian-relief-efforts-for-ukraine-10-mar-2022" TargetMode="External"/><Relationship Id="rId212" Type="http://schemas.openxmlformats.org/officeDocument/2006/relationships/hyperlink" Target="https://gov.ro/ro/stiri/declaratii-de-presa-sustinute-de-purtatorul-de-cuvant-al-guvernului-dan-carbunaru-privind-masurile-luate-de-executiv-in-cadrul-edintei-task-force-pentru-gestionarea-situatiei-generate-de-agresiunea-militara-rusa-din-ucraina&amp;page=2" TargetMode="External"/><Relationship Id="rId233" Type="http://schemas.openxmlformats.org/officeDocument/2006/relationships/hyperlink" Target="https://www.euractiv.com/section/politics/short_news/portugals-to-contribute-e8-10-million-to-eus-arms-package-to-ukraine/" TargetMode="External"/><Relationship Id="rId254" Type="http://schemas.openxmlformats.org/officeDocument/2006/relationships/hyperlink" Target="https://ukdefencejournal.org.uk/britain-sending-anti-aircraft-and-javelin-missiles-to-ukraine/" TargetMode="External"/><Relationship Id="rId28" Type="http://schemas.openxmlformats.org/officeDocument/2006/relationships/hyperlink" Target="https://www.mod.mil.gr/en/defence-material-sent-to-poland-on-a-haf-c-130/" TargetMode="External"/><Relationship Id="rId49" Type="http://schemas.openxmlformats.org/officeDocument/2006/relationships/hyperlink" Target="https://www.termometropolitico.it/1600183_guerra-russia-ucraina-litalia-invia-armi-e-mezzi-i-dettagli-delloperazione.html" TargetMode="External"/><Relationship Id="rId114" Type="http://schemas.openxmlformats.org/officeDocument/2006/relationships/hyperlink" Target="https://www.gov.ie/en/press-release/2e59c-update-on-medical-humanitarian-support-to-ukraine/" TargetMode="External"/><Relationship Id="rId275" Type="http://schemas.openxmlformats.org/officeDocument/2006/relationships/hyperlink" Target="https://spectator.sme.sk/c/22850259/slovakia-will-send-more-military-aid-to-ukraine.html" TargetMode="External"/><Relationship Id="rId296" Type="http://schemas.openxmlformats.org/officeDocument/2006/relationships/hyperlink" Target="https://twitter.com/eduardheger/status/1512386024399376389" TargetMode="External"/><Relationship Id="rId300" Type="http://schemas.openxmlformats.org/officeDocument/2006/relationships/hyperlink" Target="https://www.gov.si/en/news/2022-03-07-eu-development-ministers-on-emergency-humanitarian-aid-to-ukraine/" TargetMode="External"/><Relationship Id="rId60" Type="http://schemas.openxmlformats.org/officeDocument/2006/relationships/hyperlink" Target="https://www.irishtimes.com/news/health/thousands-of-blood-bags-and-protective-suits-among-irish-aid-sent-to-ukraine-1.4824403" TargetMode="External"/><Relationship Id="rId81" Type="http://schemas.openxmlformats.org/officeDocument/2006/relationships/hyperlink" Target="https://www.expats.cz/czech-news/article/czech-republic-to-donate-100-million-crowns-of-medical-supplies-to-ukraine?msclkid=70d47c46ab9e11eca12fbfc7dff1390d" TargetMode="External"/><Relationship Id="rId135" Type="http://schemas.openxmlformats.org/officeDocument/2006/relationships/hyperlink" Target="https://news.az/news/lithuania-supplies-another-batch-of-weapons-to-ukraine" TargetMode="External"/><Relationship Id="rId156" Type="http://schemas.openxmlformats.org/officeDocument/2006/relationships/hyperlink" Target="https://ec.europa.eu/neighbourhood-enlargement/news/ukraine-eu-boosts-humanitarian-aid-additional-eu50-million-2022-04-17_mt" TargetMode="External"/><Relationship Id="rId177" Type="http://schemas.openxmlformats.org/officeDocument/2006/relationships/hyperlink" Target="https://www.netnewsledger.com/2022/01/26/government-of-canada-announces-340-million-for-ukraine/" TargetMode="External"/><Relationship Id="rId198" Type="http://schemas.openxmlformats.org/officeDocument/2006/relationships/hyperlink" Target="https://www.vlada.cz/cz/media-centrum/aktualne/informace-v-souvislosti-s-invazi-ruska-na-ukrajinu-194507/" TargetMode="External"/><Relationship Id="rId321" Type="http://schemas.openxmlformats.org/officeDocument/2006/relationships/hyperlink" Target="https://www.gov.uk/government/news/prime-minister-pledges-uks-unwavering-support-to-ukraine-on-visit-to-kyiv-9-april-2022" TargetMode="External"/><Relationship Id="rId342" Type="http://schemas.openxmlformats.org/officeDocument/2006/relationships/hyperlink" Target="https://www.whitehouse.gov/briefing-room/statements-releases/2022/03/30/readout-of-president-bidens-call-with-president-zelenskyy-of-ukraine-8/" TargetMode="External"/><Relationship Id="rId363" Type="http://schemas.openxmlformats.org/officeDocument/2006/relationships/hyperlink" Target="https://cphpost.dk/?p=133294" TargetMode="External"/><Relationship Id="rId384" Type="http://schemas.openxmlformats.org/officeDocument/2006/relationships/hyperlink" Target="https://www.worldbank.org/en/news/press-release/2022/03/14/world-bank-announces-additional-200-million-in-financing-for-ukraine" TargetMode="External"/><Relationship Id="rId202" Type="http://schemas.openxmlformats.org/officeDocument/2006/relationships/hyperlink" Target="https://echo24.cz/a/SrjYb/cesko-poslalo-na-ukrajinu-desitky-tanku-t-72-a-bvp" TargetMode="External"/><Relationship Id="rId223" Type="http://schemas.openxmlformats.org/officeDocument/2006/relationships/hyperlink" Target="https://www.whitehouse.gov/briefing-room/statements-releases/2022/03/10/vice-president-kamala-harris-announces-additional-u-s-funding-to-respond-to-humanitarian-needs-in-ukraine-and-eastern-europe/" TargetMode="External"/><Relationship Id="rId244" Type="http://schemas.openxmlformats.org/officeDocument/2006/relationships/hyperlink" Target="https://americanews.news/fact-sheet-the-biden-administration-announces-new-humanitarian-development-and-democracy-assistance-11404.html" TargetMode="External"/><Relationship Id="rId18" Type="http://schemas.openxmlformats.org/officeDocument/2006/relationships/hyperlink" Target="https://vlada.gov.hr/news/croatia-had-sided-with-freedom-and-democracy-and-with-the-ukrainian-people-which-is-the-only-right-way/34979" TargetMode="External"/><Relationship Id="rId39" Type="http://schemas.openxmlformats.org/officeDocument/2006/relationships/hyperlink" Target="https://ec.europa.eu/echo/news-stories/news/ukraine-eu-delivers-additional-assistance-rescue-vehicles-and-emergency-equipment-2022-03-25_de" TargetMode="External"/><Relationship Id="rId265" Type="http://schemas.openxmlformats.org/officeDocument/2006/relationships/hyperlink" Target="https://ua.interfax.com.ua/news/general/807284.html" TargetMode="External"/><Relationship Id="rId286" Type="http://schemas.openxmlformats.org/officeDocument/2006/relationships/hyperlink" Target="https://twitter.com/Defensagob/status/1512424894881017857" TargetMode="External"/><Relationship Id="rId50" Type="http://schemas.openxmlformats.org/officeDocument/2006/relationships/hyperlink" Target="https://eng.lsm.lv/article/society/society/latvia-has-sent-14-loads-of-donations-to-ukraine.a448977/" TargetMode="External"/><Relationship Id="rId104" Type="http://schemas.openxmlformats.org/officeDocument/2006/relationships/hyperlink" Target="https://www.tagesspiegel.de/politik/berlin-stockt-ukraine-gelder-auf-eine-weitere-milliarde-waffenhilfe-doch-wofuer-genau-bleibt-ein-geheimnis/28258400.html" TargetMode="External"/><Relationship Id="rId125" Type="http://schemas.openxmlformats.org/officeDocument/2006/relationships/hyperlink" Target="https://www.wsj.com/livecoverage/russia-ukraine-latest-news-2022-03-04/card/japan-will-send-the-ukrainian-military-basic-supplies-VOtpnPjTX2ooK8dqQ8o8?msclkid=8d9aa20aaf4811eca75cd52c21f47675" TargetMode="External"/><Relationship Id="rId146" Type="http://schemas.openxmlformats.org/officeDocument/2006/relationships/hyperlink" Target="https://www.maltatoday.com.mt/news/national/115195/malta_will_give_medical_supplies_to_ukraine_as_eu_leaders_agree_on_sanctions" TargetMode="External"/><Relationship Id="rId167" Type="http://schemas.openxmlformats.org/officeDocument/2006/relationships/hyperlink" Target="https://www.canada.ca/en/global-affairs/news/2022/03/canadas-humanitarian-assistance-for-ukraine.html" TargetMode="External"/><Relationship Id="rId188" Type="http://schemas.openxmlformats.org/officeDocument/2006/relationships/hyperlink" Target="https://www.reuters.com/article/ukraine-crisis-czech-arms-idUSL2N2VG078" TargetMode="External"/><Relationship Id="rId311" Type="http://schemas.openxmlformats.org/officeDocument/2006/relationships/hyperlink" Target="https://ua.interfax.com.ua/news/general/825450.html" TargetMode="External"/><Relationship Id="rId332" Type="http://schemas.openxmlformats.org/officeDocument/2006/relationships/hyperlink" Target="https://www.defense.gov/News/Releases/Release/Article/3007664/fact-sheet-on-us-security-assistance-for-ukraine-roll-up-as-of-april-21-2022/" TargetMode="External"/><Relationship Id="rId353" Type="http://schemas.openxmlformats.org/officeDocument/2006/relationships/hyperlink" Target="https://www.reuters.com/world/europe/czech-republic-sends-tanks-ukraine-czech-tv-reports-2022-04-05/" TargetMode="External"/><Relationship Id="rId374" Type="http://schemas.openxmlformats.org/officeDocument/2006/relationships/hyperlink" Target="https://www.thedefensepost.com/2022/04/21/spain-military-material-ukraine/" TargetMode="External"/><Relationship Id="rId395" Type="http://schemas.openxmlformats.org/officeDocument/2006/relationships/hyperlink" Target="https://de.euronews.com/2022/04/21/waffen-deutschland-ukraine-liste" TargetMode="External"/><Relationship Id="rId71" Type="http://schemas.openxmlformats.org/officeDocument/2006/relationships/hyperlink" Target="https://valtioneuvosto.fi/en/-/finland-grants-additional-support-to-ukraine" TargetMode="External"/><Relationship Id="rId92" Type="http://schemas.openxmlformats.org/officeDocument/2006/relationships/hyperlink" Target="https://gouvernement.lu/en/actualites/toutes_actualites/communiques/2022/02-fevrier/28-bausch-ukraine.html" TargetMode="External"/><Relationship Id="rId213" Type="http://schemas.openxmlformats.org/officeDocument/2006/relationships/hyperlink" Target="https://twitter.com/eduardheger/status/1497624801497821188" TargetMode="External"/><Relationship Id="rId234" Type="http://schemas.openxmlformats.org/officeDocument/2006/relationships/hyperlink" Target="https://www.lusa.pt/article/35895660/portugal-contribution-to-eu-weapons-package-for-ukraine-between-8-10m-defence-minister" TargetMode="External"/><Relationship Id="rId2" Type="http://schemas.openxmlformats.org/officeDocument/2006/relationships/hyperlink" Target="https://japan.kantei.go.jp/ongoingtopics/pdf/jp_stands_with_ukraine_eng.pdf" TargetMode="External"/><Relationship Id="rId29" Type="http://schemas.openxmlformats.org/officeDocument/2006/relationships/hyperlink" Target="https://www.thenationalherald.com/russias-ukraine-invasion-sees-greece-taking-bigger-nato-role/" TargetMode="External"/><Relationship Id="rId255" Type="http://schemas.openxmlformats.org/officeDocument/2006/relationships/hyperlink" Target="https://www.whitehouse.gov/briefing-room/statements-releases/2022/03/24/fact-sheet-the-biden-administration-announces-new-humanitarian-development-and-democracy-assistance-to-ukraine-and-the-surrounding-region/" TargetMode="External"/><Relationship Id="rId276" Type="http://schemas.openxmlformats.org/officeDocument/2006/relationships/hyperlink" Target="https://www.aa.com.tr/en/russia-ukraine-crisis/slovakia-to-send-more-military-supplies-to-ukraine-premier-says/2518136" TargetMode="External"/><Relationship Id="rId297" Type="http://schemas.openxmlformats.org/officeDocument/2006/relationships/hyperlink" Target="https://twitter.com/eduardheger/status/1512777474828079109" TargetMode="External"/><Relationship Id="rId40" Type="http://schemas.openxmlformats.org/officeDocument/2006/relationships/hyperlink" Target="https://www.gov.ie/en/press-release/b80b7-government-ministers-announce-irish-support-for-ukrainian-health-service/?msclkid=07ab0901b05a11ec8239ca04bfcdbb9d" TargetMode="External"/><Relationship Id="rId115" Type="http://schemas.openxmlformats.org/officeDocument/2006/relationships/hyperlink" Target="https://www.gov.ie/en/press-release/2e59c-update-on-medical-humanitarian-support-to-ukraine/" TargetMode="External"/><Relationship Id="rId136" Type="http://schemas.openxmlformats.org/officeDocument/2006/relationships/hyperlink" Target="https://www.lrt.lt/en/news-in-english/19/1628536/lithuania-to-send-eur4-million-medical-military-assistance-to-ukraine" TargetMode="External"/><Relationship Id="rId157" Type="http://schemas.openxmlformats.org/officeDocument/2006/relationships/hyperlink" Target="https://www.globalcitizen.org/en/content/stand-up-for-ukraine-impact-report/" TargetMode="External"/><Relationship Id="rId178" Type="http://schemas.openxmlformats.org/officeDocument/2006/relationships/hyperlink" Target="https://www.canada.ca/en/department-national-defence/news/2022/03/defence-minister-anand-announces-additional-military-support-to-ukraine.html" TargetMode="External"/><Relationship Id="rId301" Type="http://schemas.openxmlformats.org/officeDocument/2006/relationships/hyperlink" Target="https://www.gov.si/en/news/2022-02-26-humanitarian-contribution-of-the-republic-of-slovenia-to-the-people-of-ukraine/" TargetMode="External"/><Relationship Id="rId322" Type="http://schemas.openxmlformats.org/officeDocument/2006/relationships/hyperlink" Target="https://www.gov.uk/government/speeches/pm-opening-remarks-at-press-conference-with-german-chancellor-olaf-scholz-8-april-2022" TargetMode="External"/><Relationship Id="rId343" Type="http://schemas.openxmlformats.org/officeDocument/2006/relationships/hyperlink" Target="https://www.usaid.gov/news-information/press-releases/apr-20-2022-united-states-contributes-500-million-world-bank-multi-donor-trust" TargetMode="External"/><Relationship Id="rId364" Type="http://schemas.openxmlformats.org/officeDocument/2006/relationships/hyperlink" Target="https://valtioneuvosto.fi/en/-/1410869/finland-sent-additional-civilian-material-assistance-to-ukraine-and-moldova" TargetMode="External"/><Relationship Id="rId61" Type="http://schemas.openxmlformats.org/officeDocument/2006/relationships/hyperlink" Target="https://bbj.hu/politics/foreign-affairs/ukraine-crisis/ukraine-crisis-hungary-to-send-additional-medical-supplies-to-ukraine" TargetMode="External"/><Relationship Id="rId82" Type="http://schemas.openxmlformats.org/officeDocument/2006/relationships/hyperlink" Target="https://www.vlada.cz/cz/media-centrum/aktualne/vlada-kvuli-migracni-krizi-vyhlasila-od-patku-nouzovy-stav--schvalila-i-dalsi-pomoc-pro-ukrajinu-a-navrh-na-zvyseni-vydaju-na-obranu-194695/" TargetMode="External"/><Relationship Id="rId199" Type="http://schemas.openxmlformats.org/officeDocument/2006/relationships/hyperlink" Target="https://edition.cnn.com/europe/live-news/ukraine-russia-putin-news-03-13-22/h_025dcb1758c374a11f208c39d687f1b0" TargetMode="External"/><Relationship Id="rId203" Type="http://schemas.openxmlformats.org/officeDocument/2006/relationships/hyperlink" Target="https://www.vlada.cz/cz/media-centrum/aktualne/informace-v-souvislosti-s-invazi-ruska-na-ukrajinu-194507/" TargetMode="External"/><Relationship Id="rId385" Type="http://schemas.openxmlformats.org/officeDocument/2006/relationships/hyperlink" Target="https://www.wsj.com/articles/ukraine-quietly-receives-tanks-from-czech-republic-to-support-war-effort-11649160666" TargetMode="External"/><Relationship Id="rId19" Type="http://schemas.openxmlformats.org/officeDocument/2006/relationships/hyperlink" Target="https://kaitseministeerium.ee/en/news/estonia-donated-missiles-anti-tank-weapon-system-javelin-ukraine" TargetMode="External"/><Relationship Id="rId224" Type="http://schemas.openxmlformats.org/officeDocument/2006/relationships/hyperlink" Target="https://www.whitehouse.gov/briefing-room/speeches-remarks/2022/03/10/corrected-remarks-by-vice-president-harris-and-president-andrzej-duda-of-poland-in-joint-press-conference/" TargetMode="External"/><Relationship Id="rId245" Type="http://schemas.openxmlformats.org/officeDocument/2006/relationships/hyperlink" Target="https://www.gov.uk/government/news/pm-announces-major-new-military-support-package-for-ukraine-24-march-2022" TargetMode="External"/><Relationship Id="rId266" Type="http://schemas.openxmlformats.org/officeDocument/2006/relationships/hyperlink" Target="https://twitter.com/AnnLinde/status/1498002914362728455?ref_src=twsrc%5Etfw%7Ctwcamp%5Etweetembed%7Ctwterm%5E1498002914362728455%7Ctwgr%5E%7Ctwcon%5Es1_&amp;ref_url=https%3A%2F%2Fwww.republicworld.com%2Fworld-news%2Frussia-ukraine-crisis%2Frussia-ukraine-war-sweden-ignores-putins-threat-announces-military-aid-to-kyiv-articleshow.html" TargetMode="External"/><Relationship Id="rId287" Type="http://schemas.openxmlformats.org/officeDocument/2006/relationships/hyperlink" Target="https://www.defensa.gob.es/gabinete/notasPrensa/2022/04/DGC-220408-visita-centro-militar-farmacia.html" TargetMode="External"/><Relationship Id="rId30" Type="http://schemas.openxmlformats.org/officeDocument/2006/relationships/hyperlink" Target="https://www.politico.com/news/2022/03/22/ukraine-weapons-military-aid-00019104?msclkid=cf80c503ab8311eca021beb4b2336415" TargetMode="External"/><Relationship Id="rId105" Type="http://schemas.openxmlformats.org/officeDocument/2006/relationships/hyperlink" Target="https://liveblog.faz.net/Event/Ukraine-Konflikt/1210587978" TargetMode="External"/><Relationship Id="rId126" Type="http://schemas.openxmlformats.org/officeDocument/2006/relationships/hyperlink" Target="https://cxtvnews.com/military/2022/03/07/japan-decides-to-send-military-supplies-to-ukraine/" TargetMode="External"/><Relationship Id="rId147" Type="http://schemas.openxmlformats.org/officeDocument/2006/relationships/hyperlink" Target="https://www.government.nl/topics/russia-and-ukraine/news/2022/02/18/the-netherlands-intends-to-supply-military-goods-to-ukraine" TargetMode="External"/><Relationship Id="rId168" Type="http://schemas.openxmlformats.org/officeDocument/2006/relationships/hyperlink" Target="https://www.globalcitizen.org/en/content/stand-up-for-ukraine-impact-report/" TargetMode="External"/><Relationship Id="rId312" Type="http://schemas.openxmlformats.org/officeDocument/2006/relationships/hyperlink" Target="https://ukranews.com/en/news/850937-romania-will-transfer-lethal-weapons-from-its-own-reserves-to-ukraine-media" TargetMode="External"/><Relationship Id="rId333" Type="http://schemas.openxmlformats.org/officeDocument/2006/relationships/hyperlink" Target="https://www.defense.gov/News/Releases/Release/Article/3007664/fact-sheet-on-us-security-assistance-for-ukraine-roll-up-as-of-april-21-2022/" TargetMode="External"/><Relationship Id="rId354" Type="http://schemas.openxmlformats.org/officeDocument/2006/relationships/hyperlink" Target="https://echo24.cz/a/SrjYb/cesko-poslalo-na-ukrajinu-desitky-tanku-t-72-a-bvp" TargetMode="External"/><Relationship Id="rId51" Type="http://schemas.openxmlformats.org/officeDocument/2006/relationships/hyperlink" Target="https://www.spiegel.de/politik/deutschland/ukraine-krieg-deutschland-lieferte-waffen-fuer-37-millionen-euro-a-460a7b35-70aa-40bb-8ec7-80f5606f0d5a" TargetMode="External"/><Relationship Id="rId72" Type="http://schemas.openxmlformats.org/officeDocument/2006/relationships/hyperlink" Target="https://www.helsinkitimes.fi/finland/finland-news/domestic/21086-finland-commits-military-protective-equipment-to-ukraine.html" TargetMode="External"/><Relationship Id="rId93" Type="http://schemas.openxmlformats.org/officeDocument/2006/relationships/hyperlink" Target="https://edition.cnn.com/europe/live-news/ukraine-russia-news-02-28-22/h_a60e1971e20b82d25ce7ce24657afcbb" TargetMode="External"/><Relationship Id="rId189" Type="http://schemas.openxmlformats.org/officeDocument/2006/relationships/hyperlink" Target="https://www.vlada.cz/cz/media-centrum/aktualne/vlada-schvalila-dalsi-dar-v-podobe-vojenskeho-materialu-ukrajine-194585/" TargetMode="External"/><Relationship Id="rId375" Type="http://schemas.openxmlformats.org/officeDocument/2006/relationships/hyperlink" Target="https://www.government.se/press-releases/2022/04/sweden-supporting-ukraine-with-equipment-to-secure-the-countrys-energy-supply/" TargetMode="External"/><Relationship Id="rId396" Type="http://schemas.openxmlformats.org/officeDocument/2006/relationships/hyperlink" Target="https://www.aa.com.tr/en/europe/france-to-deliver-caesar-artillery-guns-shells-to-ukraine/2570644" TargetMode="External"/><Relationship Id="rId3" Type="http://schemas.openxmlformats.org/officeDocument/2006/relationships/hyperlink" Target="https://foreignandeu.gov.mt/en/Government/Press%20Releases/Pages/The-Government-of-Malta-is-committed-to-providing-official-aid-to-address-the-humanitarian-needs-of-the-people-of-Ukraine.aspx" TargetMode="External"/><Relationship Id="rId214" Type="http://schemas.openxmlformats.org/officeDocument/2006/relationships/hyperlink" Target="https://www.rp.pl/biznes/art35754421-polska-bron-dla-ukrainy-pierwsze-transporty-dotarly-kolejne-w-drodze" TargetMode="External"/><Relationship Id="rId235" Type="http://schemas.openxmlformats.org/officeDocument/2006/relationships/hyperlink" Target="https://www.reuters.com/world/europe/spain-send-grenade-launchers-machine-guns-ukraine-minister-says-2022-03-02/" TargetMode="External"/><Relationship Id="rId256" Type="http://schemas.openxmlformats.org/officeDocument/2006/relationships/hyperlink" Target="https://www.thelocal.es/20220311/spain-to-send-more-weapons-to-ukraine/" TargetMode="External"/><Relationship Id="rId277" Type="http://schemas.openxmlformats.org/officeDocument/2006/relationships/hyperlink" Target="https://www.gov.uk/government/news/prime-minister-pledges-uks-unwavering-support-to-ukraine-on-visit-to-kyiv-9-april-2022" TargetMode="External"/><Relationship Id="rId298" Type="http://schemas.openxmlformats.org/officeDocument/2006/relationships/hyperlink" Target="https://www.gov.si/en/news/2022-02-26-humanitarian-contribution-of-the-republic-of-slovenia-to-the-people-of-ukraine/" TargetMode="External"/><Relationship Id="rId400" Type="http://schemas.openxmlformats.org/officeDocument/2006/relationships/hyperlink" Target="https://www.youtube.com/watch?v=xsRCOOin-0U" TargetMode="External"/><Relationship Id="rId116" Type="http://schemas.openxmlformats.org/officeDocument/2006/relationships/hyperlink" Target="https://www.gov.ie/en/press-release/2e59c-update-on-medical-humanitarian-support-to-ukraine/" TargetMode="External"/><Relationship Id="rId137" Type="http://schemas.openxmlformats.org/officeDocument/2006/relationships/hyperlink" Target="https://www.globalcitizen.org/en/content/stand-up-for-ukraine-impact-report/" TargetMode="External"/><Relationship Id="rId158" Type="http://schemas.openxmlformats.org/officeDocument/2006/relationships/hyperlink" Target="https://bmi.gv.at/news.aspx?id=44786F67485A5049462F493D" TargetMode="External"/><Relationship Id="rId302" Type="http://schemas.openxmlformats.org/officeDocument/2006/relationships/hyperlink" Target="https://www.gov.si/en/news/2022-03-01-minister-logar-announces-eur-1-1-million-in-humanitarian-aid-for-ukraine/" TargetMode="External"/><Relationship Id="rId323" Type="http://schemas.openxmlformats.org/officeDocument/2006/relationships/hyperlink" Target="https://twitter.com/MZZRS/status/1511723242939105281" TargetMode="External"/><Relationship Id="rId344" Type="http://schemas.openxmlformats.org/officeDocument/2006/relationships/hyperlink" Target="https://www.whitehouse.gov/briefing-room/speeches-remarks/2022/04/21/remarks-by-president-biden-providing-an-update-on-russia-and-ukraine-3/" TargetMode="External"/><Relationship Id="rId20" Type="http://schemas.openxmlformats.org/officeDocument/2006/relationships/hyperlink" Target="https://news.err.ee/1608512402/estonia-sending-additional-weapons-aid-to-ukraine" TargetMode="External"/><Relationship Id="rId41" Type="http://schemas.openxmlformats.org/officeDocument/2006/relationships/hyperlink" Target="https://www.gov.ie/en/press-release/b80b7-government-ministers-announce-irish-support-for-ukrainian-health-service/?msclkid=07ab0901b05a11ec8239ca04bfcdbb9d" TargetMode="External"/><Relationship Id="rId62" Type="http://schemas.openxmlformats.org/officeDocument/2006/relationships/hyperlink" Target="https://twitter.com/visegrad24/status/1504145180647170060?cxt=HHwWmIC58dGE5t8pAAAA" TargetMode="External"/><Relationship Id="rId83" Type="http://schemas.openxmlformats.org/officeDocument/2006/relationships/hyperlink" Target="https://www.vlada.cz/cz/media-centrum/aktualne/bezpecnostni-rada-statu-se-zabyvala-aktualni-bezpecnostni-situaci-po-napadeni-nezavisle-ukrajiny-vojsky-ruske-federace-194513/" TargetMode="External"/><Relationship Id="rId179" Type="http://schemas.openxmlformats.org/officeDocument/2006/relationships/hyperlink" Target="https://www.canada.ca/en/department-national-defence/news/2022/03/defence-minister-anand-announces-additional-military-support-to-ukraine.html" TargetMode="External"/><Relationship Id="rId365" Type="http://schemas.openxmlformats.org/officeDocument/2006/relationships/hyperlink" Target="https://www.diplomatie.gouv.fr/en/country-files/ukraine/news/article/ukraine-special-delivery-of-emergency-medical-aid-by-france-joint-communique" TargetMode="External"/><Relationship Id="rId386" Type="http://schemas.openxmlformats.org/officeDocument/2006/relationships/hyperlink" Target="https://um.dk/en/danida/countries-and-regions/ukraine" TargetMode="External"/><Relationship Id="rId190" Type="http://schemas.openxmlformats.org/officeDocument/2006/relationships/hyperlink" Target="https://www.vlada.cz/cz/media-centrum/aktualne/informace-v-souvislosti-s-invazi-ruska-na-ukrajinu-194507/" TargetMode="External"/><Relationship Id="rId204" Type="http://schemas.openxmlformats.org/officeDocument/2006/relationships/hyperlink" Target="https://www.politico.com/news/2022/03/22/ukraine-weapons-military-aid-00019104" TargetMode="External"/><Relationship Id="rId225" Type="http://schemas.openxmlformats.org/officeDocument/2006/relationships/hyperlink" Target="https://www.usaid.gov/news-information/press-releases/mar-10-2022-united-states-announces-additional-humanitarian-assistance?msclkid=fc0f8e8dae8611ecaad8dc70eab615cc" TargetMode="External"/><Relationship Id="rId246" Type="http://schemas.openxmlformats.org/officeDocument/2006/relationships/hyperlink" Target="https://www.reuters.com/world/europe/uk-provide-6000-missiles-ukraine-new-support-2022-03-23/" TargetMode="External"/><Relationship Id="rId267" Type="http://schemas.openxmlformats.org/officeDocument/2006/relationships/hyperlink" Target="https://twitter.com/AnnLinde/status/1506663502865485844?msclkid=7276d96ab5d011ecb3f22619c3297e84" TargetMode="External"/><Relationship Id="rId288" Type="http://schemas.openxmlformats.org/officeDocument/2006/relationships/hyperlink" Target="https://www.lamoncloa.gob.es/lang/en/gobierno/news/Paginas/2022/20220411_health-shipment.aspx" TargetMode="External"/><Relationship Id="rId106" Type="http://schemas.openxmlformats.org/officeDocument/2006/relationships/hyperlink" Target="https://liveblog.faz.net/Event/Ukraine-Konflikt/1210598295" TargetMode="External"/><Relationship Id="rId127" Type="http://schemas.openxmlformats.org/officeDocument/2006/relationships/hyperlink" Target="https://english.kyodonews.net/news/2022/04/00e4cd64dc1c-japan-to-offer-protective-masks-clothing-drones-to-ukraine.html" TargetMode="External"/><Relationship Id="rId313" Type="http://schemas.openxmlformats.org/officeDocument/2006/relationships/hyperlink" Target="https://twitter.com/eduardheger/status/1495764246780645377" TargetMode="External"/><Relationship Id="rId10" Type="http://schemas.openxmlformats.org/officeDocument/2006/relationships/hyperlink" Target="https://www.lefigaro.fr/flash-actu/la-france-a-envoye-33-tonnes-d-aide-humanitaire-pour-l-ukraine-20220228" TargetMode="External"/><Relationship Id="rId31" Type="http://schemas.openxmlformats.org/officeDocument/2006/relationships/hyperlink" Target="https://www.ansa.it/sito/notizie/topnews/2022/02/27/di-maio-da-italia-110-milioni-di-euro-al-governo-di-kiev_946fac9e-f0a8-492e-9b12-7b64fefc6bac.html" TargetMode="External"/><Relationship Id="rId52" Type="http://schemas.openxmlformats.org/officeDocument/2006/relationships/hyperlink" Target="https://plus.tagesspiegel.de/politik/raketen-schusswaffen-helme-welche-lander-schicken-der-ukraine-militarische-ausrustung-437908.html" TargetMode="External"/><Relationship Id="rId73" Type="http://schemas.openxmlformats.org/officeDocument/2006/relationships/hyperlink" Target="https://valtioneuvosto.fi/en/-/finland-delivers-more-defence-materiel-to-ukraine" TargetMode="External"/><Relationship Id="rId94" Type="http://schemas.openxmlformats.org/officeDocument/2006/relationships/hyperlink" Target="https://www.spiegel.de/politik/deutschland/ukraine-krieg-deutschland-lieferte-waffen-fuer-37-millionen-euro-a-460a7b35-70aa-40bb-8ec7-80f5606f0d5a" TargetMode="External"/><Relationship Id="rId148" Type="http://schemas.openxmlformats.org/officeDocument/2006/relationships/hyperlink" Target="https://www.volkskrant.nl/nieuws-achtergrond/nederland-levert-militaire-goederen-en-wapens-aan-oekraine-ter-waarde-van-7-4-miljoen-euro~be2a2004/?referrer=https%3A%2F%2Fen.wikipedia.org%2F" TargetMode="External"/><Relationship Id="rId169" Type="http://schemas.openxmlformats.org/officeDocument/2006/relationships/hyperlink" Target="https://www.canada.ca/en/department-national-defence/news/2022/04/canada-announces-artillery-and-other-additional-military-aid-for-ukraine.html" TargetMode="External"/><Relationship Id="rId334" Type="http://schemas.openxmlformats.org/officeDocument/2006/relationships/hyperlink" Target="https://www.defense.gov/News/Releases/Release/Article/3007664/fact-sheet-on-us-security-assistance-for-ukraine-roll-up-as-of-april-21-2022/" TargetMode="External"/><Relationship Id="rId355" Type="http://schemas.openxmlformats.org/officeDocument/2006/relationships/hyperlink" Target="https://kaitseministeerium.ee/en/news/estonia-donated-missiles-anti-tank-weapon-system-javelin-ukraine" TargetMode="External"/><Relationship Id="rId376" Type="http://schemas.openxmlformats.org/officeDocument/2006/relationships/hyperlink" Target="https://twitter.com/SweMFA/status/1517445238142521346" TargetMode="External"/><Relationship Id="rId397" Type="http://schemas.openxmlformats.org/officeDocument/2006/relationships/hyperlink" Target="https://www.dpa-shop.com/shop/krieg-in-der-ukraine/" TargetMode="External"/><Relationship Id="rId4" Type="http://schemas.openxmlformats.org/officeDocument/2006/relationships/hyperlink" Target="https://www.mfa.gov.lv/en/article/latvian-foreign-ministry-channel-eur-24000000-towards-assistance-ukraine" TargetMode="External"/><Relationship Id="rId180" Type="http://schemas.openxmlformats.org/officeDocument/2006/relationships/hyperlink" Target="https://www.canada.ca/en/department-national-defence/news/2022/03/defence-minister-anand-announces-additional-military-support-to-ukraine.html?msclkid=50865665ab9011ecbb2d77d3ecd6e3a6" TargetMode="External"/><Relationship Id="rId215" Type="http://schemas.openxmlformats.org/officeDocument/2006/relationships/hyperlink" Target="https://twitter.com/eduardheger/status/1498055152045015046" TargetMode="External"/><Relationship Id="rId236" Type="http://schemas.openxmlformats.org/officeDocument/2006/relationships/hyperlink" Target="https://www.euronews.com/next/2022/03/21/ukraine-crisis-poland-cenbank" TargetMode="External"/><Relationship Id="rId257" Type="http://schemas.openxmlformats.org/officeDocument/2006/relationships/hyperlink" Target="https://www.barrons.com/news/spain-to-send-more-weapons-to-ukraine-01647003007" TargetMode="External"/><Relationship Id="rId278" Type="http://schemas.openxmlformats.org/officeDocument/2006/relationships/hyperlink" Target="https://www.whitehouse.gov/briefing-room/press-briefings/2022/03/29/press-briefing-by-director-of-communications-kate-bedingfield/" TargetMode="External"/><Relationship Id="rId401" Type="http://schemas.openxmlformats.org/officeDocument/2006/relationships/hyperlink" Target="https://consent.yahoo.com/v2/collectConsent?sessionId=3_cc-session_6a1851d8-b340-4e6c-b257-84b6caed7635" TargetMode="External"/><Relationship Id="rId303" Type="http://schemas.openxmlformats.org/officeDocument/2006/relationships/hyperlink" Target="https://www.gov.si/en/news/2022-03-07-eu-development-ministers-on-emergency-humanitarian-aid-to-ukraine/" TargetMode="External"/><Relationship Id="rId42" Type="http://schemas.openxmlformats.org/officeDocument/2006/relationships/hyperlink" Target="https://www.esteri.it/it/sala_stampa/archivionotizie/comunicati/2022/03/fornitura-di-beni-umanitari-in-favore-della-popolazione-ucraina/" TargetMode="External"/><Relationship Id="rId84" Type="http://schemas.openxmlformats.org/officeDocument/2006/relationships/hyperlink" Target="https://www.vlada.cz/cz/media-centrum/aktualne/informace-v-souvislosti-s-invazi-ruska-na-ukrajinu-194507/" TargetMode="External"/><Relationship Id="rId138" Type="http://schemas.openxmlformats.org/officeDocument/2006/relationships/hyperlink" Target="https://www.txtreport.com/news/2022-04-21-lithuania-has-provided-ukraine-with-large-mortars.Sk8DYtC45.html" TargetMode="External"/><Relationship Id="rId345" Type="http://schemas.openxmlformats.org/officeDocument/2006/relationships/hyperlink" Target="https://bmi.gv.at/news.aspx?id=44786F67485A5049462F493D" TargetMode="External"/><Relationship Id="rId387" Type="http://schemas.openxmlformats.org/officeDocument/2006/relationships/hyperlink" Target="https://www.globalcitizen.org/en/content/stand-up-for-ukraine-impact-report/" TargetMode="External"/><Relationship Id="rId191" Type="http://schemas.openxmlformats.org/officeDocument/2006/relationships/hyperlink" Target="https://www.vlada.cz/cz/media-centrum/aktualne/informace-v-souvislosti-s-invazi-ruska-na-ukrajinu-194507/" TargetMode="External"/><Relationship Id="rId205" Type="http://schemas.openxmlformats.org/officeDocument/2006/relationships/hyperlink" Target="https://czechdaily.cz/the-czech-republic-is-sending-thousands-of-artillery-shells-to-ukraine/" TargetMode="External"/><Relationship Id="rId247" Type="http://schemas.openxmlformats.org/officeDocument/2006/relationships/hyperlink" Target="https://www.wsj.com/livecoverage/russia-ukraine-latest-news-2022-03-24/card/u-k-to-send-extra-missiles-to-ukraine-prime-minister-says-wVycdL1VQIo91y4wGFxo" TargetMode="External"/><Relationship Id="rId107" Type="http://schemas.openxmlformats.org/officeDocument/2006/relationships/hyperlink" Target="https://hellenicaid.mfa.gr/en/epikairotita/anakoinoseis/episkepse-upourgou-exoterikon-nikou.html" TargetMode="External"/><Relationship Id="rId289" Type="http://schemas.openxmlformats.org/officeDocument/2006/relationships/hyperlink" Target="https://abcnews.go.com/Politics/us-sends-patriot-battery-slovakia-ukraine-300-anti/story?id=83965999"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imf.org/en/News/Articles/2022/03/17/pr2280-joint-statement-heads-ifis-programs-ukraine-neighboring-countries" TargetMode="External"/><Relationship Id="rId13" Type="http://schemas.openxmlformats.org/officeDocument/2006/relationships/hyperlink" Target="https://reliefweb.int/report/ukraine/ukraine-flash-appeal-march-may-2022-enukru" TargetMode="External"/><Relationship Id="rId18" Type="http://schemas.openxmlformats.org/officeDocument/2006/relationships/hyperlink" Target="https://www.worldbank.org/en/news/press-release/2022/03/07/world-bank-mobilizes-an-emergency-financing-package-of-over-700-million-for-ukraine" TargetMode="External"/><Relationship Id="rId26" Type="http://schemas.openxmlformats.org/officeDocument/2006/relationships/hyperlink" Target="https://twitter.com/vonderleyen/status/1512525016910471170" TargetMode="External"/><Relationship Id="rId3" Type="http://schemas.openxmlformats.org/officeDocument/2006/relationships/hyperlink" Target="https://www.ebrd.com/news/2022/ebrd-unveils-2-billion-resilience-package-in-response-to-the-war-on-ukraine-.html" TargetMode="External"/><Relationship Id="rId21" Type="http://schemas.openxmlformats.org/officeDocument/2006/relationships/hyperlink" Target="https://www.worldbank.org/en/news/press-release/2022/03/14/world-bank-announces-additional-200-million-in-financing-for-ukraine" TargetMode="External"/><Relationship Id="rId7" Type="http://schemas.openxmlformats.org/officeDocument/2006/relationships/hyperlink" Target="https://www.eib.org/en/press/news/donation-ukraine" TargetMode="External"/><Relationship Id="rId12" Type="http://schemas.openxmlformats.org/officeDocument/2006/relationships/hyperlink" Target="https://reliefweb.int/report/ukraine/ukraine-flash-appeal-march-may-2022-enukru" TargetMode="External"/><Relationship Id="rId17" Type="http://schemas.openxmlformats.org/officeDocument/2006/relationships/hyperlink" Target="https://www.worldbank.org/en/news/press-release/2022/03/07/world-bank-mobilizes-an-emergency-financing-package-of-over-700-million-for-ukraine" TargetMode="External"/><Relationship Id="rId25" Type="http://schemas.openxmlformats.org/officeDocument/2006/relationships/hyperlink" Target="https://www.europarl.europa.eu/RegData/etudes/ATAG/2022/729301/EPRS_ATA(2022)729301_EN.pdf" TargetMode="External"/><Relationship Id="rId2" Type="http://schemas.openxmlformats.org/officeDocument/2006/relationships/hyperlink" Target="https://ec.europa.eu/info/strategy/priorities-2019-2024/stronger-europe-world/eu-solidarity-ukraine/eu-assistance-ukraine_en" TargetMode="External"/><Relationship Id="rId16" Type="http://schemas.openxmlformats.org/officeDocument/2006/relationships/hyperlink" Target="https://www.imf.org/en/News/Articles/2022/03/17/pr2280-joint-statement-heads-ifis-programs-ukraine-neighboring-countries" TargetMode="External"/><Relationship Id="rId20" Type="http://schemas.openxmlformats.org/officeDocument/2006/relationships/hyperlink" Target="https://www.theguardian.com/world/2022/apr/12/world-bank-approves-770m-ukraine-services-funds-russia" TargetMode="External"/><Relationship Id="rId1" Type="http://schemas.openxmlformats.org/officeDocument/2006/relationships/hyperlink" Target="https://ec.europa.eu/info/business-economy-euro/economic-and-fiscal-policy-coordination/international-economic-relations/enlargement-and-neighbouring-countries/neighbouring-countries-eu/neighbourhood-countries/ukraine_en" TargetMode="External"/><Relationship Id="rId6" Type="http://schemas.openxmlformats.org/officeDocument/2006/relationships/hyperlink" Target="https://www.eib.org/en/press/news/joint-statement-of-heads-of-international-financial-institutions-with-programs-in-ukraine-and-neighboring-countries" TargetMode="External"/><Relationship Id="rId11" Type="http://schemas.openxmlformats.org/officeDocument/2006/relationships/hyperlink" Target="https://reliefweb.int/report/ukraine/ukraine-flash-appeal-march-may-2022-enukru" TargetMode="External"/><Relationship Id="rId24" Type="http://schemas.openxmlformats.org/officeDocument/2006/relationships/hyperlink" Target="https://www.europarl.europa.eu/RegData/etudes/ATAG/2022/729301/EPRS_ATA(2022)729301_EN.pdf" TargetMode="External"/><Relationship Id="rId5" Type="http://schemas.openxmlformats.org/officeDocument/2006/relationships/hyperlink" Target="https://www.eib.org/en/press/all/2022-124-first-payments-under-eib-ukraine-solidarity-urgent-response-reach-ukraine-as-part-of-european-union-immediate-support-to-the-country" TargetMode="External"/><Relationship Id="rId15" Type="http://schemas.openxmlformats.org/officeDocument/2006/relationships/hyperlink" Target="https://www.worldbank.org/en/news/press-release/2022/03/07/world-bank-mobilizes-an-emergency-financing-package-of-over-700-million-for-ukraine" TargetMode="External"/><Relationship Id="rId23" Type="http://schemas.openxmlformats.org/officeDocument/2006/relationships/hyperlink" Target="https://www.imf.org/en/News/Articles/2022/04/08/pr22111-imf-executive-board-approves-establishment-of-a-multi-donor-administered-account-for-ukraine" TargetMode="External"/><Relationship Id="rId28" Type="http://schemas.openxmlformats.org/officeDocument/2006/relationships/hyperlink" Target="https://tvpworld.com/59620451/eu-allocates-additional-eur-500-million-to-aid-ukraine" TargetMode="External"/><Relationship Id="rId10" Type="http://schemas.openxmlformats.org/officeDocument/2006/relationships/hyperlink" Target="https://www.icrc.org/en/document/what-about-our-action-ukraine" TargetMode="External"/><Relationship Id="rId19" Type="http://schemas.openxmlformats.org/officeDocument/2006/relationships/hyperlink" Target="https://www.worldbank.org/en/news/press-release/2022/03/14/world-bank-announces-additional-200-million-in-financing-for-ukraine" TargetMode="External"/><Relationship Id="rId4" Type="http://schemas.openxmlformats.org/officeDocument/2006/relationships/hyperlink" Target="https://www.worldbank.org/en/news/statement/2022/03/17/joint-statement-of-heads-of-international-financial-institutions-with-programs-in-ukraine-and-neighboring-countries" TargetMode="External"/><Relationship Id="rId9" Type="http://schemas.openxmlformats.org/officeDocument/2006/relationships/hyperlink" Target="https://www.imf.org/en/About/FAQ/russia-ukraine" TargetMode="External"/><Relationship Id="rId14" Type="http://schemas.openxmlformats.org/officeDocument/2006/relationships/hyperlink" Target="https://www.unocha.org/ukraine/about-uhf" TargetMode="External"/><Relationship Id="rId22" Type="http://schemas.openxmlformats.org/officeDocument/2006/relationships/hyperlink" Target="https://www.reuters.com/business/world-bank-says-it-is-preparing-15-billion-aid-package-ukraine-2022-04-12/" TargetMode="External"/><Relationship Id="rId27" Type="http://schemas.openxmlformats.org/officeDocument/2006/relationships/hyperlink" Target="https://www.consilium.europa.eu/de/press/press-releases/2022/04/13/eu-support-to-ukraine-council-agrees-on-third-tranche-of-support-under-the-european-peace-facility-for-total-1-5-billion/"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www.military-today.com/firearms/mg3.htm" TargetMode="External"/><Relationship Id="rId21" Type="http://schemas.openxmlformats.org/officeDocument/2006/relationships/hyperlink" Target="https://www.amazon.de/s?k=surgical+mask&amp;__mk_de_DE=%C3%85M%C3%85%C5%BD%C3%95%C3%91&amp;crid=8PY7HKLQUCEM&amp;sprefix=surgical+mask%2Caps%2C106&amp;ref=nb_sb_noss" TargetMode="External"/><Relationship Id="rId42" Type="http://schemas.openxmlformats.org/officeDocument/2006/relationships/hyperlink" Target="https://www.globalpetrolprices.com/diesel_prices/" TargetMode="External"/><Relationship Id="rId47" Type="http://schemas.openxmlformats.org/officeDocument/2006/relationships/hyperlink" Target="https://www.221btactical.com/blogs/news/how-much-does-a-bulletproof-vest-cost" TargetMode="External"/><Relationship Id="rId63" Type="http://schemas.openxmlformats.org/officeDocument/2006/relationships/hyperlink" Target="https://www.rbth.com/economics/2013/05/15/5_questions_on_russian_s-300_missile_system_sales_to_syria_25027" TargetMode="External"/><Relationship Id="rId68" Type="http://schemas.openxmlformats.org/officeDocument/2006/relationships/hyperlink" Target="https://sprengtechnik.de/zerstoerung-von-festplatten-durch-sprengung/" TargetMode="External"/><Relationship Id="rId84" Type="http://schemas.openxmlformats.org/officeDocument/2006/relationships/hyperlink" Target="https://www.deagel.com/Tactical%20Vehicles/ANTPQ-36/a000601" TargetMode="External"/><Relationship Id="rId89" Type="http://schemas.openxmlformats.org/officeDocument/2006/relationships/hyperlink" Target="https://www.asafm.army.mil/Portals/72/Documents/BudgetMaterial/2021/Base%20Budget/Procurement/MSLS_FY_2021_PB_Missile_Procurement_Army.pdf" TargetMode="External"/><Relationship Id="rId7" Type="http://schemas.openxmlformats.org/officeDocument/2006/relationships/hyperlink" Target="https://en.wikipedia.org/wiki/M72_LAW" TargetMode="External"/><Relationship Id="rId71" Type="http://schemas.openxmlformats.org/officeDocument/2006/relationships/hyperlink" Target="https://www.gov.ie/en/press-release/b80b7-government-ministers-announce-irish-support-for-ukrainian-health-service/?msclkid=07ab0901b05a11ec8239ca04bfcdbb9d" TargetMode="External"/><Relationship Id="rId92" Type="http://schemas.openxmlformats.org/officeDocument/2006/relationships/hyperlink" Target="https://webcache.googleusercontent.com/search?q=cache:szR8kKdmzDEJ:https://www.serdp-estcp.org/content/download/52898/520812/file/WP-201508%2520Final%2520Report.pdf+&amp;cd=2&amp;hl=de&amp;ct=clnk&amp;gl=de" TargetMode="External"/><Relationship Id="rId2" Type="http://schemas.openxmlformats.org/officeDocument/2006/relationships/hyperlink" Target="https://www.caranddriver.com/jeep/wrangler" TargetMode="External"/><Relationship Id="rId16" Type="http://schemas.openxmlformats.org/officeDocument/2006/relationships/hyperlink" Target="https://www.gov.ie/en/press-release/b80b7-government-ministers-announce-irish-support-for-ukrainian-health-service/?msclkid=07ab0901b05a11ec8239ca04bfcdbb9d" TargetMode="External"/><Relationship Id="rId29" Type="http://schemas.openxmlformats.org/officeDocument/2006/relationships/hyperlink" Target="https://www.asafm.army.mil/Portals/72/Documents/BudgetMaterial/2021/Base%20Budget/Procurement/MSLS_FY_2021_PB_Missile_Procurement_Army.pdf" TargetMode="External"/><Relationship Id="rId107" Type="http://schemas.openxmlformats.org/officeDocument/2006/relationships/hyperlink" Target="https://nation-creation.fandom.com/wiki/Modern_Day_Military_Pricing_List" TargetMode="External"/><Relationship Id="rId11" Type="http://schemas.openxmlformats.org/officeDocument/2006/relationships/hyperlink" Target="https://en.wikipedia.org/wiki/Meal,_Ready-to-Eat" TargetMode="External"/><Relationship Id="rId24" Type="http://schemas.openxmlformats.org/officeDocument/2006/relationships/hyperlink" Target="https://www.theguardian.com/world/2022/mar/23/uk-doubles-number-of-missiles-sent-to-ukraine-ahead-of-nato-summit" TargetMode="External"/><Relationship Id="rId32" Type="http://schemas.openxmlformats.org/officeDocument/2006/relationships/hyperlink" Target="https://rationalinsurgent.com/how-much-does-a-switchblade-drone-cost/" TargetMode="External"/><Relationship Id="rId37" Type="http://schemas.openxmlformats.org/officeDocument/2006/relationships/hyperlink" Target="https://en.wikipedia.org/wiki/M240_machine_gun" TargetMode="External"/><Relationship Id="rId40" Type="http://schemas.openxmlformats.org/officeDocument/2006/relationships/hyperlink" Target="https://www.newsy.com/stories/how-much-money-should-you-actually-be-investing-in-a-winter-coat/" TargetMode="External"/><Relationship Id="rId45" Type="http://schemas.openxmlformats.org/officeDocument/2006/relationships/hyperlink" Target="https://www.bw-online-shop.com/outdoor/outdoorkueche/verpflegung/epa-einmannpackung-typ-2.html" TargetMode="External"/><Relationship Id="rId53" Type="http://schemas.openxmlformats.org/officeDocument/2006/relationships/hyperlink" Target="https://www.ammograb.com/556x45mm-nato/" TargetMode="External"/><Relationship Id="rId58" Type="http://schemas.openxmlformats.org/officeDocument/2006/relationships/hyperlink" Target="https://www.luckygunner.com/rifle/5.56x45-ammo" TargetMode="External"/><Relationship Id="rId66" Type="http://schemas.openxmlformats.org/officeDocument/2006/relationships/hyperlink" Target="https://www.pmulcahy.com/explosives/explosives.html" TargetMode="External"/><Relationship Id="rId74" Type="http://schemas.openxmlformats.org/officeDocument/2006/relationships/hyperlink" Target="https://www.amazon.de/s?k=medical+gloves+non+sterile&amp;crid=27Q1FWQ28L6PP&amp;sprefix=non-steri%2Caps%2C103&amp;ref=nb_sb_ss_ts-doa-p_1_9" TargetMode="External"/><Relationship Id="rId79" Type="http://schemas.openxmlformats.org/officeDocument/2006/relationships/hyperlink" Target="https://truegunvalue.com/rifle/dragunov/price-historical-value" TargetMode="External"/><Relationship Id="rId87" Type="http://schemas.openxmlformats.org/officeDocument/2006/relationships/hyperlink" Target="https://en.wikipedia.org/wiki/AGM-158C_LRASM" TargetMode="External"/><Relationship Id="rId102" Type="http://schemas.openxmlformats.org/officeDocument/2006/relationships/hyperlink" Target="https://en.wikipedia.org/wiki/Mil_Mi-17" TargetMode="External"/><Relationship Id="rId5" Type="http://schemas.openxmlformats.org/officeDocument/2006/relationships/hyperlink" Target="https://military-history.fandom.com/wiki/Carl_Gustaf_recoilless_rifle" TargetMode="External"/><Relationship Id="rId61" Type="http://schemas.openxmlformats.org/officeDocument/2006/relationships/hyperlink" Target="https://hcpresources.medtronic.com/blog/high-acuity-ventilator-cost-guide" TargetMode="External"/><Relationship Id="rId82" Type="http://schemas.openxmlformats.org/officeDocument/2006/relationships/hyperlink" Target="https://truegunvalue.com/pistol/cz-82/price-historical-value" TargetMode="External"/><Relationship Id="rId90" Type="http://schemas.openxmlformats.org/officeDocument/2006/relationships/hyperlink" Target="https://de.wikipedia.org/wiki/High_Mobility_Multipurpose_Wheeled_Vehicle" TargetMode="External"/><Relationship Id="rId95" Type="http://schemas.openxmlformats.org/officeDocument/2006/relationships/hyperlink" Target="https://en.wikipedia.org/wiki/M198_howitzer" TargetMode="External"/><Relationship Id="rId19" Type="http://schemas.openxmlformats.org/officeDocument/2006/relationships/hyperlink" Target="https://firefighterinsider.com/fire-truck-engine-apparatus-cost/" TargetMode="External"/><Relationship Id="rId14" Type="http://schemas.openxmlformats.org/officeDocument/2006/relationships/hyperlink" Target="https://hcpresources.medtronic.com/blog/high-acuity-ventilator-cost-guide" TargetMode="External"/><Relationship Id="rId22" Type="http://schemas.openxmlformats.org/officeDocument/2006/relationships/hyperlink" Target="https://www.amazon.de/disinfectant-spray/s?k=disinfectant+spray" TargetMode="External"/><Relationship Id="rId27" Type="http://schemas.openxmlformats.org/officeDocument/2006/relationships/hyperlink" Target="https://www.ammograb.com/762x51mm-nato/" TargetMode="External"/><Relationship Id="rId30" Type="http://schemas.openxmlformats.org/officeDocument/2006/relationships/hyperlink" Target="https://en.wikipedia.org/wiki/M72_LAW" TargetMode="External"/><Relationship Id="rId35" Type="http://schemas.openxmlformats.org/officeDocument/2006/relationships/hyperlink" Target="https://www.amazon.de/s?k=medical+gloves+non+sterile&amp;crid=27Q1FWQ28L6PP&amp;sprefix=non-steri%2Caps%2C103&amp;ref=nb_sb_ss_ts-doa-p_1_9" TargetMode="External"/><Relationship Id="rId43" Type="http://schemas.openxmlformats.org/officeDocument/2006/relationships/hyperlink" Target="https://www.sparks-military.com/en/body-armor/154-m-69-fragmentation-vest-flak-jacket.html" TargetMode="External"/><Relationship Id="rId48" Type="http://schemas.openxmlformats.org/officeDocument/2006/relationships/hyperlink" Target="https://www.globalpetrolprices.com/gasoline_prices/" TargetMode="External"/><Relationship Id="rId56" Type="http://schemas.openxmlformats.org/officeDocument/2006/relationships/hyperlink" Target="https://en.wikipedia.org/wiki/M72_LAW" TargetMode="External"/><Relationship Id="rId64" Type="http://schemas.openxmlformats.org/officeDocument/2006/relationships/hyperlink" Target="https://military-history.fandom.com/wiki/Panzerfaust_3" TargetMode="External"/><Relationship Id="rId69" Type="http://schemas.openxmlformats.org/officeDocument/2006/relationships/hyperlink" Target="https://www.amazon.com/Best-Sellers-Medical-Safety-Goggles/zgbs/industrial/11312320011" TargetMode="External"/><Relationship Id="rId77" Type="http://schemas.openxmlformats.org/officeDocument/2006/relationships/hyperlink" Target="https://www.military-today.com/artillery/m777.htm" TargetMode="External"/><Relationship Id="rId100" Type="http://schemas.openxmlformats.org/officeDocument/2006/relationships/hyperlink" Target="https://en.wikipedia.org/wiki/NLAW" TargetMode="External"/><Relationship Id="rId105" Type="http://schemas.openxmlformats.org/officeDocument/2006/relationships/hyperlink" Target="http://www.military-today.com/firearms/top_10_sniper_rifles.htm" TargetMode="External"/><Relationship Id="rId8" Type="http://schemas.openxmlformats.org/officeDocument/2006/relationships/hyperlink" Target="https://janetpanic.com/how-much-does-an-advanced-combat-helmet-cost/" TargetMode="External"/><Relationship Id="rId51" Type="http://schemas.openxmlformats.org/officeDocument/2006/relationships/hyperlink" Target="https://www.wikiwand.com/en/RPG-22" TargetMode="External"/><Relationship Id="rId72" Type="http://schemas.openxmlformats.org/officeDocument/2006/relationships/hyperlink" Target="https://en.wikipedia.org/wiki/T-72" TargetMode="External"/><Relationship Id="rId80" Type="http://schemas.openxmlformats.org/officeDocument/2006/relationships/hyperlink" Target="https://www.rockislandauction.com/detail/1039/2976/czech-uk-vz-59-semiautomatic-rifle" TargetMode="External"/><Relationship Id="rId85" Type="http://schemas.openxmlformats.org/officeDocument/2006/relationships/hyperlink" Target="https://twitter.com/nicholadrummond/status/1294364270826860544" TargetMode="External"/><Relationship Id="rId93" Type="http://schemas.openxmlformats.org/officeDocument/2006/relationships/hyperlink" Target="https://www.dsca.mil/sites/default/files/mas/jordan_15-02.pdf" TargetMode="External"/><Relationship Id="rId98" Type="http://schemas.openxmlformats.org/officeDocument/2006/relationships/hyperlink" Target="https://www.businessairnews.com/hb_aircraftpage.html?recnum=EC145" TargetMode="External"/><Relationship Id="rId3" Type="http://schemas.openxmlformats.org/officeDocument/2006/relationships/hyperlink" Target="https://www.militaryfactory.com/smallarms/detail.php?smallarms_id=18" TargetMode="External"/><Relationship Id="rId12" Type="http://schemas.openxmlformats.org/officeDocument/2006/relationships/hyperlink" Target="https://en.wikipedia.org/wiki/RK_62" TargetMode="External"/><Relationship Id="rId17" Type="http://schemas.openxmlformats.org/officeDocument/2006/relationships/hyperlink" Target="https://www.frazerbilt.com/blog-ambulance-cost/" TargetMode="External"/><Relationship Id="rId25" Type="http://schemas.openxmlformats.org/officeDocument/2006/relationships/hyperlink" Target="https://programs.fas.org/ssp/asmp/issueareas/manpads/black_market_prices.pdf" TargetMode="External"/><Relationship Id="rId33" Type="http://schemas.openxmlformats.org/officeDocument/2006/relationships/hyperlink" Target="https://web.archive.org/web/20110723004716/http:/www.airtronic.net/documents/Delivery_Order.pdf" TargetMode="External"/><Relationship Id="rId38" Type="http://schemas.openxmlformats.org/officeDocument/2006/relationships/hyperlink" Target="https://www.amazon.de/s?k=surgical+mask&amp;__mk_de_DE=%C3%85M%C3%85%C5%BD%C3%95%C3%91&amp;crid=8PY7HKLQUCEM&amp;sprefix=surgical+mask%2Caps%2C106&amp;ref=nb_sb_noss" TargetMode="External"/><Relationship Id="rId46" Type="http://schemas.openxmlformats.org/officeDocument/2006/relationships/hyperlink" Target="https://military-history.fandom.com/wiki/Panzerfaust_3" TargetMode="External"/><Relationship Id="rId59" Type="http://schemas.openxmlformats.org/officeDocument/2006/relationships/hyperlink" Target="https://en.wikipedia.org/wiki/Meal,_Ready-to-Eat" TargetMode="External"/><Relationship Id="rId67" Type="http://schemas.openxmlformats.org/officeDocument/2006/relationships/hyperlink" Target="https://www.ebay.de/itm/261421940408" TargetMode="External"/><Relationship Id="rId103" Type="http://schemas.openxmlformats.org/officeDocument/2006/relationships/hyperlink" Target="https://www.therange702.com/blog/can-you-legally-own-a-machine-gun/" TargetMode="External"/><Relationship Id="rId20" Type="http://schemas.openxmlformats.org/officeDocument/2006/relationships/hyperlink" Target="https://www.aerzte-ohne-grenzen.de/sites/default/files/mediathek/entity/document/1998-01-bosnia-report-donation-practices.pdf" TargetMode="External"/><Relationship Id="rId41" Type="http://schemas.openxmlformats.org/officeDocument/2006/relationships/hyperlink" Target="https://en.wikipedia.org/wiki/FIM-92_Stinger" TargetMode="External"/><Relationship Id="rId54" Type="http://schemas.openxmlformats.org/officeDocument/2006/relationships/hyperlink" Target="https://military-history.fandom.com/wiki/Carl_Gustaf_recoilless_rifle" TargetMode="External"/><Relationship Id="rId62" Type="http://schemas.openxmlformats.org/officeDocument/2006/relationships/hyperlink" Target="https://www.rbth.com/economics/2013/05/15/5_questions_on_russian_s-300_missile_system_sales_to_syria_25027" TargetMode="External"/><Relationship Id="rId70" Type="http://schemas.openxmlformats.org/officeDocument/2006/relationships/hyperlink" Target="https://www.forbes.com/advisor/home-improvement/generator-cost-guide/" TargetMode="External"/><Relationship Id="rId75" Type="http://schemas.openxmlformats.org/officeDocument/2006/relationships/hyperlink" Target="https://bimedis.com/a-item/hospital-beds-gima-44800-letto-1613159" TargetMode="External"/><Relationship Id="rId83" Type="http://schemas.openxmlformats.org/officeDocument/2006/relationships/hyperlink" Target="https://sofrep.com/news/an-introduction-to-the-an-mpq-64-sentinel-aerial-surveillance-radar-ukraine-is-getting-from-the-us/" TargetMode="External"/><Relationship Id="rId88" Type="http://schemas.openxmlformats.org/officeDocument/2006/relationships/hyperlink" Target="https://military-history.fandom.com/wiki/FGM-148_Javelin" TargetMode="External"/><Relationship Id="rId91" Type="http://schemas.openxmlformats.org/officeDocument/2006/relationships/hyperlink" Target="https://www.armormax.com/blog/how-much-does-a-bulletproof-car-cost/" TargetMode="External"/><Relationship Id="rId96" Type="http://schemas.openxmlformats.org/officeDocument/2006/relationships/hyperlink" Target="https://en.wikipedia.org/wiki/M198_howitzer" TargetMode="External"/><Relationship Id="rId1" Type="http://schemas.openxmlformats.org/officeDocument/2006/relationships/hyperlink" Target="https://www.shephardmedia.com/news/defence-notes/west-bolsters-ukrainian-arms-stocks-as-russian-thr/" TargetMode="External"/><Relationship Id="rId6" Type="http://schemas.openxmlformats.org/officeDocument/2006/relationships/hyperlink" Target="https://en.wikipedia.org/wiki/M67_grenade" TargetMode="External"/><Relationship Id="rId15" Type="http://schemas.openxmlformats.org/officeDocument/2006/relationships/hyperlink" Target="https://www.aerzte-ohne-grenzen.de/sites/default/files/mediathek/entity/document/1998-01-bosnia-report-donation-practices.pdf" TargetMode="External"/><Relationship Id="rId23" Type="http://schemas.openxmlformats.org/officeDocument/2006/relationships/hyperlink" Target="https://www.amazon.com/s?k=bio+protective+suit&amp;__mk_de_DE=%C3%85M%C3%85%C5%BD%C3%95%C3%91&amp;crid=2MJA43R80NRVA&amp;sprefix=bio+protective+suit%2Caps%2C215&amp;ref=nb_sb_noss_1" TargetMode="External"/><Relationship Id="rId28" Type="http://schemas.openxmlformats.org/officeDocument/2006/relationships/hyperlink" Target="https://en.wikipedia.org/wiki/FIM-92_Stinger" TargetMode="External"/><Relationship Id="rId36" Type="http://schemas.openxmlformats.org/officeDocument/2006/relationships/hyperlink" Target="https://truegunvalue.com/pistol/sig-p228/price-historical-value/new/2" TargetMode="External"/><Relationship Id="rId49" Type="http://schemas.openxmlformats.org/officeDocument/2006/relationships/hyperlink" Target="https://en.wikipedia.org/wiki/M72_LAW" TargetMode="External"/><Relationship Id="rId57" Type="http://schemas.openxmlformats.org/officeDocument/2006/relationships/hyperlink" Target="https://military-history.fandom.com/wiki/Panzerfaust_3" TargetMode="External"/><Relationship Id="rId106" Type="http://schemas.openxmlformats.org/officeDocument/2006/relationships/hyperlink" Target="https://military-history.fandom.com/wiki/Panzerhaubitze_2000" TargetMode="External"/><Relationship Id="rId10" Type="http://schemas.openxmlformats.org/officeDocument/2006/relationships/hyperlink" Target="https://www.medicalexpo.com/medical-manufacturer/military-stretcher-30275.html" TargetMode="External"/><Relationship Id="rId31" Type="http://schemas.openxmlformats.org/officeDocument/2006/relationships/hyperlink" Target="https://man.fas.org/dod-101/sys/land/at4.htm" TargetMode="External"/><Relationship Id="rId44" Type="http://schemas.openxmlformats.org/officeDocument/2006/relationships/hyperlink" Target="https://en.wikipedia.org/wiki/M240_machine_gun" TargetMode="External"/><Relationship Id="rId52" Type="http://schemas.openxmlformats.org/officeDocument/2006/relationships/hyperlink" Target="https://www.medicalpriceonline.com/medical-equipment/patient-monitor/" TargetMode="External"/><Relationship Id="rId60" Type="http://schemas.openxmlformats.org/officeDocument/2006/relationships/hyperlink" Target="https://en.wikipedia.org/wiki/Comparison_of_the_AK-47_and_M16" TargetMode="External"/><Relationship Id="rId65" Type="http://schemas.openxmlformats.org/officeDocument/2006/relationships/hyperlink" Target="https://landminefree.org/facts-about-landmines/" TargetMode="External"/><Relationship Id="rId73" Type="http://schemas.openxmlformats.org/officeDocument/2006/relationships/hyperlink" Target="https://mortarinvestments.eu/catalog/item/bmp-type-vehicles" TargetMode="External"/><Relationship Id="rId78" Type="http://schemas.openxmlformats.org/officeDocument/2006/relationships/hyperlink" Target="https://www.waffenschumacher.com/wp-content/uploads/2017/10/VISIER_CSA_Czech-Small-Arms-Sa-vz.58-11-2013.pdf" TargetMode="External"/><Relationship Id="rId81" Type="http://schemas.openxmlformats.org/officeDocument/2006/relationships/hyperlink" Target="https://www.guncritic.com/product/cz-vz-61-scorpion-32acp-blue/" TargetMode="External"/><Relationship Id="rId86" Type="http://schemas.openxmlformats.org/officeDocument/2006/relationships/hyperlink" Target="https://military-history.fandom.com/wiki/FGM-148_Javelin" TargetMode="External"/><Relationship Id="rId94" Type="http://schemas.openxmlformats.org/officeDocument/2006/relationships/hyperlink" Target="https://www.airuniversity.af.edu/Portals/10/ASPJ/journals/Chronicles/ucav.pdf" TargetMode="External"/><Relationship Id="rId99" Type="http://schemas.openxmlformats.org/officeDocument/2006/relationships/hyperlink" Target="https://en.wikipedia.org/wiki/Advanced_Precision_Kill_Weapon_System" TargetMode="External"/><Relationship Id="rId101" Type="http://schemas.openxmlformats.org/officeDocument/2006/relationships/hyperlink" Target="http://www.military-today.com/apc/m113a3.htm" TargetMode="External"/><Relationship Id="rId4" Type="http://schemas.openxmlformats.org/officeDocument/2006/relationships/hyperlink" Target="https://en.wikipedia.org/wiki/Meal,_Ready-to-Eat" TargetMode="External"/><Relationship Id="rId9" Type="http://schemas.openxmlformats.org/officeDocument/2006/relationships/hyperlink" Target="https://www.globalpetrolprices.com/gasoline_prices/" TargetMode="External"/><Relationship Id="rId13" Type="http://schemas.openxmlformats.org/officeDocument/2006/relationships/hyperlink" Target="https://en.wikipedia.org/wiki/Comparison_of_the_AK-47_and_M16" TargetMode="External"/><Relationship Id="rId18" Type="http://schemas.openxmlformats.org/officeDocument/2006/relationships/hyperlink" Target="https://firefighterinsider.com/fire-truck-engine-apparatus-cost/" TargetMode="External"/><Relationship Id="rId39" Type="http://schemas.openxmlformats.org/officeDocument/2006/relationships/hyperlink" Target="https://truegunvalue.com/shotgun/mossberg/500/price-historical-value-1217" TargetMode="External"/><Relationship Id="rId34" Type="http://schemas.openxmlformats.org/officeDocument/2006/relationships/hyperlink" Target="https://www.militarytimes.com/off-duty/gearscout/2012/04/21/u-s-army-places-order-for-24000-m4a1-carbines-with-remington/" TargetMode="External"/><Relationship Id="rId50" Type="http://schemas.openxmlformats.org/officeDocument/2006/relationships/hyperlink" Target="https://www.thefirearmblog.com/blog/2013/01/08/the-fn-fnc-affordable-select-fire-5-56/" TargetMode="External"/><Relationship Id="rId55" Type="http://schemas.openxmlformats.org/officeDocument/2006/relationships/hyperlink" Target="https://www.bulkammo.com/rifle/bulk-7.62x39mm-ammo" TargetMode="External"/><Relationship Id="rId76" Type="http://schemas.openxmlformats.org/officeDocument/2006/relationships/hyperlink" Target="https://www.pmulcahy.com/am_rifles/czech_am_rifles.htm" TargetMode="External"/><Relationship Id="rId97" Type="http://schemas.openxmlformats.org/officeDocument/2006/relationships/hyperlink" Target="https://dronelife.com/2016/08/17/xtreem-affordable-hd-video-drones/" TargetMode="External"/><Relationship Id="rId104" Type="http://schemas.openxmlformats.org/officeDocument/2006/relationships/hyperlink" Target="https://en.wikipedia.org/wiki/FIM-92_Stinge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ecb.europa.eu/stats/policy_and_exchange_rates/euro_reference_exchange_rates/html/eurofxref-graph-dkk.en.html" TargetMode="External"/><Relationship Id="rId3" Type="http://schemas.openxmlformats.org/officeDocument/2006/relationships/hyperlink" Target="https://www.ecb.europa.eu/stats/policy_and_exchange_rates/euro_reference_exchange_rates/html/eurofxref-graph-pln.en.html" TargetMode="External"/><Relationship Id="rId7" Type="http://schemas.openxmlformats.org/officeDocument/2006/relationships/hyperlink" Target="https://www.ecb.europa.eu/stats/policy_and_exchange_rates/euro_reference_exchange_rates/html/eurofxref-graph-czk.en.html" TargetMode="External"/><Relationship Id="rId2" Type="http://schemas.openxmlformats.org/officeDocument/2006/relationships/hyperlink" Target="https://www.ecb.europa.eu/stats/policy_and_exchange_rates/euro_reference_exchange_rates/html/eurofxref-graph-gbp.en.html" TargetMode="External"/><Relationship Id="rId1" Type="http://schemas.openxmlformats.org/officeDocument/2006/relationships/hyperlink" Target="https://www.ecb.europa.eu/stats/policy_and_exchange_rates/euro_reference_exchange_rates/html/eurofxref-graph-usd.en.html" TargetMode="External"/><Relationship Id="rId6" Type="http://schemas.openxmlformats.org/officeDocument/2006/relationships/hyperlink" Target="https://www.ecb.europa.eu/stats/policy_and_exchange_rates/euro_reference_exchange_rates/html/eurofxref-graph-hrk.en.html" TargetMode="External"/><Relationship Id="rId5" Type="http://schemas.openxmlformats.org/officeDocument/2006/relationships/hyperlink" Target="https://www.ecb.europa.eu/stats/policy_and_exchange_rates/euro_reference_exchange_rates/html/eurofxref-graph-sek.en.html" TargetMode="External"/><Relationship Id="rId4" Type="http://schemas.openxmlformats.org/officeDocument/2006/relationships/hyperlink" Target="https://www.ecb.europa.eu/stats/policy_and_exchange_rates/euro_reference_exchange_rates/html/eurofxref-graph-ron.en.html" TargetMode="External"/><Relationship Id="rId9" Type="http://schemas.openxmlformats.org/officeDocument/2006/relationships/hyperlink" Target="https://www.ecb.europa.eu/stats/policy_and_exchange_rates/euro_reference_exchange_rates/html/eurofxref-graph-cad.en.html"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S16373"/>
  <sheetViews>
    <sheetView showGridLines="0" zoomScaleNormal="100" workbookViewId="0">
      <selection activeCell="D14" sqref="D14"/>
    </sheetView>
  </sheetViews>
  <sheetFormatPr defaultColWidth="9" defaultRowHeight="15.75"/>
  <cols>
    <col min="1" max="1" width="9" style="12"/>
    <col min="2" max="2" width="29.5" style="12" customWidth="1"/>
    <col min="3" max="16384" width="9" style="12"/>
  </cols>
  <sheetData>
    <row r="1" spans="1:19">
      <c r="A1" s="16"/>
      <c r="B1" s="16"/>
      <c r="C1" s="16"/>
      <c r="D1" s="16"/>
      <c r="E1" s="16"/>
      <c r="F1" s="16"/>
      <c r="G1" s="16"/>
      <c r="H1" s="16"/>
      <c r="I1" s="16"/>
      <c r="J1" s="16"/>
      <c r="K1" s="16"/>
      <c r="L1" s="16"/>
      <c r="M1" s="16"/>
      <c r="N1" s="16"/>
      <c r="O1" s="16"/>
    </row>
    <row r="2" spans="1:19">
      <c r="A2" s="16"/>
      <c r="B2" s="512" t="s">
        <v>0</v>
      </c>
      <c r="C2" s="512"/>
      <c r="D2" s="512"/>
      <c r="E2" s="512"/>
      <c r="F2" s="512"/>
      <c r="G2" s="512"/>
      <c r="H2" s="512"/>
      <c r="I2" s="512"/>
      <c r="J2" s="512"/>
      <c r="K2" s="512"/>
      <c r="L2" s="512"/>
      <c r="M2" s="512"/>
      <c r="N2" s="20"/>
      <c r="O2" s="16"/>
    </row>
    <row r="3" spans="1:19" ht="20.25">
      <c r="A3" s="21"/>
      <c r="B3" s="512"/>
      <c r="C3" s="512"/>
      <c r="D3" s="512"/>
      <c r="E3" s="512"/>
      <c r="F3" s="512"/>
      <c r="G3" s="512"/>
      <c r="H3" s="512"/>
      <c r="I3" s="512"/>
      <c r="J3" s="512"/>
      <c r="K3" s="512"/>
      <c r="L3" s="512"/>
      <c r="M3" s="512"/>
      <c r="N3" s="20"/>
      <c r="O3" s="16"/>
    </row>
    <row r="4" spans="1:19" ht="20.25">
      <c r="A4" s="21"/>
      <c r="B4" s="406"/>
      <c r="C4" s="406"/>
      <c r="D4" s="406"/>
      <c r="E4" s="95"/>
      <c r="F4" s="95" t="s">
        <v>1</v>
      </c>
      <c r="G4" s="406"/>
      <c r="H4" s="406"/>
      <c r="I4" s="406"/>
      <c r="J4" s="406"/>
      <c r="K4" s="406"/>
      <c r="L4" s="406"/>
      <c r="M4" s="406"/>
      <c r="N4" s="20"/>
      <c r="O4" s="16"/>
    </row>
    <row r="5" spans="1:19" ht="20.25">
      <c r="A5" s="21"/>
      <c r="B5" s="406"/>
      <c r="C5" s="406"/>
      <c r="D5" s="406"/>
      <c r="E5" s="406"/>
      <c r="F5" s="406"/>
      <c r="G5" s="406"/>
      <c r="H5" s="406"/>
      <c r="I5" s="406"/>
      <c r="J5" s="406"/>
      <c r="K5" s="406"/>
      <c r="L5" s="406"/>
      <c r="M5" s="406"/>
      <c r="N5" s="20"/>
      <c r="O5" s="16"/>
    </row>
    <row r="6" spans="1:19">
      <c r="A6" s="16"/>
      <c r="B6" s="513" t="s">
        <v>2</v>
      </c>
      <c r="C6" s="513"/>
      <c r="D6" s="513"/>
      <c r="E6" s="513"/>
      <c r="F6" s="513"/>
      <c r="G6" s="513"/>
      <c r="H6" s="513"/>
      <c r="I6" s="513"/>
      <c r="J6" s="513"/>
      <c r="K6" s="513"/>
      <c r="L6" s="513"/>
      <c r="M6" s="513"/>
      <c r="N6" s="20"/>
      <c r="O6" s="16"/>
    </row>
    <row r="7" spans="1:19">
      <c r="A7" s="16"/>
      <c r="B7" s="514" t="s">
        <v>3</v>
      </c>
      <c r="C7" s="514"/>
      <c r="D7" s="514"/>
      <c r="E7" s="514"/>
      <c r="F7" s="514"/>
      <c r="G7" s="514"/>
      <c r="H7" s="514"/>
      <c r="I7" s="514"/>
      <c r="J7" s="514"/>
      <c r="K7" s="514"/>
      <c r="L7" s="514"/>
      <c r="M7" s="514"/>
      <c r="N7" s="514"/>
      <c r="O7" s="16"/>
    </row>
    <row r="8" spans="1:19">
      <c r="A8" s="16"/>
      <c r="B8" s="407"/>
      <c r="C8" s="407"/>
      <c r="D8" s="407"/>
      <c r="E8" s="407"/>
      <c r="F8" s="407"/>
      <c r="G8" s="407"/>
      <c r="H8" s="407"/>
      <c r="I8" s="407"/>
      <c r="J8" s="407"/>
      <c r="K8" s="407"/>
      <c r="L8" s="407"/>
      <c r="M8" s="407"/>
      <c r="N8" s="407"/>
      <c r="O8" s="16"/>
    </row>
    <row r="9" spans="1:19">
      <c r="A9" s="16"/>
      <c r="B9" s="515" t="s">
        <v>4</v>
      </c>
      <c r="C9" s="515"/>
      <c r="D9" s="515"/>
      <c r="E9" s="515"/>
      <c r="F9" s="515"/>
      <c r="G9" s="515"/>
      <c r="H9" s="515"/>
      <c r="I9" s="515"/>
      <c r="J9" s="515"/>
      <c r="K9" s="515"/>
      <c r="L9" s="515"/>
      <c r="M9" s="515"/>
      <c r="N9" s="20"/>
      <c r="O9" s="16"/>
    </row>
    <row r="10" spans="1:19">
      <c r="A10" s="16"/>
      <c r="D10" s="19"/>
      <c r="E10" s="19"/>
      <c r="F10" s="19"/>
      <c r="G10" s="19"/>
      <c r="H10" s="19"/>
      <c r="I10" s="19"/>
      <c r="J10" s="19"/>
      <c r="K10" s="19"/>
      <c r="L10" s="17"/>
      <c r="M10" s="17"/>
      <c r="N10" s="16"/>
      <c r="O10" s="16"/>
    </row>
    <row r="11" spans="1:19">
      <c r="A11" s="16"/>
      <c r="B11" s="516" t="s">
        <v>5</v>
      </c>
      <c r="C11" s="516"/>
      <c r="D11" s="19"/>
      <c r="E11" s="19"/>
      <c r="F11" s="19"/>
      <c r="G11" s="19"/>
      <c r="H11" s="19"/>
      <c r="I11" s="19"/>
      <c r="J11" s="19"/>
      <c r="K11" s="19"/>
      <c r="L11" s="17"/>
      <c r="M11" s="17"/>
      <c r="N11" s="16"/>
      <c r="O11" s="16"/>
    </row>
    <row r="12" spans="1:19" ht="15.95" customHeight="1">
      <c r="A12" s="16"/>
      <c r="B12" s="516"/>
      <c r="C12" s="516"/>
      <c r="D12" s="19"/>
      <c r="E12" s="19"/>
      <c r="F12" s="19"/>
      <c r="G12" s="19"/>
      <c r="H12" s="19"/>
      <c r="I12" s="19"/>
      <c r="J12" s="19"/>
      <c r="K12" s="19"/>
      <c r="L12" s="17"/>
      <c r="M12" s="17"/>
      <c r="N12" s="80"/>
      <c r="O12" s="80"/>
      <c r="P12" s="81"/>
      <c r="Q12" s="81"/>
      <c r="R12" s="81"/>
    </row>
    <row r="13" spans="1:19">
      <c r="A13" s="16"/>
      <c r="B13" s="517" t="s">
        <v>6</v>
      </c>
      <c r="C13" s="517"/>
      <c r="D13" s="517"/>
      <c r="E13" s="517"/>
      <c r="F13" s="517"/>
      <c r="G13" s="517"/>
      <c r="H13" s="517"/>
      <c r="I13" s="517"/>
      <c r="J13" s="517"/>
      <c r="K13" s="517"/>
      <c r="L13" s="517"/>
      <c r="M13" s="517"/>
      <c r="N13" s="517"/>
      <c r="O13" s="517"/>
      <c r="P13" s="517"/>
      <c r="Q13" s="517"/>
      <c r="R13" s="517"/>
      <c r="S13" s="517"/>
    </row>
    <row r="14" spans="1:19">
      <c r="A14" s="16"/>
      <c r="B14" s="16"/>
      <c r="C14" s="16"/>
      <c r="D14" s="16"/>
      <c r="E14" s="16"/>
      <c r="F14" s="16"/>
      <c r="G14" s="16"/>
      <c r="H14" s="16"/>
      <c r="I14" s="16"/>
      <c r="J14" s="16"/>
      <c r="K14" s="16"/>
      <c r="L14" s="16"/>
      <c r="M14" s="16"/>
      <c r="N14" s="80"/>
      <c r="O14" s="80"/>
      <c r="P14" s="81"/>
      <c r="Q14" s="81"/>
      <c r="R14" s="81"/>
    </row>
    <row r="15" spans="1:19" s="14" customFormat="1" ht="15">
      <c r="B15" s="518" t="s">
        <v>7</v>
      </c>
    </row>
    <row r="16" spans="1:19" s="14" customFormat="1" ht="15">
      <c r="B16" s="518"/>
      <c r="C16" s="14" t="s">
        <v>8</v>
      </c>
    </row>
    <row r="17" spans="1:19" s="14" customFormat="1" ht="15">
      <c r="B17" s="15"/>
    </row>
    <row r="18" spans="1:19" s="18" customFormat="1" ht="15.95" customHeight="1">
      <c r="A18" s="410"/>
      <c r="B18" s="519" t="s">
        <v>9</v>
      </c>
      <c r="C18" s="519"/>
      <c r="D18" s="519"/>
      <c r="E18" s="519"/>
      <c r="F18" s="519"/>
      <c r="G18" s="519"/>
      <c r="H18" s="519"/>
      <c r="I18" s="519"/>
      <c r="J18" s="519"/>
      <c r="K18" s="519"/>
      <c r="L18" s="519"/>
      <c r="M18" s="519"/>
      <c r="N18" s="519"/>
      <c r="O18" s="519"/>
      <c r="P18" s="519"/>
      <c r="Q18" s="519"/>
      <c r="R18" s="519"/>
      <c r="S18" s="410"/>
    </row>
    <row r="19" spans="1:19" s="18" customFormat="1" ht="15.95" customHeight="1">
      <c r="A19" s="410"/>
      <c r="B19" s="519"/>
      <c r="C19" s="519"/>
      <c r="D19" s="519"/>
      <c r="E19" s="519"/>
      <c r="F19" s="519"/>
      <c r="G19" s="519"/>
      <c r="H19" s="519"/>
      <c r="I19" s="519"/>
      <c r="J19" s="519"/>
      <c r="K19" s="519"/>
      <c r="L19" s="519"/>
      <c r="M19" s="519"/>
      <c r="N19" s="519"/>
      <c r="O19" s="519"/>
      <c r="P19" s="519"/>
      <c r="Q19" s="519"/>
      <c r="R19" s="519"/>
      <c r="S19" s="410"/>
    </row>
    <row r="20" spans="1:19" s="18" customFormat="1" ht="15.95" customHeight="1">
      <c r="A20" s="410"/>
      <c r="B20" s="519"/>
      <c r="C20" s="519"/>
      <c r="D20" s="519"/>
      <c r="E20" s="519"/>
      <c r="F20" s="519"/>
      <c r="G20" s="519"/>
      <c r="H20" s="519"/>
      <c r="I20" s="519"/>
      <c r="J20" s="519"/>
      <c r="K20" s="519"/>
      <c r="L20" s="519"/>
      <c r="M20" s="519"/>
      <c r="N20" s="519"/>
      <c r="O20" s="519"/>
      <c r="P20" s="519"/>
      <c r="Q20" s="519"/>
      <c r="R20" s="519"/>
      <c r="S20" s="410"/>
    </row>
    <row r="21" spans="1:19" s="14" customFormat="1" ht="15">
      <c r="A21" s="252"/>
      <c r="B21" s="410"/>
      <c r="C21" s="410"/>
      <c r="D21" s="410"/>
      <c r="E21" s="410"/>
      <c r="F21" s="410"/>
      <c r="G21" s="410"/>
      <c r="H21" s="410"/>
      <c r="I21" s="410"/>
      <c r="J21" s="410"/>
      <c r="K21" s="410"/>
      <c r="L21" s="410"/>
      <c r="M21" s="410"/>
      <c r="N21" s="410"/>
      <c r="O21" s="252"/>
      <c r="P21" s="252"/>
      <c r="Q21" s="252"/>
      <c r="R21" s="252"/>
      <c r="S21" s="252"/>
    </row>
    <row r="22" spans="1:19" s="14" customFormat="1" ht="15.75" customHeight="1">
      <c r="A22" s="252"/>
      <c r="B22" s="253" t="s">
        <v>10</v>
      </c>
      <c r="C22" s="520" t="s">
        <v>11</v>
      </c>
      <c r="D22" s="520"/>
      <c r="E22" s="520"/>
      <c r="F22" s="520"/>
      <c r="G22" s="520"/>
      <c r="H22" s="520"/>
      <c r="I22" s="520"/>
      <c r="J22" s="520"/>
      <c r="K22" s="520"/>
      <c r="L22" s="520"/>
      <c r="M22" s="520"/>
      <c r="N22" s="520"/>
      <c r="O22" s="520"/>
      <c r="P22" s="520"/>
      <c r="Q22" s="520"/>
      <c r="R22" s="520"/>
      <c r="S22" s="252"/>
    </row>
    <row r="23" spans="1:19" s="14" customFormat="1" ht="15" customHeight="1">
      <c r="A23" s="252"/>
      <c r="B23" s="252"/>
      <c r="C23" s="520"/>
      <c r="D23" s="520"/>
      <c r="E23" s="520"/>
      <c r="F23" s="520"/>
      <c r="G23" s="520"/>
      <c r="H23" s="520"/>
      <c r="I23" s="520"/>
      <c r="J23" s="520"/>
      <c r="K23" s="520"/>
      <c r="L23" s="520"/>
      <c r="M23" s="520"/>
      <c r="N23" s="520"/>
      <c r="O23" s="520"/>
      <c r="P23" s="520"/>
      <c r="Q23" s="520"/>
      <c r="R23" s="520"/>
      <c r="S23" s="252"/>
    </row>
    <row r="24" spans="1:19" s="14" customFormat="1" ht="15">
      <c r="A24" s="252"/>
      <c r="B24" s="254"/>
      <c r="C24" s="252"/>
      <c r="D24" s="252"/>
      <c r="E24" s="252"/>
      <c r="F24" s="252"/>
      <c r="G24" s="252"/>
      <c r="H24" s="252"/>
      <c r="I24" s="252"/>
      <c r="J24" s="252"/>
      <c r="K24" s="252"/>
      <c r="L24" s="252"/>
      <c r="M24" s="252"/>
      <c r="N24" s="252"/>
      <c r="O24" s="252"/>
      <c r="P24" s="252"/>
      <c r="Q24" s="252"/>
      <c r="R24" s="252"/>
      <c r="S24" s="252"/>
    </row>
    <row r="25" spans="1:19" s="14" customFormat="1" ht="15" customHeight="1">
      <c r="A25" s="252"/>
      <c r="B25" s="521" t="s">
        <v>12</v>
      </c>
      <c r="C25" s="511" t="s">
        <v>13</v>
      </c>
      <c r="D25" s="511"/>
      <c r="E25" s="511"/>
      <c r="F25" s="511"/>
      <c r="G25" s="511"/>
      <c r="H25" s="511"/>
      <c r="I25" s="511"/>
      <c r="J25" s="511"/>
      <c r="K25" s="511"/>
      <c r="L25" s="511"/>
      <c r="M25" s="511"/>
      <c r="N25" s="511"/>
      <c r="O25" s="511"/>
      <c r="P25" s="511"/>
      <c r="Q25" s="511"/>
      <c r="R25" s="511"/>
      <c r="S25" s="252"/>
    </row>
    <row r="26" spans="1:19" s="14" customFormat="1" ht="15" customHeight="1">
      <c r="A26" s="252"/>
      <c r="B26" s="521"/>
      <c r="C26" s="511"/>
      <c r="D26" s="511"/>
      <c r="E26" s="511"/>
      <c r="F26" s="511"/>
      <c r="G26" s="511"/>
      <c r="H26" s="511"/>
      <c r="I26" s="511"/>
      <c r="J26" s="511"/>
      <c r="K26" s="511"/>
      <c r="L26" s="511"/>
      <c r="M26" s="511"/>
      <c r="N26" s="511"/>
      <c r="O26" s="511"/>
      <c r="P26" s="511"/>
      <c r="Q26" s="511"/>
      <c r="R26" s="511"/>
      <c r="S26" s="252"/>
    </row>
    <row r="27" spans="1:19" s="14" customFormat="1" ht="15">
      <c r="A27" s="252"/>
      <c r="B27" s="254"/>
      <c r="C27" s="252"/>
      <c r="D27" s="252"/>
      <c r="E27" s="252"/>
      <c r="F27" s="252"/>
      <c r="G27" s="252"/>
      <c r="H27" s="252"/>
      <c r="I27" s="252"/>
      <c r="J27" s="252"/>
      <c r="K27" s="252"/>
      <c r="L27" s="252"/>
      <c r="M27" s="252"/>
      <c r="N27" s="252"/>
      <c r="O27" s="252"/>
      <c r="P27" s="252"/>
      <c r="Q27" s="252"/>
      <c r="R27" s="252"/>
      <c r="S27" s="252"/>
    </row>
    <row r="28" spans="1:19" s="14" customFormat="1" ht="15" customHeight="1">
      <c r="A28" s="252"/>
      <c r="B28" s="253" t="s">
        <v>14</v>
      </c>
      <c r="C28" s="511" t="s">
        <v>15</v>
      </c>
      <c r="D28" s="511"/>
      <c r="E28" s="511"/>
      <c r="F28" s="511"/>
      <c r="G28" s="511"/>
      <c r="H28" s="511"/>
      <c r="I28" s="511"/>
      <c r="J28" s="511"/>
      <c r="K28" s="511"/>
      <c r="L28" s="511"/>
      <c r="M28" s="511"/>
      <c r="N28" s="511"/>
      <c r="O28" s="511"/>
      <c r="P28" s="511"/>
      <c r="Q28" s="511"/>
      <c r="R28" s="511"/>
      <c r="S28" s="252"/>
    </row>
    <row r="29" spans="1:19" s="14" customFormat="1" ht="15">
      <c r="A29" s="252"/>
      <c r="B29" s="254"/>
      <c r="C29" s="252"/>
      <c r="D29" s="252"/>
      <c r="E29" s="252"/>
      <c r="F29" s="252"/>
      <c r="G29" s="252"/>
      <c r="H29" s="252"/>
      <c r="I29" s="252"/>
      <c r="J29" s="252"/>
      <c r="K29" s="252"/>
      <c r="L29" s="252"/>
      <c r="M29" s="252"/>
      <c r="N29" s="252"/>
      <c r="O29" s="252"/>
      <c r="P29" s="252"/>
      <c r="Q29" s="252"/>
      <c r="R29" s="252"/>
      <c r="S29" s="252"/>
    </row>
    <row r="30" spans="1:19" s="14" customFormat="1" ht="15" customHeight="1">
      <c r="A30" s="252"/>
      <c r="B30" s="255" t="s">
        <v>16</v>
      </c>
      <c r="C30" s="511" t="s">
        <v>17</v>
      </c>
      <c r="D30" s="511"/>
      <c r="E30" s="511"/>
      <c r="F30" s="511"/>
      <c r="G30" s="511"/>
      <c r="H30" s="511"/>
      <c r="I30" s="511"/>
      <c r="J30" s="511"/>
      <c r="K30" s="511"/>
      <c r="L30" s="511"/>
      <c r="M30" s="511"/>
      <c r="N30" s="511"/>
      <c r="O30" s="511"/>
      <c r="P30" s="511"/>
      <c r="Q30" s="511"/>
      <c r="R30" s="511"/>
      <c r="S30" s="252"/>
    </row>
    <row r="31" spans="1:19" s="14" customFormat="1" ht="15" customHeight="1">
      <c r="A31" s="252"/>
      <c r="B31" s="256"/>
      <c r="C31" s="405"/>
      <c r="D31" s="405"/>
      <c r="E31" s="405"/>
      <c r="F31" s="405"/>
      <c r="G31" s="405"/>
      <c r="H31" s="405"/>
      <c r="I31" s="405"/>
      <c r="J31" s="405"/>
      <c r="K31" s="405"/>
      <c r="L31" s="405"/>
      <c r="M31" s="405"/>
      <c r="N31" s="405"/>
      <c r="O31" s="405"/>
      <c r="P31" s="405"/>
      <c r="Q31" s="405"/>
      <c r="R31" s="405"/>
      <c r="S31" s="252"/>
    </row>
    <row r="32" spans="1:19" s="14" customFormat="1" ht="15" customHeight="1">
      <c r="A32" s="252"/>
      <c r="B32" s="256"/>
      <c r="C32" s="405"/>
      <c r="D32" s="405"/>
      <c r="E32" s="405"/>
      <c r="F32" s="405"/>
      <c r="G32" s="405"/>
      <c r="H32" s="405"/>
      <c r="I32" s="405"/>
      <c r="J32" s="405"/>
      <c r="K32" s="405"/>
      <c r="L32" s="405"/>
      <c r="M32" s="405"/>
      <c r="N32" s="405"/>
      <c r="O32" s="405"/>
      <c r="P32" s="405"/>
      <c r="Q32" s="405"/>
      <c r="R32" s="405"/>
      <c r="S32" s="252"/>
    </row>
    <row r="33" spans="1:19" s="14" customFormat="1" ht="15" customHeight="1">
      <c r="A33" s="252"/>
      <c r="B33" s="256"/>
      <c r="C33" s="405"/>
      <c r="D33" s="405"/>
      <c r="E33" s="405"/>
      <c r="F33" s="405"/>
      <c r="G33" s="405"/>
      <c r="H33" s="405"/>
      <c r="I33" s="405"/>
      <c r="J33" s="405"/>
      <c r="K33" s="405"/>
      <c r="L33" s="405"/>
      <c r="M33" s="405"/>
      <c r="N33" s="405"/>
      <c r="O33" s="405"/>
      <c r="P33" s="405"/>
      <c r="Q33" s="405"/>
      <c r="R33" s="405"/>
      <c r="S33" s="252"/>
    </row>
    <row r="34" spans="1:19" s="14" customFormat="1" ht="15.75" customHeight="1">
      <c r="A34" s="252"/>
      <c r="B34" s="507" t="s">
        <v>18</v>
      </c>
      <c r="C34" s="507"/>
      <c r="D34" s="408" t="s">
        <v>19</v>
      </c>
      <c r="E34" s="408" t="s">
        <v>19</v>
      </c>
      <c r="F34" s="408" t="s">
        <v>19</v>
      </c>
      <c r="G34" s="408" t="s">
        <v>19</v>
      </c>
      <c r="H34" s="408" t="s">
        <v>19</v>
      </c>
      <c r="I34" s="408" t="s">
        <v>19</v>
      </c>
      <c r="J34" s="408" t="s">
        <v>19</v>
      </c>
      <c r="K34" s="408" t="s">
        <v>19</v>
      </c>
      <c r="L34" s="257" t="s">
        <v>19</v>
      </c>
      <c r="M34" s="252"/>
      <c r="N34" s="252"/>
      <c r="O34" s="252"/>
      <c r="P34" s="252"/>
      <c r="Q34" s="252"/>
      <c r="R34" s="252"/>
      <c r="S34" s="252"/>
    </row>
    <row r="35" spans="1:19" s="14" customFormat="1" ht="15.75" customHeight="1">
      <c r="A35" s="252"/>
      <c r="B35" s="507"/>
      <c r="C35" s="507"/>
      <c r="D35" s="408" t="s">
        <v>19</v>
      </c>
      <c r="E35" s="408" t="s">
        <v>19</v>
      </c>
      <c r="F35" s="408" t="s">
        <v>19</v>
      </c>
      <c r="G35" s="408" t="s">
        <v>19</v>
      </c>
      <c r="H35" s="408" t="s">
        <v>19</v>
      </c>
      <c r="I35" s="408" t="s">
        <v>19</v>
      </c>
      <c r="J35" s="408" t="s">
        <v>19</v>
      </c>
      <c r="K35" s="408" t="s">
        <v>19</v>
      </c>
      <c r="L35" s="257" t="s">
        <v>19</v>
      </c>
      <c r="M35" s="252"/>
      <c r="N35" s="252"/>
      <c r="O35" s="252"/>
      <c r="P35" s="252"/>
      <c r="Q35" s="252"/>
      <c r="R35" s="252"/>
      <c r="S35" s="252"/>
    </row>
    <row r="36" spans="1:19" s="14" customFormat="1" ht="15">
      <c r="A36" s="252"/>
      <c r="B36" s="408" t="s">
        <v>19</v>
      </c>
      <c r="C36" s="408" t="s">
        <v>19</v>
      </c>
      <c r="D36" s="408" t="s">
        <v>19</v>
      </c>
      <c r="E36" s="408" t="s">
        <v>19</v>
      </c>
      <c r="F36" s="408" t="s">
        <v>19</v>
      </c>
      <c r="G36" s="408" t="s">
        <v>19</v>
      </c>
      <c r="H36" s="408" t="s">
        <v>19</v>
      </c>
      <c r="I36" s="408" t="s">
        <v>19</v>
      </c>
      <c r="J36" s="408" t="s">
        <v>19</v>
      </c>
      <c r="K36" s="408" t="s">
        <v>19</v>
      </c>
      <c r="L36" s="257" t="s">
        <v>19</v>
      </c>
      <c r="M36" s="252"/>
      <c r="N36" s="252"/>
      <c r="O36" s="252"/>
      <c r="P36" s="252"/>
      <c r="Q36" s="252"/>
      <c r="R36" s="252"/>
      <c r="S36" s="252"/>
    </row>
    <row r="37" spans="1:19" s="14" customFormat="1" ht="15">
      <c r="A37" s="252"/>
      <c r="B37" s="255" t="s">
        <v>20</v>
      </c>
      <c r="C37" s="258" t="s">
        <v>19</v>
      </c>
      <c r="D37" s="258" t="s">
        <v>19</v>
      </c>
      <c r="E37" s="258" t="s">
        <v>19</v>
      </c>
      <c r="F37" s="258" t="s">
        <v>19</v>
      </c>
      <c r="G37" s="258" t="s">
        <v>19</v>
      </c>
      <c r="H37" s="258" t="s">
        <v>19</v>
      </c>
      <c r="I37" s="258" t="s">
        <v>19</v>
      </c>
      <c r="J37" s="258" t="s">
        <v>19</v>
      </c>
      <c r="K37" s="257" t="s">
        <v>19</v>
      </c>
      <c r="L37" s="252"/>
      <c r="M37" s="252"/>
      <c r="N37" s="252"/>
      <c r="O37" s="252"/>
      <c r="P37" s="252"/>
      <c r="Q37" s="252"/>
      <c r="R37" s="252"/>
      <c r="S37" s="252"/>
    </row>
    <row r="38" spans="1:19" s="14" customFormat="1" ht="15">
      <c r="A38" s="252"/>
      <c r="B38" s="255"/>
      <c r="C38" s="258" t="s">
        <v>19</v>
      </c>
      <c r="D38" s="258" t="s">
        <v>19</v>
      </c>
      <c r="E38" s="258" t="s">
        <v>19</v>
      </c>
      <c r="F38" s="258" t="s">
        <v>19</v>
      </c>
      <c r="G38" s="258" t="s">
        <v>19</v>
      </c>
      <c r="H38" s="258" t="s">
        <v>19</v>
      </c>
      <c r="I38" s="258" t="s">
        <v>19</v>
      </c>
      <c r="J38" s="258" t="s">
        <v>19</v>
      </c>
      <c r="K38" s="257" t="s">
        <v>19</v>
      </c>
      <c r="L38" s="252"/>
      <c r="M38" s="252"/>
      <c r="N38" s="252"/>
      <c r="O38" s="252"/>
      <c r="P38" s="252"/>
      <c r="Q38" s="252"/>
      <c r="R38" s="252"/>
      <c r="S38" s="252"/>
    </row>
    <row r="39" spans="1:19" s="14" customFormat="1" ht="15.95" customHeight="1">
      <c r="A39" s="252"/>
      <c r="B39" s="257" t="s">
        <v>21</v>
      </c>
      <c r="C39" s="257" t="s">
        <v>19</v>
      </c>
      <c r="D39" s="257" t="s">
        <v>19</v>
      </c>
      <c r="E39" s="257" t="s">
        <v>19</v>
      </c>
      <c r="F39" s="257" t="s">
        <v>19</v>
      </c>
      <c r="G39" s="257" t="s">
        <v>19</v>
      </c>
      <c r="H39"/>
      <c r="I39"/>
      <c r="J39"/>
      <c r="K39"/>
      <c r="L39"/>
      <c r="M39"/>
      <c r="N39"/>
      <c r="O39"/>
      <c r="P39"/>
      <c r="Q39"/>
      <c r="R39"/>
      <c r="S39"/>
    </row>
    <row r="40" spans="1:19" s="14" customFormat="1" ht="15">
      <c r="A40" s="252"/>
      <c r="B40" s="409"/>
      <c r="C40" s="410"/>
      <c r="D40" s="410"/>
      <c r="E40" s="410"/>
      <c r="F40" s="410"/>
      <c r="G40" s="410"/>
      <c r="H40" s="410"/>
      <c r="I40" s="410"/>
      <c r="J40" s="410"/>
      <c r="K40" s="410"/>
      <c r="L40" s="410"/>
      <c r="M40" s="410"/>
      <c r="N40" s="252"/>
      <c r="O40" s="252"/>
      <c r="P40" s="252"/>
      <c r="Q40" s="252"/>
      <c r="R40" s="252"/>
      <c r="S40" s="252"/>
    </row>
    <row r="41" spans="1:19" s="14" customFormat="1" ht="15.75" customHeight="1">
      <c r="A41" s="252"/>
      <c r="B41" s="508" t="s">
        <v>22</v>
      </c>
      <c r="C41" s="509" t="s">
        <v>23</v>
      </c>
      <c r="D41" s="509"/>
      <c r="E41" s="509"/>
      <c r="F41" s="509"/>
      <c r="G41" s="509"/>
      <c r="H41" s="509"/>
      <c r="I41" s="509"/>
      <c r="J41" s="509"/>
      <c r="K41" s="509"/>
      <c r="L41" s="509"/>
      <c r="M41" s="509"/>
      <c r="N41" s="509"/>
      <c r="O41" s="509"/>
      <c r="P41" s="509"/>
      <c r="Q41" s="509"/>
      <c r="R41" s="509"/>
      <c r="S41" s="509"/>
    </row>
    <row r="42" spans="1:19" s="14" customFormat="1" ht="15" customHeight="1">
      <c r="A42" s="252"/>
      <c r="B42" s="508"/>
      <c r="C42" s="509"/>
      <c r="D42" s="509"/>
      <c r="E42" s="509"/>
      <c r="F42" s="509"/>
      <c r="G42" s="509"/>
      <c r="H42" s="509"/>
      <c r="I42" s="509"/>
      <c r="J42" s="509"/>
      <c r="K42" s="509"/>
      <c r="L42" s="509"/>
      <c r="M42" s="509"/>
      <c r="N42" s="509"/>
      <c r="O42" s="509"/>
      <c r="P42" s="509"/>
      <c r="Q42" s="509"/>
      <c r="R42" s="509"/>
      <c r="S42" s="509"/>
    </row>
    <row r="43" spans="1:19" s="14" customFormat="1" ht="15">
      <c r="A43" s="252"/>
      <c r="B43" s="409"/>
      <c r="C43" s="254"/>
      <c r="D43" s="410"/>
      <c r="E43" s="410"/>
      <c r="F43" s="410"/>
      <c r="G43" s="410"/>
      <c r="H43" s="410"/>
      <c r="I43" s="410"/>
      <c r="J43" s="410"/>
      <c r="K43" s="410"/>
      <c r="L43" s="410"/>
      <c r="M43" s="410"/>
      <c r="N43" s="252"/>
      <c r="O43" s="252"/>
      <c r="P43" s="252"/>
      <c r="Q43" s="252"/>
      <c r="R43" s="252"/>
      <c r="S43" s="252"/>
    </row>
    <row r="44" spans="1:19" s="14" customFormat="1">
      <c r="A44" s="252"/>
      <c r="B44" s="409" t="s">
        <v>24</v>
      </c>
      <c r="C44" s="254" t="s">
        <v>25</v>
      </c>
      <c r="D44" s="410"/>
      <c r="E44" s="410"/>
      <c r="F44" s="252"/>
      <c r="G44" s="252"/>
      <c r="H44" s="252"/>
      <c r="I44" s="252"/>
      <c r="J44" s="252"/>
      <c r="K44" s="252"/>
      <c r="L44" s="252"/>
      <c r="M44" s="252"/>
      <c r="N44" s="252"/>
      <c r="O44" s="252"/>
      <c r="P44" s="252"/>
      <c r="Q44" s="252"/>
      <c r="R44" s="252"/>
      <c r="S44"/>
    </row>
    <row r="45" spans="1:19" s="14" customFormat="1" ht="15">
      <c r="A45" s="252"/>
      <c r="B45" s="259"/>
      <c r="C45" s="410"/>
      <c r="D45" s="410"/>
      <c r="E45" s="410"/>
      <c r="F45" s="410"/>
      <c r="G45" s="410"/>
      <c r="H45" s="410"/>
      <c r="I45" s="410"/>
      <c r="J45" s="410"/>
      <c r="K45" s="410"/>
      <c r="L45" s="254"/>
      <c r="M45" s="252"/>
      <c r="N45" s="252"/>
      <c r="O45" s="252"/>
      <c r="P45" s="252"/>
      <c r="Q45" s="252"/>
      <c r="R45" s="252"/>
      <c r="S45" s="252"/>
    </row>
    <row r="46" spans="1:19" s="14" customFormat="1" ht="15.95" customHeight="1">
      <c r="A46" s="252"/>
      <c r="B46" s="409" t="s">
        <v>26</v>
      </c>
      <c r="C46" s="254" t="s">
        <v>27</v>
      </c>
      <c r="D46" s="410"/>
      <c r="E46" s="410"/>
      <c r="F46" s="410"/>
      <c r="G46" s="410"/>
      <c r="H46" s="410"/>
      <c r="I46" s="410"/>
      <c r="J46" s="410"/>
      <c r="K46" s="410"/>
      <c r="L46" s="410"/>
      <c r="M46"/>
      <c r="N46"/>
      <c r="O46"/>
      <c r="P46"/>
      <c r="Q46"/>
      <c r="R46"/>
      <c r="S46"/>
    </row>
    <row r="47" spans="1:19" s="14" customFormat="1" ht="15">
      <c r="A47" s="252"/>
      <c r="B47" s="260"/>
      <c r="C47" s="254"/>
      <c r="D47" s="410"/>
      <c r="E47" s="410"/>
      <c r="F47" s="410"/>
      <c r="G47" s="410"/>
      <c r="H47" s="410"/>
      <c r="I47" s="410"/>
      <c r="J47" s="410"/>
      <c r="K47" s="410"/>
      <c r="L47" s="410"/>
      <c r="M47" s="410"/>
      <c r="N47" s="252"/>
      <c r="O47" s="252"/>
      <c r="P47" s="252"/>
      <c r="Q47" s="252"/>
      <c r="R47" s="252"/>
      <c r="S47" s="252"/>
    </row>
    <row r="48" spans="1:19" s="14" customFormat="1" ht="15.95" customHeight="1">
      <c r="A48" s="252"/>
      <c r="B48" s="409" t="s">
        <v>28</v>
      </c>
      <c r="C48" s="254" t="s">
        <v>29</v>
      </c>
      <c r="D48" s="254"/>
      <c r="E48"/>
      <c r="F48"/>
      <c r="G48"/>
      <c r="H48"/>
      <c r="I48"/>
      <c r="J48"/>
      <c r="K48"/>
      <c r="L48"/>
      <c r="M48"/>
      <c r="N48"/>
      <c r="O48"/>
      <c r="P48"/>
      <c r="Q48"/>
      <c r="R48"/>
      <c r="S48"/>
    </row>
    <row r="49" spans="1:19" s="14" customFormat="1" ht="15">
      <c r="A49" s="252"/>
      <c r="B49" s="261" t="s">
        <v>19</v>
      </c>
      <c r="C49" s="408" t="s">
        <v>19</v>
      </c>
      <c r="D49" s="408" t="s">
        <v>19</v>
      </c>
      <c r="E49" s="408" t="s">
        <v>19</v>
      </c>
      <c r="F49" s="408" t="s">
        <v>19</v>
      </c>
      <c r="G49" s="408" t="s">
        <v>19</v>
      </c>
      <c r="H49" s="408" t="s">
        <v>19</v>
      </c>
      <c r="I49" s="408" t="s">
        <v>19</v>
      </c>
      <c r="J49" s="408" t="s">
        <v>19</v>
      </c>
      <c r="K49" s="408" t="s">
        <v>19</v>
      </c>
      <c r="L49" s="252"/>
      <c r="M49" s="252"/>
      <c r="N49" s="252"/>
      <c r="O49" s="252"/>
      <c r="P49" s="252"/>
      <c r="Q49" s="252"/>
      <c r="R49" s="252"/>
      <c r="S49" s="252"/>
    </row>
    <row r="50" spans="1:19" s="14" customFormat="1">
      <c r="A50" s="252"/>
      <c r="B50" s="260" t="s">
        <v>30</v>
      </c>
      <c r="C50" s="252" t="s">
        <v>31</v>
      </c>
      <c r="D50" s="405"/>
      <c r="E50" s="405"/>
      <c r="F50" s="405"/>
      <c r="G50" s="405"/>
      <c r="H50" s="405"/>
      <c r="I50" s="405"/>
      <c r="J50" s="405"/>
      <c r="K50" s="252"/>
      <c r="L50" s="252"/>
      <c r="M50" s="252"/>
      <c r="N50" s="252"/>
      <c r="O50" s="252"/>
      <c r="P50" s="252"/>
      <c r="Q50"/>
      <c r="R50"/>
      <c r="S50"/>
    </row>
    <row r="51" spans="1:19" s="14" customFormat="1" ht="15">
      <c r="A51" s="252"/>
      <c r="B51" s="262"/>
      <c r="C51" s="405"/>
      <c r="D51" s="405"/>
      <c r="E51" s="405"/>
      <c r="F51" s="405"/>
      <c r="G51" s="405"/>
      <c r="H51" s="405"/>
      <c r="I51" s="405"/>
      <c r="J51" s="405"/>
      <c r="K51" s="405"/>
      <c r="L51" s="405"/>
      <c r="M51" s="405"/>
      <c r="N51" s="252"/>
      <c r="O51" s="252"/>
      <c r="P51" s="252"/>
      <c r="Q51" s="252"/>
      <c r="R51" s="252"/>
      <c r="S51" s="252"/>
    </row>
    <row r="52" spans="1:19" s="14" customFormat="1">
      <c r="A52" s="252"/>
      <c r="B52" s="262" t="s">
        <v>32</v>
      </c>
      <c r="C52" s="252" t="s">
        <v>33</v>
      </c>
      <c r="D52" s="405"/>
      <c r="E52" s="405"/>
      <c r="F52" s="405"/>
      <c r="G52" s="405"/>
      <c r="H52" s="405"/>
      <c r="I52" s="252"/>
      <c r="J52" s="252"/>
      <c r="K52" s="252"/>
      <c r="L52" s="252"/>
      <c r="M52" s="252"/>
      <c r="N52" s="252"/>
      <c r="O52"/>
      <c r="P52"/>
      <c r="Q52"/>
      <c r="R52"/>
      <c r="S52"/>
    </row>
    <row r="53" spans="1:19" s="14" customFormat="1" ht="15">
      <c r="A53" s="252"/>
      <c r="B53" s="262"/>
      <c r="C53" s="405"/>
      <c r="D53" s="405"/>
      <c r="E53" s="405"/>
      <c r="F53" s="405"/>
      <c r="G53" s="405"/>
      <c r="H53" s="405"/>
      <c r="I53" s="405"/>
      <c r="J53" s="405"/>
      <c r="K53" s="405"/>
      <c r="L53" s="405"/>
      <c r="M53" s="405"/>
      <c r="N53" s="252"/>
      <c r="O53" s="252"/>
      <c r="P53" s="252"/>
      <c r="Q53" s="252"/>
      <c r="R53" s="252"/>
      <c r="S53" s="252"/>
    </row>
    <row r="54" spans="1:19" s="14" customFormat="1">
      <c r="A54" s="252"/>
      <c r="B54" s="260" t="s">
        <v>34</v>
      </c>
      <c r="C54" s="252" t="s">
        <v>35</v>
      </c>
      <c r="D54" s="252"/>
      <c r="E54" s="252"/>
      <c r="F54" s="252"/>
      <c r="G54" s="252"/>
      <c r="H54" s="252"/>
      <c r="I54" s="252"/>
      <c r="J54" s="252"/>
      <c r="K54" s="252"/>
      <c r="L54" s="252"/>
      <c r="M54" s="252"/>
      <c r="N54"/>
      <c r="O54"/>
      <c r="P54"/>
      <c r="Q54"/>
      <c r="R54"/>
      <c r="S54"/>
    </row>
    <row r="55" spans="1:19" s="14" customFormat="1" ht="15">
      <c r="A55" s="252"/>
      <c r="B55" s="262"/>
      <c r="C55" s="405"/>
      <c r="D55" s="405"/>
      <c r="E55" s="405"/>
      <c r="F55" s="405"/>
      <c r="G55" s="405"/>
      <c r="H55" s="405"/>
      <c r="I55" s="405"/>
      <c r="J55" s="405"/>
      <c r="K55" s="405"/>
      <c r="L55" s="405"/>
      <c r="M55" s="405"/>
      <c r="N55" s="252"/>
      <c r="O55" s="252"/>
      <c r="P55" s="252"/>
      <c r="Q55" s="252"/>
      <c r="R55" s="252"/>
      <c r="S55" s="252"/>
    </row>
    <row r="56" spans="1:19" s="14" customFormat="1">
      <c r="A56" s="252"/>
      <c r="B56" s="260" t="s">
        <v>36</v>
      </c>
      <c r="C56" s="252" t="s">
        <v>37</v>
      </c>
      <c r="D56" s="405"/>
      <c r="E56" s="405"/>
      <c r="F56" s="252"/>
      <c r="G56" s="252"/>
      <c r="H56" s="252"/>
      <c r="I56" s="252"/>
      <c r="J56" s="252"/>
      <c r="K56" s="252"/>
      <c r="L56"/>
      <c r="M56"/>
      <c r="N56"/>
      <c r="O56"/>
      <c r="P56"/>
      <c r="Q56"/>
      <c r="R56"/>
      <c r="S56"/>
    </row>
    <row r="57" spans="1:19" s="14" customFormat="1" ht="15">
      <c r="A57" s="252"/>
      <c r="B57" s="260"/>
      <c r="C57" s="252"/>
      <c r="D57" s="405"/>
      <c r="E57" s="405"/>
      <c r="F57" s="405"/>
      <c r="G57" s="405"/>
      <c r="H57" s="405"/>
      <c r="I57" s="405"/>
      <c r="J57" s="405"/>
      <c r="K57" s="405"/>
      <c r="L57" s="405"/>
      <c r="M57" s="405"/>
      <c r="N57" s="252"/>
      <c r="O57" s="252"/>
      <c r="P57" s="252"/>
      <c r="Q57" s="252"/>
      <c r="R57" s="252"/>
      <c r="S57" s="252"/>
    </row>
    <row r="58" spans="1:19" s="14" customFormat="1">
      <c r="A58" s="252"/>
      <c r="B58" s="260" t="s">
        <v>38</v>
      </c>
      <c r="C58" s="252" t="s">
        <v>39</v>
      </c>
      <c r="D58" s="405"/>
      <c r="E58" s="405"/>
      <c r="F58" s="405"/>
      <c r="G58" s="405"/>
      <c r="H58" s="405"/>
      <c r="I58" s="405"/>
      <c r="J58" s="252"/>
      <c r="K58" s="252"/>
      <c r="L58" s="252"/>
      <c r="M58" s="252"/>
      <c r="N58" s="252"/>
      <c r="O58" s="252"/>
      <c r="P58"/>
      <c r="Q58"/>
      <c r="R58"/>
      <c r="S58"/>
    </row>
    <row r="59" spans="1:19" s="14" customFormat="1" ht="15">
      <c r="A59" s="252"/>
      <c r="B59" s="260"/>
      <c r="C59" s="252"/>
      <c r="D59" s="405"/>
      <c r="E59" s="405"/>
      <c r="F59" s="405"/>
      <c r="G59" s="405"/>
      <c r="H59" s="405"/>
      <c r="I59" s="405"/>
      <c r="J59" s="405"/>
      <c r="K59" s="405"/>
      <c r="L59" s="405"/>
      <c r="M59" s="405"/>
      <c r="N59" s="252"/>
      <c r="O59" s="252"/>
      <c r="P59" s="252"/>
      <c r="Q59" s="252"/>
      <c r="R59" s="252"/>
      <c r="S59" s="252"/>
    </row>
    <row r="60" spans="1:19" s="14" customFormat="1">
      <c r="A60" s="252"/>
      <c r="B60" s="260" t="s">
        <v>40</v>
      </c>
      <c r="C60" s="252" t="s">
        <v>41</v>
      </c>
      <c r="D60" s="405"/>
      <c r="E60" s="405"/>
      <c r="F60" s="405"/>
      <c r="G60" s="405"/>
      <c r="H60" s="405"/>
      <c r="I60" s="405"/>
      <c r="J60" s="252"/>
      <c r="K60" s="252"/>
      <c r="L60" s="252"/>
      <c r="M60" s="252"/>
      <c r="N60" s="252"/>
      <c r="O60" s="252"/>
      <c r="P60"/>
      <c r="Q60"/>
      <c r="R60"/>
      <c r="S60"/>
    </row>
    <row r="61" spans="1:19" s="14" customFormat="1" ht="15">
      <c r="A61" s="252"/>
      <c r="B61" s="260"/>
      <c r="C61" s="252"/>
      <c r="D61" s="405"/>
      <c r="E61" s="405"/>
      <c r="F61" s="405"/>
      <c r="G61" s="405"/>
      <c r="H61" s="405"/>
      <c r="I61" s="405"/>
      <c r="J61" s="405"/>
      <c r="K61" s="405"/>
      <c r="L61" s="405"/>
      <c r="M61" s="405"/>
      <c r="N61" s="252"/>
      <c r="O61" s="252"/>
      <c r="P61" s="252"/>
      <c r="Q61" s="252"/>
      <c r="R61" s="252"/>
      <c r="S61" s="252"/>
    </row>
    <row r="62" spans="1:19" s="14" customFormat="1">
      <c r="A62" s="252"/>
      <c r="B62" s="260" t="s">
        <v>42</v>
      </c>
      <c r="C62" s="252" t="s">
        <v>43</v>
      </c>
      <c r="D62" s="405"/>
      <c r="E62" s="405"/>
      <c r="F62" s="405"/>
      <c r="G62" s="405"/>
      <c r="H62" s="405"/>
      <c r="I62" s="405"/>
      <c r="J62" s="252"/>
      <c r="K62" s="252"/>
      <c r="L62" s="252"/>
      <c r="M62" s="252"/>
      <c r="N62" s="252"/>
      <c r="O62" s="252"/>
      <c r="P62"/>
      <c r="Q62"/>
      <c r="R62"/>
      <c r="S62"/>
    </row>
    <row r="63" spans="1:19" s="14" customFormat="1" ht="15">
      <c r="A63" s="252"/>
      <c r="B63" s="260"/>
      <c r="C63" s="252"/>
      <c r="D63" s="405"/>
      <c r="E63" s="405"/>
      <c r="F63" s="405"/>
      <c r="G63" s="405"/>
      <c r="H63" s="405"/>
      <c r="I63" s="405"/>
      <c r="J63" s="405"/>
      <c r="K63" s="405"/>
      <c r="L63" s="405"/>
      <c r="M63" s="405"/>
      <c r="N63" s="252"/>
      <c r="O63" s="252"/>
      <c r="P63" s="252"/>
      <c r="Q63" s="252"/>
      <c r="R63" s="252"/>
      <c r="S63" s="252"/>
    </row>
    <row r="64" spans="1:19" s="14" customFormat="1">
      <c r="A64" s="252"/>
      <c r="B64" s="260" t="s">
        <v>44</v>
      </c>
      <c r="C64" s="252" t="s">
        <v>45</v>
      </c>
      <c r="D64" s="405"/>
      <c r="E64" s="252"/>
      <c r="F64" s="252"/>
      <c r="G64" s="252"/>
      <c r="H64" s="252"/>
      <c r="I64" s="252"/>
      <c r="J64" s="252"/>
      <c r="K64"/>
      <c r="L64"/>
      <c r="M64"/>
      <c r="N64"/>
      <c r="O64"/>
      <c r="P64"/>
      <c r="Q64"/>
      <c r="R64"/>
      <c r="S64"/>
    </row>
    <row r="65" spans="1:19" s="14" customFormat="1" ht="15">
      <c r="A65" s="252"/>
      <c r="B65" s="260"/>
      <c r="C65" s="252"/>
      <c r="D65" s="252"/>
      <c r="E65" s="252"/>
      <c r="F65" s="252"/>
      <c r="G65" s="252"/>
      <c r="H65" s="252"/>
      <c r="I65" s="252"/>
      <c r="J65" s="252"/>
      <c r="K65" s="405"/>
      <c r="L65" s="405"/>
      <c r="M65" s="405"/>
      <c r="N65" s="252"/>
      <c r="O65" s="252"/>
      <c r="P65" s="252"/>
      <c r="Q65" s="252"/>
      <c r="R65" s="252"/>
      <c r="S65" s="252"/>
    </row>
    <row r="66" spans="1:19" s="14" customFormat="1">
      <c r="A66" s="252"/>
      <c r="B66" s="260" t="s">
        <v>46</v>
      </c>
      <c r="C66" s="252" t="s">
        <v>47</v>
      </c>
      <c r="D66" s="252"/>
      <c r="E66" s="252"/>
      <c r="F66" s="252"/>
      <c r="G66" s="252"/>
      <c r="H66" s="405"/>
      <c r="I66" s="405"/>
      <c r="J66" s="405"/>
      <c r="K66" s="252"/>
      <c r="L66" s="252"/>
      <c r="M66" s="252"/>
      <c r="N66" s="252"/>
      <c r="O66" s="252"/>
      <c r="P66" s="252"/>
      <c r="Q66"/>
      <c r="R66"/>
      <c r="S66"/>
    </row>
    <row r="67" spans="1:19" s="14" customFormat="1" ht="15">
      <c r="A67" s="252"/>
      <c r="B67" s="262"/>
      <c r="C67" s="405"/>
      <c r="D67" s="405"/>
      <c r="E67" s="405"/>
      <c r="F67" s="405"/>
      <c r="G67" s="405"/>
      <c r="H67" s="405"/>
      <c r="I67" s="405"/>
      <c r="J67" s="405"/>
      <c r="K67" s="405"/>
      <c r="L67" s="405"/>
      <c r="M67" s="405"/>
      <c r="N67" s="252"/>
      <c r="O67" s="252"/>
      <c r="P67" s="252"/>
      <c r="Q67" s="252"/>
      <c r="R67" s="252"/>
      <c r="S67" s="252"/>
    </row>
    <row r="68" spans="1:19" s="14" customFormat="1">
      <c r="A68" s="252"/>
      <c r="B68" s="260" t="s">
        <v>48</v>
      </c>
      <c r="C68" s="252" t="s">
        <v>49</v>
      </c>
      <c r="D68" s="252"/>
      <c r="E68" s="252"/>
      <c r="F68" s="252"/>
      <c r="G68" s="252"/>
      <c r="H68" s="252"/>
      <c r="I68" s="405"/>
      <c r="J68" s="252"/>
      <c r="K68" s="252"/>
      <c r="L68" s="252"/>
      <c r="M68" s="252"/>
      <c r="N68" s="252"/>
      <c r="O68" s="252"/>
      <c r="P68"/>
      <c r="Q68"/>
      <c r="R68"/>
      <c r="S68"/>
    </row>
    <row r="69" spans="1:19" s="14" customFormat="1" ht="15">
      <c r="A69" s="252"/>
      <c r="B69" s="260"/>
      <c r="C69" s="252"/>
      <c r="D69" s="252"/>
      <c r="E69" s="252"/>
      <c r="F69" s="252"/>
      <c r="G69" s="252"/>
      <c r="H69" s="252"/>
      <c r="I69" s="252"/>
      <c r="J69" s="252"/>
      <c r="K69" s="252"/>
      <c r="L69" s="252"/>
      <c r="M69" s="252"/>
      <c r="N69" s="252"/>
      <c r="O69" s="252"/>
      <c r="P69" s="252"/>
      <c r="Q69" s="252"/>
      <c r="R69" s="252"/>
      <c r="S69" s="252"/>
    </row>
    <row r="70" spans="1:19" s="14" customFormat="1">
      <c r="A70" s="252"/>
      <c r="B70" s="260" t="s">
        <v>50</v>
      </c>
      <c r="C70" s="257" t="s">
        <v>51</v>
      </c>
      <c r="D70" s="252"/>
      <c r="E70" s="252"/>
      <c r="F70" s="252"/>
      <c r="G70" s="252"/>
      <c r="H70" s="252"/>
      <c r="I70" s="252"/>
      <c r="J70" s="252"/>
      <c r="K70" s="252"/>
      <c r="L70"/>
      <c r="M70"/>
      <c r="N70"/>
      <c r="O70"/>
      <c r="P70"/>
      <c r="Q70"/>
      <c r="R70"/>
      <c r="S70"/>
    </row>
    <row r="71" spans="1:19" s="14" customFormat="1" ht="15">
      <c r="A71" s="252"/>
      <c r="B71" s="263" t="s">
        <v>19</v>
      </c>
      <c r="C71" s="257" t="s">
        <v>19</v>
      </c>
      <c r="D71" s="257" t="s">
        <v>19</v>
      </c>
      <c r="E71" s="257" t="s">
        <v>19</v>
      </c>
      <c r="F71" s="257" t="s">
        <v>19</v>
      </c>
      <c r="G71" s="257" t="s">
        <v>19</v>
      </c>
      <c r="H71" s="257" t="s">
        <v>19</v>
      </c>
      <c r="I71" s="257" t="s">
        <v>19</v>
      </c>
      <c r="J71" s="264" t="s">
        <v>19</v>
      </c>
      <c r="K71" s="264" t="s">
        <v>19</v>
      </c>
      <c r="L71" s="252"/>
      <c r="M71" s="252"/>
      <c r="N71" s="252"/>
      <c r="O71" s="252"/>
      <c r="P71" s="252"/>
      <c r="Q71" s="252"/>
      <c r="R71" s="252"/>
      <c r="S71" s="252"/>
    </row>
    <row r="72" spans="1:19" s="14" customFormat="1">
      <c r="A72" s="252"/>
      <c r="B72" s="260" t="s">
        <v>52</v>
      </c>
      <c r="C72" s="252" t="s">
        <v>53</v>
      </c>
      <c r="D72" s="252"/>
      <c r="E72" s="252"/>
      <c r="F72" s="252"/>
      <c r="G72" s="252"/>
      <c r="H72" s="252"/>
      <c r="I72" s="252"/>
      <c r="J72" s="252"/>
      <c r="K72" s="252"/>
      <c r="L72" s="252"/>
      <c r="M72"/>
      <c r="N72"/>
      <c r="O72"/>
      <c r="P72"/>
      <c r="Q72"/>
      <c r="R72"/>
      <c r="S72"/>
    </row>
    <row r="73" spans="1:19" s="14" customFormat="1" ht="15">
      <c r="A73" s="252"/>
      <c r="B73" s="260"/>
      <c r="C73" s="252"/>
      <c r="D73" s="252"/>
      <c r="E73" s="252"/>
      <c r="F73" s="252"/>
      <c r="G73" s="252"/>
      <c r="H73" s="252"/>
      <c r="I73" s="252"/>
      <c r="J73" s="252"/>
      <c r="K73" s="252"/>
      <c r="L73" s="252"/>
      <c r="M73" s="252"/>
      <c r="N73" s="252"/>
      <c r="O73" s="252"/>
      <c r="P73" s="252"/>
      <c r="Q73" s="252"/>
      <c r="R73" s="252"/>
      <c r="S73" s="252"/>
    </row>
    <row r="74" spans="1:19" s="14" customFormat="1">
      <c r="A74" s="252"/>
      <c r="B74" s="260" t="s">
        <v>54</v>
      </c>
      <c r="C74" s="252" t="s">
        <v>55</v>
      </c>
      <c r="D74" s="252"/>
      <c r="E74" s="252"/>
      <c r="F74" s="252"/>
      <c r="G74" s="252"/>
      <c r="H74" s="252"/>
      <c r="I74" s="252"/>
      <c r="J74" s="252"/>
      <c r="K74" s="252"/>
      <c r="L74"/>
      <c r="M74"/>
      <c r="N74"/>
      <c r="O74"/>
      <c r="P74"/>
      <c r="Q74"/>
      <c r="R74"/>
      <c r="S74"/>
    </row>
    <row r="75" spans="1:19" s="14" customFormat="1" ht="15">
      <c r="A75" s="252"/>
      <c r="B75" s="260"/>
      <c r="C75" s="252"/>
      <c r="D75" s="252"/>
      <c r="E75" s="252"/>
      <c r="F75" s="252"/>
      <c r="G75" s="252"/>
      <c r="H75" s="252"/>
      <c r="I75" s="252"/>
      <c r="J75" s="252"/>
      <c r="K75" s="252"/>
      <c r="L75" s="252"/>
      <c r="M75" s="252"/>
      <c r="N75" s="252"/>
      <c r="O75" s="252"/>
      <c r="P75" s="252"/>
      <c r="Q75" s="252"/>
      <c r="R75" s="252"/>
      <c r="S75" s="252"/>
    </row>
    <row r="76" spans="1:19" s="14" customFormat="1">
      <c r="A76" s="252"/>
      <c r="B76" s="260" t="s">
        <v>56</v>
      </c>
      <c r="C76" s="252" t="s">
        <v>57</v>
      </c>
      <c r="D76" s="252"/>
      <c r="E76" s="252"/>
      <c r="F76" s="252"/>
      <c r="G76" s="252"/>
      <c r="H76" s="252"/>
      <c r="I76" s="252"/>
      <c r="J76" s="252"/>
      <c r="K76" s="252"/>
      <c r="L76" s="252"/>
      <c r="M76" s="252"/>
      <c r="N76" s="252"/>
      <c r="O76" s="252"/>
      <c r="P76" s="252"/>
      <c r="Q76" s="252"/>
      <c r="R76" s="252"/>
      <c r="S76"/>
    </row>
    <row r="77" spans="1:19" s="14" customFormat="1" ht="15">
      <c r="A77" s="252"/>
      <c r="B77" s="252"/>
      <c r="C77" s="252"/>
      <c r="D77" s="252"/>
      <c r="E77" s="252"/>
      <c r="F77" s="252"/>
      <c r="G77" s="252"/>
      <c r="H77" s="252"/>
      <c r="I77" s="252"/>
      <c r="J77" s="252"/>
      <c r="K77" s="252"/>
      <c r="L77" s="252"/>
      <c r="M77" s="252"/>
      <c r="N77" s="252"/>
      <c r="O77" s="252"/>
      <c r="P77" s="252"/>
      <c r="Q77" s="252"/>
      <c r="R77" s="252"/>
      <c r="S77" s="252"/>
    </row>
    <row r="78" spans="1:19" s="14" customFormat="1" ht="15">
      <c r="A78" s="252"/>
      <c r="B78" s="252"/>
      <c r="C78" s="252"/>
      <c r="D78" s="252"/>
      <c r="E78" s="252"/>
      <c r="F78" s="252"/>
      <c r="G78" s="252"/>
      <c r="H78" s="252"/>
      <c r="I78" s="252"/>
      <c r="J78" s="252"/>
      <c r="K78" s="252"/>
      <c r="L78" s="252"/>
      <c r="M78" s="252"/>
      <c r="N78" s="252"/>
      <c r="O78" s="252"/>
      <c r="P78" s="252"/>
      <c r="Q78" s="252"/>
      <c r="R78" s="252"/>
      <c r="S78" s="252"/>
    </row>
    <row r="79" spans="1:19" s="14" customFormat="1" ht="15">
      <c r="A79" s="252"/>
      <c r="B79" s="255" t="s">
        <v>58</v>
      </c>
      <c r="C79" s="252"/>
      <c r="D79" s="252"/>
      <c r="E79" s="252"/>
      <c r="F79" s="252"/>
      <c r="G79" s="252"/>
      <c r="H79" s="252"/>
      <c r="I79" s="252"/>
      <c r="J79" s="252"/>
      <c r="K79" s="252"/>
      <c r="L79" s="252"/>
      <c r="M79" s="252"/>
      <c r="N79" s="252"/>
      <c r="O79" s="252"/>
      <c r="P79" s="252"/>
      <c r="Q79" s="252"/>
      <c r="R79" s="252"/>
      <c r="S79" s="252"/>
    </row>
    <row r="80" spans="1:19" s="14" customFormat="1" ht="15">
      <c r="A80" s="252"/>
      <c r="B80" s="252"/>
      <c r="C80" s="252"/>
      <c r="D80" s="265"/>
      <c r="E80" s="252"/>
      <c r="F80" s="252"/>
      <c r="G80" s="252"/>
      <c r="H80" s="252"/>
      <c r="I80" s="252"/>
      <c r="J80" s="252"/>
      <c r="K80" s="252"/>
      <c r="L80" s="252"/>
      <c r="M80" s="252"/>
      <c r="N80" s="252"/>
      <c r="O80" s="252"/>
      <c r="P80" s="252"/>
      <c r="Q80" s="252"/>
      <c r="R80" s="252"/>
      <c r="S80" s="252"/>
    </row>
    <row r="81" spans="1:19" s="14" customFormat="1">
      <c r="A81" s="252"/>
      <c r="B81" s="252" t="s">
        <v>59</v>
      </c>
      <c r="C81" s="252"/>
      <c r="D81" s="252"/>
      <c r="E81" s="252"/>
      <c r="F81" s="252"/>
      <c r="G81" s="252"/>
      <c r="H81" s="252"/>
      <c r="I81" s="252"/>
      <c r="J81" s="252"/>
      <c r="K81"/>
      <c r="L81"/>
      <c r="M81"/>
      <c r="N81"/>
      <c r="O81"/>
      <c r="P81"/>
      <c r="Q81"/>
      <c r="R81"/>
      <c r="S81"/>
    </row>
    <row r="82" spans="1:19" s="14" customFormat="1" ht="15">
      <c r="A82" s="252"/>
      <c r="B82" s="260"/>
      <c r="C82" s="252"/>
      <c r="D82" s="265"/>
      <c r="E82" s="252"/>
      <c r="F82" s="252"/>
      <c r="G82" s="252"/>
      <c r="H82" s="252"/>
      <c r="I82" s="252"/>
      <c r="J82" s="252"/>
      <c r="K82" s="252"/>
      <c r="L82" s="252"/>
      <c r="M82" s="252"/>
      <c r="N82" s="252"/>
      <c r="O82" s="252"/>
      <c r="P82" s="252"/>
      <c r="Q82" s="252"/>
      <c r="R82" s="252"/>
      <c r="S82" s="252"/>
    </row>
    <row r="83" spans="1:19" s="14" customFormat="1" ht="15">
      <c r="A83" s="252"/>
      <c r="B83" s="252"/>
      <c r="C83" s="252"/>
      <c r="D83" s="252"/>
      <c r="E83" s="266"/>
      <c r="F83" s="252"/>
      <c r="G83" s="252"/>
      <c r="H83" s="252"/>
      <c r="I83" s="252"/>
      <c r="J83" s="252"/>
      <c r="K83" s="252"/>
      <c r="L83" s="252"/>
      <c r="M83" s="252"/>
      <c r="N83" s="252"/>
      <c r="O83" s="252"/>
      <c r="P83" s="252"/>
      <c r="Q83" s="252"/>
      <c r="R83" s="252"/>
      <c r="S83" s="252"/>
    </row>
    <row r="84" spans="1:19" s="14" customFormat="1" ht="15">
      <c r="A84" s="252"/>
      <c r="B84" s="255" t="s">
        <v>60</v>
      </c>
      <c r="C84" s="252"/>
      <c r="D84" s="252"/>
      <c r="E84" s="252"/>
      <c r="F84" s="252"/>
      <c r="G84" s="252"/>
      <c r="H84" s="252"/>
      <c r="I84" s="252"/>
      <c r="J84" s="252"/>
      <c r="K84" s="252"/>
      <c r="L84" s="252"/>
      <c r="M84" s="252"/>
      <c r="N84" s="252"/>
      <c r="O84" s="252"/>
      <c r="P84" s="252"/>
      <c r="Q84" s="252"/>
      <c r="R84" s="252"/>
      <c r="S84" s="252"/>
    </row>
    <row r="85" spans="1:19" s="14" customFormat="1" ht="15">
      <c r="A85" s="252"/>
      <c r="B85" s="252"/>
      <c r="C85" s="252"/>
      <c r="D85" s="266"/>
      <c r="E85" s="252"/>
      <c r="F85" s="252"/>
      <c r="G85" s="252"/>
      <c r="H85" s="252"/>
      <c r="I85" s="252"/>
      <c r="J85" s="252"/>
      <c r="K85" s="252"/>
      <c r="L85" s="252"/>
      <c r="M85" s="252"/>
      <c r="N85" s="252"/>
      <c r="O85" s="252"/>
      <c r="P85" s="252"/>
      <c r="Q85" s="252"/>
      <c r="R85" s="252"/>
      <c r="S85" s="252"/>
    </row>
    <row r="86" spans="1:19" s="14" customFormat="1" ht="15.95" customHeight="1">
      <c r="A86" s="252"/>
      <c r="B86" s="252" t="s">
        <v>61</v>
      </c>
      <c r="C86" s="252"/>
      <c r="D86" s="252"/>
      <c r="E86" s="252"/>
      <c r="F86" s="252"/>
      <c r="G86" s="252"/>
      <c r="H86" s="252"/>
      <c r="I86" s="252"/>
      <c r="J86" s="252"/>
      <c r="K86" s="252"/>
      <c r="L86" s="252"/>
      <c r="M86" s="252"/>
      <c r="N86" s="252"/>
      <c r="O86" s="252"/>
      <c r="P86" s="252"/>
      <c r="Q86"/>
      <c r="R86"/>
      <c r="S86"/>
    </row>
    <row r="87" spans="1:19" s="14" customFormat="1" ht="15">
      <c r="A87" s="252"/>
      <c r="B87" s="252"/>
      <c r="C87" s="252"/>
      <c r="D87" s="252"/>
      <c r="E87" s="252"/>
      <c r="F87" s="252"/>
      <c r="G87" s="252"/>
      <c r="H87" s="252"/>
      <c r="I87" s="252"/>
      <c r="J87" s="252"/>
      <c r="K87" s="252"/>
      <c r="L87" s="252"/>
      <c r="M87" s="252"/>
      <c r="N87" s="252"/>
      <c r="O87" s="252"/>
      <c r="P87" s="252"/>
      <c r="Q87" s="252"/>
      <c r="R87" s="252"/>
      <c r="S87" s="252"/>
    </row>
    <row r="88" spans="1:19" s="14" customFormat="1">
      <c r="A88" s="252"/>
      <c r="B88" s="409" t="s">
        <v>62</v>
      </c>
      <c r="C88" s="254" t="s">
        <v>25</v>
      </c>
      <c r="D88" s="252"/>
      <c r="E88" s="252"/>
      <c r="F88" s="252"/>
      <c r="G88" s="252"/>
      <c r="H88" s="252"/>
      <c r="I88" s="252"/>
      <c r="J88" s="252"/>
      <c r="K88" s="252"/>
      <c r="L88" s="252"/>
      <c r="M88" s="252"/>
      <c r="N88" s="252"/>
      <c r="O88" s="252"/>
      <c r="P88" s="252"/>
      <c r="Q88" s="252"/>
      <c r="R88" s="252"/>
      <c r="S88"/>
    </row>
    <row r="89" spans="1:19" s="14" customFormat="1" ht="15">
      <c r="A89" s="252"/>
      <c r="B89" s="252"/>
      <c r="C89" s="252"/>
      <c r="D89" s="252"/>
      <c r="E89" s="252"/>
      <c r="F89" s="252"/>
      <c r="G89" s="252"/>
      <c r="H89" s="252"/>
      <c r="I89" s="252"/>
      <c r="J89" s="252"/>
      <c r="K89" s="252"/>
      <c r="L89" s="252"/>
      <c r="M89" s="252"/>
      <c r="N89" s="252"/>
      <c r="O89" s="252"/>
      <c r="P89" s="252"/>
      <c r="Q89" s="252"/>
      <c r="R89" s="252"/>
      <c r="S89" s="252"/>
    </row>
    <row r="90" spans="1:19" s="14" customFormat="1">
      <c r="A90" s="252"/>
      <c r="B90" s="409" t="s">
        <v>63</v>
      </c>
      <c r="C90" s="252" t="s">
        <v>64</v>
      </c>
      <c r="D90" s="252"/>
      <c r="E90" s="252"/>
      <c r="F90" s="252"/>
      <c r="G90" s="252"/>
      <c r="H90" s="252"/>
      <c r="I90" s="252"/>
      <c r="J90" s="252"/>
      <c r="K90" s="252"/>
      <c r="L90" s="252"/>
      <c r="M90" s="252"/>
      <c r="N90" s="252"/>
      <c r="O90" s="252"/>
      <c r="P90" s="252"/>
      <c r="Q90" s="252"/>
      <c r="R90"/>
      <c r="S90"/>
    </row>
    <row r="91" spans="1:19" s="14" customFormat="1" ht="15">
      <c r="A91" s="252"/>
      <c r="B91" s="252"/>
      <c r="C91" s="252"/>
      <c r="D91" s="252"/>
      <c r="E91" s="252"/>
      <c r="F91" s="252"/>
      <c r="G91" s="252"/>
      <c r="H91" s="252"/>
      <c r="I91" s="252"/>
      <c r="J91" s="252"/>
      <c r="K91" s="252"/>
      <c r="L91" s="252"/>
      <c r="M91" s="252"/>
      <c r="N91" s="252"/>
      <c r="O91" s="252"/>
      <c r="P91" s="252"/>
      <c r="Q91" s="252"/>
      <c r="R91" s="252"/>
      <c r="S91" s="252"/>
    </row>
    <row r="92" spans="1:19" s="14" customFormat="1">
      <c r="A92" s="252"/>
      <c r="B92" s="409" t="s">
        <v>65</v>
      </c>
      <c r="C92" s="252" t="s">
        <v>66</v>
      </c>
      <c r="D92" s="252"/>
      <c r="E92" s="252"/>
      <c r="F92" s="252"/>
      <c r="G92" s="252"/>
      <c r="H92" s="252"/>
      <c r="I92" s="252"/>
      <c r="J92" s="252"/>
      <c r="K92" s="252"/>
      <c r="L92" s="252"/>
      <c r="M92" s="252"/>
      <c r="N92" s="252"/>
      <c r="O92" s="252"/>
      <c r="P92" s="252"/>
      <c r="Q92" s="252"/>
      <c r="R92"/>
      <c r="S92"/>
    </row>
    <row r="93" spans="1:19" s="14" customFormat="1" ht="15">
      <c r="A93" s="252"/>
      <c r="B93" s="252"/>
      <c r="C93" s="252"/>
      <c r="D93" s="252"/>
      <c r="E93" s="252"/>
      <c r="F93" s="252"/>
      <c r="G93" s="252"/>
      <c r="H93" s="252"/>
      <c r="I93" s="410"/>
      <c r="J93" s="410"/>
      <c r="K93" s="410"/>
      <c r="L93" s="410"/>
      <c r="M93" s="410"/>
      <c r="N93" s="252"/>
      <c r="O93" s="252"/>
      <c r="P93" s="252"/>
      <c r="Q93" s="252"/>
      <c r="R93" s="252"/>
      <c r="S93" s="252"/>
    </row>
    <row r="94" spans="1:19" s="14" customFormat="1">
      <c r="A94" s="252"/>
      <c r="B94" s="260" t="s">
        <v>67</v>
      </c>
      <c r="C94" s="252" t="s">
        <v>68</v>
      </c>
      <c r="D94" s="410"/>
      <c r="E94" s="410"/>
      <c r="F94" s="410"/>
      <c r="G94" s="410"/>
      <c r="H94" s="410"/>
      <c r="I94" s="252"/>
      <c r="J94" s="252"/>
      <c r="K94" s="252"/>
      <c r="L94" s="252"/>
      <c r="M94" s="252"/>
      <c r="N94" s="252"/>
      <c r="O94"/>
      <c r="P94"/>
      <c r="Q94"/>
      <c r="R94"/>
      <c r="S94"/>
    </row>
    <row r="95" spans="1:19" s="14" customFormat="1" ht="15">
      <c r="A95" s="258" t="s">
        <v>19</v>
      </c>
      <c r="B95" s="252"/>
      <c r="C95" s="252"/>
      <c r="D95" s="252"/>
      <c r="E95" s="252"/>
      <c r="F95" s="252"/>
      <c r="G95" s="252"/>
      <c r="H95" s="252"/>
      <c r="I95" s="254"/>
      <c r="J95" s="254"/>
      <c r="K95" s="254"/>
      <c r="L95" s="254"/>
      <c r="M95" s="254"/>
      <c r="N95" s="252"/>
      <c r="O95" s="252"/>
      <c r="P95" s="252"/>
      <c r="Q95" s="252"/>
      <c r="R95" s="252"/>
      <c r="S95" s="252"/>
    </row>
    <row r="96" spans="1:19" s="14" customFormat="1">
      <c r="A96" s="258" t="s">
        <v>19</v>
      </c>
      <c r="B96" s="409" t="s">
        <v>69</v>
      </c>
      <c r="C96" s="252" t="s">
        <v>70</v>
      </c>
      <c r="D96" s="252"/>
      <c r="E96" s="252"/>
      <c r="F96" s="252"/>
      <c r="G96" s="252"/>
      <c r="H96" s="252"/>
      <c r="I96" s="252"/>
      <c r="J96" s="252"/>
      <c r="K96" s="252"/>
      <c r="L96" s="252"/>
      <c r="M96" s="252"/>
      <c r="N96" s="252"/>
      <c r="O96"/>
      <c r="P96"/>
      <c r="Q96"/>
      <c r="R96"/>
      <c r="S96"/>
    </row>
    <row r="97" spans="1:19" s="14" customFormat="1" ht="15">
      <c r="A97" s="258" t="s">
        <v>19</v>
      </c>
      <c r="B97" s="252"/>
      <c r="C97" s="252"/>
      <c r="D97" s="252"/>
      <c r="E97" s="252"/>
      <c r="F97" s="252"/>
      <c r="G97" s="252"/>
      <c r="H97" s="410"/>
      <c r="I97" s="252"/>
      <c r="J97" s="252"/>
      <c r="K97" s="252"/>
      <c r="L97" s="252"/>
      <c r="M97" s="252"/>
      <c r="N97" s="252"/>
      <c r="O97" s="252"/>
      <c r="P97" s="252"/>
      <c r="Q97" s="252"/>
      <c r="R97" s="252"/>
      <c r="S97" s="252"/>
    </row>
    <row r="98" spans="1:19" s="14" customFormat="1">
      <c r="A98" s="258" t="s">
        <v>19</v>
      </c>
      <c r="B98" s="409" t="s">
        <v>71</v>
      </c>
      <c r="C98" s="252" t="s">
        <v>72</v>
      </c>
      <c r="D98" s="410"/>
      <c r="E98" s="252"/>
      <c r="F98" s="252"/>
      <c r="G98" s="252"/>
      <c r="H98" s="252"/>
      <c r="I98" s="252"/>
      <c r="J98" s="252"/>
      <c r="K98" s="252"/>
      <c r="L98" s="252"/>
      <c r="M98" s="252"/>
      <c r="N98" s="252"/>
      <c r="O98" s="252"/>
      <c r="P98"/>
      <c r="Q98"/>
      <c r="R98"/>
      <c r="S98"/>
    </row>
    <row r="99" spans="1:19" s="14" customFormat="1" ht="15">
      <c r="A99" s="258" t="s">
        <v>19</v>
      </c>
      <c r="B99" s="252"/>
      <c r="C99" s="252"/>
      <c r="D99" s="252"/>
      <c r="E99" s="252"/>
      <c r="F99" s="252"/>
      <c r="G99" s="252"/>
      <c r="H99" s="254"/>
      <c r="I99" s="252"/>
      <c r="J99" s="252"/>
      <c r="K99" s="252"/>
      <c r="L99" s="252"/>
      <c r="M99" s="252"/>
      <c r="N99" s="252"/>
      <c r="O99" s="252"/>
      <c r="P99" s="252"/>
      <c r="Q99" s="252"/>
      <c r="R99" s="252"/>
      <c r="S99" s="252"/>
    </row>
    <row r="100" spans="1:19" s="14" customFormat="1">
      <c r="A100" s="254"/>
      <c r="B100" s="409" t="s">
        <v>73</v>
      </c>
      <c r="C100" s="252" t="s">
        <v>74</v>
      </c>
      <c r="D100" s="252"/>
      <c r="E100" s="252"/>
      <c r="F100" s="252"/>
      <c r="G100" s="252"/>
      <c r="H100" s="252"/>
      <c r="I100" s="252"/>
      <c r="J100" s="252"/>
      <c r="K100" s="252"/>
      <c r="L100" s="252"/>
      <c r="M100" s="252"/>
      <c r="N100" s="252"/>
      <c r="O100" s="252"/>
      <c r="P100"/>
      <c r="Q100"/>
      <c r="R100"/>
      <c r="S100"/>
    </row>
    <row r="101" spans="1:19" s="14" customFormat="1" ht="15">
      <c r="A101" s="254"/>
      <c r="B101" s="252"/>
      <c r="C101" s="252"/>
      <c r="D101" s="252"/>
      <c r="E101" s="252"/>
      <c r="F101" s="252"/>
      <c r="G101" s="254"/>
      <c r="H101" s="252"/>
      <c r="I101" s="252"/>
      <c r="J101" s="252"/>
      <c r="K101" s="252"/>
      <c r="L101" s="252"/>
      <c r="M101" s="252"/>
      <c r="N101" s="252"/>
      <c r="O101" s="252"/>
      <c r="P101" s="252"/>
      <c r="Q101" s="252"/>
      <c r="R101" s="252"/>
      <c r="S101" s="252"/>
    </row>
    <row r="102" spans="1:19" s="14" customFormat="1">
      <c r="A102" s="254"/>
      <c r="B102" s="409" t="s">
        <v>75</v>
      </c>
      <c r="C102" s="252" t="s">
        <v>76</v>
      </c>
      <c r="D102" s="252"/>
      <c r="E102" s="252"/>
      <c r="F102" s="252"/>
      <c r="G102" s="252"/>
      <c r="H102" s="252"/>
      <c r="I102" s="252"/>
      <c r="J102" s="252"/>
      <c r="K102" s="252"/>
      <c r="L102" s="252"/>
      <c r="M102" s="252"/>
      <c r="N102" s="252"/>
      <c r="O102" s="252"/>
      <c r="P102"/>
      <c r="Q102"/>
      <c r="R102"/>
      <c r="S102"/>
    </row>
    <row r="103" spans="1:19" s="14" customFormat="1" ht="15">
      <c r="A103" s="254"/>
      <c r="B103" s="252"/>
      <c r="C103" s="252"/>
      <c r="D103" s="252"/>
      <c r="E103" s="252"/>
      <c r="F103" s="252"/>
      <c r="G103" s="252"/>
      <c r="H103" s="252"/>
      <c r="I103" s="252"/>
      <c r="J103" s="252"/>
      <c r="K103" s="252"/>
      <c r="L103" s="252"/>
      <c r="M103" s="252"/>
      <c r="N103" s="252"/>
      <c r="O103" s="252"/>
      <c r="P103" s="252"/>
      <c r="Q103" s="252"/>
      <c r="R103" s="252"/>
      <c r="S103" s="252"/>
    </row>
    <row r="104" spans="1:19" s="14" customFormat="1">
      <c r="A104" s="252"/>
      <c r="B104" s="409" t="s">
        <v>77</v>
      </c>
      <c r="C104" s="252" t="s">
        <v>78</v>
      </c>
      <c r="D104" s="252"/>
      <c r="E104" s="252"/>
      <c r="F104" s="252"/>
      <c r="G104" s="252"/>
      <c r="H104" s="252"/>
      <c r="I104" s="252"/>
      <c r="J104" s="252"/>
      <c r="K104" s="252"/>
      <c r="L104" s="252"/>
      <c r="M104" s="252"/>
      <c r="N104" s="252"/>
      <c r="O104" s="252"/>
      <c r="P104"/>
      <c r="Q104"/>
      <c r="R104"/>
      <c r="S104"/>
    </row>
    <row r="105" spans="1:19" s="14" customFormat="1" ht="15">
      <c r="A105" s="252"/>
      <c r="B105" s="409"/>
      <c r="C105" s="252"/>
      <c r="D105" s="410"/>
      <c r="E105" s="410"/>
      <c r="F105" s="410"/>
      <c r="G105" s="252"/>
      <c r="H105" s="252"/>
      <c r="I105" s="252"/>
      <c r="J105" s="252"/>
      <c r="K105" s="252"/>
      <c r="L105" s="252"/>
      <c r="M105" s="252"/>
      <c r="N105" s="252"/>
      <c r="O105" s="252"/>
      <c r="P105" s="252"/>
      <c r="Q105" s="252"/>
      <c r="R105" s="252"/>
      <c r="S105" s="252"/>
    </row>
    <row r="106" spans="1:19" s="14" customFormat="1" ht="15">
      <c r="A106" s="252"/>
      <c r="B106" s="409"/>
      <c r="C106" s="252"/>
      <c r="D106" s="410"/>
      <c r="E106" s="410"/>
      <c r="F106" s="410"/>
      <c r="G106" s="252"/>
      <c r="H106" s="252"/>
      <c r="I106" s="252"/>
      <c r="J106" s="252"/>
      <c r="K106" s="252"/>
      <c r="L106" s="252"/>
      <c r="M106" s="252"/>
      <c r="N106" s="252"/>
      <c r="O106" s="252"/>
      <c r="P106" s="252"/>
      <c r="Q106" s="252"/>
      <c r="R106" s="252"/>
      <c r="S106" s="252"/>
    </row>
    <row r="107" spans="1:19" s="14" customFormat="1" ht="15">
      <c r="A107" s="252"/>
      <c r="B107" s="253" t="s">
        <v>79</v>
      </c>
      <c r="C107" s="252"/>
      <c r="D107" s="410"/>
      <c r="E107" s="410"/>
      <c r="F107" s="410"/>
      <c r="G107" s="252"/>
      <c r="H107" s="252"/>
      <c r="I107" s="252"/>
      <c r="J107" s="252"/>
      <c r="K107" s="252"/>
      <c r="L107" s="252"/>
      <c r="M107" s="252"/>
      <c r="N107" s="252"/>
      <c r="O107" s="252"/>
      <c r="P107" s="252"/>
      <c r="Q107" s="252"/>
      <c r="R107" s="252"/>
      <c r="S107" s="252"/>
    </row>
    <row r="108" spans="1:19" s="14" customFormat="1" ht="15.95" customHeight="1">
      <c r="A108" s="252"/>
      <c r="B108" s="253"/>
      <c r="C108" s="252"/>
      <c r="D108" s="410"/>
      <c r="E108" s="410"/>
      <c r="F108" s="410"/>
      <c r="G108" s="252"/>
      <c r="H108" s="252"/>
      <c r="I108" s="252"/>
      <c r="J108" s="252"/>
      <c r="K108" s="252"/>
      <c r="L108" s="252"/>
      <c r="M108" s="252"/>
      <c r="N108" s="252"/>
      <c r="O108" s="252"/>
      <c r="P108" s="252"/>
      <c r="Q108" s="252"/>
      <c r="R108" s="252"/>
      <c r="S108" s="252"/>
    </row>
    <row r="109" spans="1:19" s="14" customFormat="1">
      <c r="A109" s="252"/>
      <c r="B109" s="254" t="s">
        <v>80</v>
      </c>
      <c r="C109" s="252"/>
      <c r="D109" s="252"/>
      <c r="E109" s="252"/>
      <c r="F109" s="252"/>
      <c r="G109" s="252"/>
      <c r="H109" s="252"/>
      <c r="I109"/>
      <c r="J109"/>
      <c r="K109"/>
      <c r="L109"/>
      <c r="M109"/>
      <c r="N109"/>
      <c r="O109"/>
      <c r="P109"/>
      <c r="Q109"/>
      <c r="R109"/>
      <c r="S109"/>
    </row>
    <row r="110" spans="1:19" s="14" customFormat="1" ht="15">
      <c r="A110" s="252"/>
      <c r="B110" s="252"/>
      <c r="C110" s="252"/>
      <c r="D110" s="252"/>
      <c r="E110" s="252"/>
      <c r="F110" s="252"/>
      <c r="G110" s="252"/>
      <c r="H110" s="258" t="s">
        <v>19</v>
      </c>
      <c r="I110" s="252"/>
      <c r="J110" s="252"/>
      <c r="K110" s="252"/>
      <c r="L110" s="252"/>
      <c r="M110" s="252"/>
      <c r="N110" s="252"/>
      <c r="O110" s="252"/>
      <c r="P110" s="252"/>
      <c r="Q110" s="252"/>
      <c r="R110" s="252"/>
      <c r="S110" s="252"/>
    </row>
    <row r="111" spans="1:19" s="14" customFormat="1" ht="15" customHeight="1">
      <c r="A111" s="252"/>
      <c r="B111" s="510" t="s">
        <v>81</v>
      </c>
      <c r="C111" s="252"/>
      <c r="D111" s="252"/>
      <c r="E111" s="252"/>
      <c r="F111" s="252"/>
      <c r="G111" s="252"/>
      <c r="H111" s="252"/>
      <c r="I111" s="252"/>
      <c r="J111" s="252"/>
      <c r="K111" s="252"/>
      <c r="L111" s="252"/>
      <c r="M111" s="252"/>
      <c r="N111" s="252"/>
      <c r="O111" s="252"/>
      <c r="P111" s="252"/>
      <c r="Q111" s="252"/>
      <c r="R111" s="252"/>
      <c r="S111" s="252"/>
    </row>
    <row r="112" spans="1:19" s="14" customFormat="1" ht="15" customHeight="1">
      <c r="A112" s="252"/>
      <c r="B112" s="510"/>
      <c r="C112" s="252"/>
      <c r="D112" s="252"/>
      <c r="E112" s="252"/>
      <c r="F112" s="252"/>
      <c r="G112" s="252"/>
      <c r="H112" s="252"/>
      <c r="I112" s="252"/>
      <c r="J112" s="252"/>
      <c r="K112" s="252"/>
      <c r="L112" s="252"/>
      <c r="M112" s="252"/>
      <c r="N112" s="252"/>
      <c r="O112" s="252"/>
      <c r="P112" s="252"/>
      <c r="Q112" s="252"/>
      <c r="R112" s="252"/>
      <c r="S112" s="252"/>
    </row>
    <row r="113" spans="1:19" s="14" customFormat="1" ht="15">
      <c r="A113" s="252"/>
      <c r="B113" s="254"/>
      <c r="C113" s="252"/>
      <c r="D113" s="252"/>
      <c r="E113" s="252"/>
      <c r="F113" s="252"/>
      <c r="G113" s="252"/>
      <c r="H113" s="252"/>
      <c r="I113" s="252"/>
      <c r="J113" s="252"/>
      <c r="K113" s="252"/>
      <c r="L113" s="252"/>
      <c r="M113" s="252"/>
      <c r="N113" s="252"/>
      <c r="O113" s="252"/>
      <c r="P113" s="252"/>
      <c r="Q113" s="252"/>
      <c r="R113" s="252"/>
      <c r="S113" s="252"/>
    </row>
    <row r="114" spans="1:19" s="14" customFormat="1">
      <c r="A114" s="252"/>
      <c r="B114" s="254" t="s">
        <v>82</v>
      </c>
      <c r="C114" s="252"/>
      <c r="D114" s="252"/>
      <c r="E114" s="252"/>
      <c r="F114" s="252"/>
      <c r="G114" s="252"/>
      <c r="H114" s="252"/>
      <c r="I114" s="252"/>
      <c r="J114" s="252"/>
      <c r="K114" s="252"/>
      <c r="L114" s="252"/>
      <c r="M114" s="252"/>
      <c r="N114"/>
      <c r="O114"/>
      <c r="P114"/>
      <c r="Q114"/>
      <c r="R114"/>
      <c r="S114"/>
    </row>
    <row r="115" spans="1:19" s="14" customFormat="1" ht="15">
      <c r="A115" s="252"/>
      <c r="B115" s="254"/>
      <c r="C115" s="252"/>
      <c r="D115" s="252"/>
      <c r="E115" s="252"/>
      <c r="F115" s="252"/>
      <c r="G115" s="252"/>
      <c r="H115" s="252"/>
      <c r="I115" s="252"/>
      <c r="J115" s="252"/>
      <c r="K115" s="252"/>
      <c r="L115" s="252"/>
      <c r="M115" s="252"/>
      <c r="N115" s="252"/>
      <c r="O115" s="252"/>
      <c r="P115" s="252"/>
      <c r="Q115" s="252"/>
      <c r="R115" s="252"/>
      <c r="S115" s="252"/>
    </row>
    <row r="116" spans="1:19" s="14" customFormat="1" ht="15">
      <c r="B116" s="15"/>
    </row>
    <row r="117" spans="1:19" s="14" customFormat="1" ht="15">
      <c r="B117" s="15"/>
    </row>
    <row r="118" spans="1:19" s="14" customFormat="1" ht="15">
      <c r="B118" s="15"/>
    </row>
    <row r="119" spans="1:19" s="14" customFormat="1" ht="15">
      <c r="B119" s="15"/>
    </row>
    <row r="120" spans="1:19" s="14" customFormat="1" ht="15">
      <c r="B120" s="15"/>
    </row>
    <row r="121" spans="1:19" s="14" customFormat="1" ht="15">
      <c r="B121" s="15"/>
    </row>
    <row r="122" spans="1:19" s="14" customFormat="1" ht="15">
      <c r="B122" s="15"/>
    </row>
    <row r="123" spans="1:19" s="14" customFormat="1" ht="15">
      <c r="B123" s="15"/>
    </row>
    <row r="124" spans="1:19" s="14" customFormat="1" ht="15">
      <c r="B124" s="15"/>
    </row>
    <row r="125" spans="1:19" s="14" customFormat="1" ht="15">
      <c r="B125" s="15"/>
    </row>
    <row r="126" spans="1:19" s="14" customFormat="1" ht="15">
      <c r="B126" s="15"/>
    </row>
    <row r="127" spans="1:19" s="14" customFormat="1" ht="15">
      <c r="B127" s="15"/>
    </row>
    <row r="128" spans="1:19" s="14" customFormat="1" ht="15">
      <c r="B128" s="15"/>
    </row>
    <row r="129" spans="2:2" s="14" customFormat="1" ht="15">
      <c r="B129" s="15"/>
    </row>
    <row r="130" spans="2:2" s="14" customFormat="1" ht="15">
      <c r="B130" s="15"/>
    </row>
    <row r="131" spans="2:2" s="14" customFormat="1" ht="15">
      <c r="B131" s="15"/>
    </row>
    <row r="132" spans="2:2" s="14" customFormat="1" ht="15">
      <c r="B132" s="15"/>
    </row>
    <row r="133" spans="2:2" s="14" customFormat="1" ht="15">
      <c r="B133" s="15"/>
    </row>
    <row r="134" spans="2:2" s="14" customFormat="1" ht="15">
      <c r="B134" s="15"/>
    </row>
    <row r="135" spans="2:2" s="14" customFormat="1" ht="15">
      <c r="B135" s="15"/>
    </row>
    <row r="136" spans="2:2" s="14" customFormat="1" ht="15">
      <c r="B136" s="15"/>
    </row>
    <row r="137" spans="2:2" s="14" customFormat="1" ht="15">
      <c r="B137" s="15"/>
    </row>
    <row r="138" spans="2:2" s="14" customFormat="1" ht="15">
      <c r="B138" s="15"/>
    </row>
    <row r="139" spans="2:2" s="14" customFormat="1" ht="15">
      <c r="B139" s="15"/>
    </row>
    <row r="140" spans="2:2" s="14" customFormat="1" ht="15">
      <c r="B140" s="15"/>
    </row>
    <row r="141" spans="2:2" s="14" customFormat="1" ht="15">
      <c r="B141" s="15"/>
    </row>
    <row r="142" spans="2:2" s="14" customFormat="1" ht="15">
      <c r="B142" s="15"/>
    </row>
    <row r="143" spans="2:2" s="14" customFormat="1" ht="15">
      <c r="B143" s="15"/>
    </row>
    <row r="144" spans="2:2" s="14" customFormat="1" ht="15">
      <c r="B144" s="15"/>
    </row>
    <row r="145" spans="2:2" s="14" customFormat="1" ht="15">
      <c r="B145" s="15"/>
    </row>
    <row r="146" spans="2:2" s="14" customFormat="1" ht="15">
      <c r="B146" s="15"/>
    </row>
    <row r="147" spans="2:2" s="14" customFormat="1" ht="15">
      <c r="B147" s="15"/>
    </row>
    <row r="148" spans="2:2" s="14" customFormat="1" ht="15">
      <c r="B148" s="15"/>
    </row>
    <row r="149" spans="2:2" s="14" customFormat="1" ht="15">
      <c r="B149" s="15"/>
    </row>
    <row r="150" spans="2:2" s="14" customFormat="1" ht="15">
      <c r="B150" s="15"/>
    </row>
    <row r="151" spans="2:2" s="14" customFormat="1" ht="15">
      <c r="B151" s="15"/>
    </row>
    <row r="152" spans="2:2" s="14" customFormat="1" ht="15">
      <c r="B152" s="15"/>
    </row>
    <row r="153" spans="2:2" s="14" customFormat="1" ht="15">
      <c r="B153" s="15"/>
    </row>
    <row r="154" spans="2:2" s="14" customFormat="1" ht="15">
      <c r="B154" s="15"/>
    </row>
    <row r="155" spans="2:2" s="14" customFormat="1" ht="15">
      <c r="B155" s="15"/>
    </row>
    <row r="156" spans="2:2" s="14" customFormat="1" ht="15">
      <c r="B156" s="15"/>
    </row>
    <row r="157" spans="2:2" s="14" customFormat="1" ht="15">
      <c r="B157" s="15"/>
    </row>
    <row r="158" spans="2:2" s="14" customFormat="1" ht="15">
      <c r="B158" s="15"/>
    </row>
    <row r="159" spans="2:2" s="14" customFormat="1" ht="15">
      <c r="B159" s="15"/>
    </row>
    <row r="160" spans="2:2" s="14" customFormat="1" ht="15">
      <c r="B160" s="15"/>
    </row>
    <row r="161" spans="2:2" s="14" customFormat="1" ht="15">
      <c r="B161" s="15"/>
    </row>
    <row r="162" spans="2:2" s="14" customFormat="1" ht="15">
      <c r="B162" s="15"/>
    </row>
    <row r="163" spans="2:2" s="14" customFormat="1" ht="15">
      <c r="B163" s="15"/>
    </row>
    <row r="164" spans="2:2" s="14" customFormat="1" ht="15">
      <c r="B164" s="15"/>
    </row>
    <row r="165" spans="2:2" s="14" customFormat="1" ht="15">
      <c r="B165" s="15"/>
    </row>
    <row r="166" spans="2:2" s="14" customFormat="1" ht="15">
      <c r="B166" s="15"/>
    </row>
    <row r="167" spans="2:2" s="14" customFormat="1" ht="15">
      <c r="B167" s="15"/>
    </row>
    <row r="168" spans="2:2" s="14" customFormat="1" ht="15">
      <c r="B168" s="15"/>
    </row>
    <row r="169" spans="2:2" s="14" customFormat="1" ht="15">
      <c r="B169" s="15"/>
    </row>
    <row r="170" spans="2:2" s="14" customFormat="1" ht="15">
      <c r="B170" s="15"/>
    </row>
    <row r="171" spans="2:2" s="14" customFormat="1" ht="15">
      <c r="B171" s="15"/>
    </row>
    <row r="172" spans="2:2" s="14" customFormat="1" ht="15">
      <c r="B172" s="15"/>
    </row>
    <row r="173" spans="2:2" s="14" customFormat="1" ht="15">
      <c r="B173" s="15"/>
    </row>
    <row r="174" spans="2:2" s="14" customFormat="1" ht="15">
      <c r="B174" s="15"/>
    </row>
    <row r="175" spans="2:2" s="14" customFormat="1" ht="15">
      <c r="B175" s="15"/>
    </row>
    <row r="176" spans="2:2" s="14" customFormat="1" ht="15">
      <c r="B176" s="15"/>
    </row>
    <row r="177" spans="2:2" s="14" customFormat="1" ht="15">
      <c r="B177" s="15"/>
    </row>
    <row r="178" spans="2:2" s="14" customFormat="1" ht="15">
      <c r="B178" s="15"/>
    </row>
    <row r="179" spans="2:2" s="14" customFormat="1" ht="15">
      <c r="B179" s="15"/>
    </row>
    <row r="180" spans="2:2" s="14" customFormat="1" ht="15">
      <c r="B180" s="15"/>
    </row>
    <row r="181" spans="2:2" s="14" customFormat="1" ht="15">
      <c r="B181" s="15"/>
    </row>
    <row r="182" spans="2:2" s="14" customFormat="1" ht="15">
      <c r="B182" s="15"/>
    </row>
    <row r="183" spans="2:2" s="14" customFormat="1" ht="15">
      <c r="B183" s="15"/>
    </row>
    <row r="184" spans="2:2" s="14" customFormat="1" ht="15">
      <c r="B184" s="15"/>
    </row>
    <row r="185" spans="2:2" s="14" customFormat="1" ht="15">
      <c r="B185" s="15"/>
    </row>
    <row r="186" spans="2:2" s="14" customFormat="1" ht="15">
      <c r="B186" s="15"/>
    </row>
    <row r="187" spans="2:2" s="14" customFormat="1" ht="15">
      <c r="B187" s="15"/>
    </row>
    <row r="188" spans="2:2" s="14" customFormat="1" ht="15">
      <c r="B188" s="15"/>
    </row>
    <row r="189" spans="2:2" s="14" customFormat="1" ht="15">
      <c r="B189" s="15"/>
    </row>
    <row r="190" spans="2:2" s="14" customFormat="1" ht="15">
      <c r="B190" s="15"/>
    </row>
    <row r="191" spans="2:2" s="14" customFormat="1" ht="15">
      <c r="B191" s="15"/>
    </row>
    <row r="192" spans="2:2" s="14" customFormat="1" ht="15">
      <c r="B192" s="15"/>
    </row>
    <row r="193" spans="2:2" s="14" customFormat="1" ht="15">
      <c r="B193" s="15"/>
    </row>
    <row r="194" spans="2:2" s="14" customFormat="1" ht="15">
      <c r="B194" s="15"/>
    </row>
    <row r="195" spans="2:2" s="14" customFormat="1" ht="15">
      <c r="B195" s="15"/>
    </row>
    <row r="196" spans="2:2" s="14" customFormat="1" ht="15">
      <c r="B196" s="15"/>
    </row>
    <row r="197" spans="2:2" s="14" customFormat="1" ht="15">
      <c r="B197" s="15"/>
    </row>
    <row r="198" spans="2:2" s="14" customFormat="1" ht="15">
      <c r="B198" s="15"/>
    </row>
    <row r="199" spans="2:2" s="14" customFormat="1" ht="15">
      <c r="B199" s="15"/>
    </row>
    <row r="200" spans="2:2" s="14" customFormat="1" ht="15">
      <c r="B200" s="15"/>
    </row>
    <row r="201" spans="2:2" s="14" customFormat="1" ht="15">
      <c r="B201" s="15"/>
    </row>
    <row r="202" spans="2:2" s="14" customFormat="1" ht="15">
      <c r="B202" s="15"/>
    </row>
    <row r="203" spans="2:2" s="14" customFormat="1" ht="15">
      <c r="B203" s="15"/>
    </row>
    <row r="204" spans="2:2" s="14" customFormat="1" ht="15">
      <c r="B204" s="15"/>
    </row>
    <row r="205" spans="2:2" s="14" customFormat="1" ht="15">
      <c r="B205" s="15"/>
    </row>
    <row r="206" spans="2:2" s="14" customFormat="1" ht="15">
      <c r="B206" s="15"/>
    </row>
    <row r="207" spans="2:2" s="14" customFormat="1" ht="15">
      <c r="B207" s="15"/>
    </row>
    <row r="208" spans="2:2" s="14" customFormat="1" ht="15">
      <c r="B208" s="15"/>
    </row>
    <row r="209" spans="2:2" s="14" customFormat="1" ht="15">
      <c r="B209" s="15"/>
    </row>
    <row r="210" spans="2:2" s="14" customFormat="1" ht="15">
      <c r="B210" s="15"/>
    </row>
    <row r="211" spans="2:2" s="14" customFormat="1" ht="15">
      <c r="B211" s="15"/>
    </row>
    <row r="212" spans="2:2" s="14" customFormat="1" ht="15">
      <c r="B212" s="15"/>
    </row>
    <row r="213" spans="2:2" s="14" customFormat="1" ht="15">
      <c r="B213" s="15"/>
    </row>
    <row r="214" spans="2:2" s="14" customFormat="1" ht="15">
      <c r="B214" s="15"/>
    </row>
    <row r="215" spans="2:2" s="14" customFormat="1" ht="15">
      <c r="B215" s="15"/>
    </row>
    <row r="216" spans="2:2" s="14" customFormat="1" ht="15">
      <c r="B216" s="15"/>
    </row>
    <row r="217" spans="2:2" s="14" customFormat="1" ht="15">
      <c r="B217" s="15"/>
    </row>
    <row r="218" spans="2:2" s="14" customFormat="1" ht="15">
      <c r="B218" s="15"/>
    </row>
    <row r="219" spans="2:2" s="14" customFormat="1" ht="15">
      <c r="B219" s="15"/>
    </row>
    <row r="220" spans="2:2" s="14" customFormat="1" ht="15">
      <c r="B220" s="15"/>
    </row>
    <row r="221" spans="2:2" s="14" customFormat="1" ht="15">
      <c r="B221" s="15"/>
    </row>
    <row r="222" spans="2:2" s="14" customFormat="1" ht="15">
      <c r="B222" s="15"/>
    </row>
    <row r="223" spans="2:2" s="14" customFormat="1" ht="15">
      <c r="B223" s="15"/>
    </row>
    <row r="224" spans="2:2" s="14" customFormat="1" ht="15">
      <c r="B224" s="15"/>
    </row>
    <row r="225" spans="2:2" s="14" customFormat="1" ht="15">
      <c r="B225" s="15"/>
    </row>
    <row r="226" spans="2:2" s="14" customFormat="1" ht="15">
      <c r="B226" s="15"/>
    </row>
    <row r="227" spans="2:2" s="14" customFormat="1" ht="15">
      <c r="B227" s="15"/>
    </row>
    <row r="228" spans="2:2" s="14" customFormat="1" ht="15">
      <c r="B228" s="15"/>
    </row>
    <row r="229" spans="2:2">
      <c r="B229" s="13"/>
    </row>
    <row r="230" spans="2:2">
      <c r="B230" s="13"/>
    </row>
    <row r="231" spans="2:2">
      <c r="B231" s="13"/>
    </row>
    <row r="232" spans="2:2">
      <c r="B232" s="13"/>
    </row>
    <row r="233" spans="2:2">
      <c r="B233" s="13"/>
    </row>
    <row r="234" spans="2:2">
      <c r="B234" s="13"/>
    </row>
    <row r="235" spans="2:2">
      <c r="B235" s="13"/>
    </row>
    <row r="236" spans="2:2">
      <c r="B236" s="13"/>
    </row>
    <row r="237" spans="2:2">
      <c r="B237" s="13"/>
    </row>
    <row r="238" spans="2:2">
      <c r="B238" s="13"/>
    </row>
    <row r="239" spans="2:2">
      <c r="B239" s="13"/>
    </row>
    <row r="240" spans="2:2">
      <c r="B240" s="13"/>
    </row>
    <row r="241" spans="2:2">
      <c r="B241" s="13"/>
    </row>
    <row r="242" spans="2:2">
      <c r="B242" s="13"/>
    </row>
    <row r="243" spans="2:2">
      <c r="B243" s="13"/>
    </row>
    <row r="244" spans="2:2">
      <c r="B244" s="13"/>
    </row>
    <row r="245" spans="2:2">
      <c r="B245" s="13"/>
    </row>
    <row r="246" spans="2:2">
      <c r="B246" s="13"/>
    </row>
    <row r="247" spans="2:2">
      <c r="B247" s="13"/>
    </row>
    <row r="248" spans="2:2">
      <c r="B248" s="13"/>
    </row>
    <row r="249" spans="2:2">
      <c r="B249" s="13"/>
    </row>
    <row r="250" spans="2:2">
      <c r="B250" s="13"/>
    </row>
    <row r="251" spans="2:2">
      <c r="B251" s="13"/>
    </row>
    <row r="252" spans="2:2">
      <c r="B252" s="13"/>
    </row>
    <row r="253" spans="2:2">
      <c r="B253" s="13"/>
    </row>
    <row r="254" spans="2:2">
      <c r="B254" s="13"/>
    </row>
    <row r="255" spans="2:2">
      <c r="B255" s="13"/>
    </row>
    <row r="256" spans="2:2">
      <c r="B256" s="13"/>
    </row>
    <row r="257" spans="2:2">
      <c r="B257" s="13"/>
    </row>
    <row r="258" spans="2:2">
      <c r="B258" s="13"/>
    </row>
    <row r="259" spans="2:2">
      <c r="B259" s="13"/>
    </row>
    <row r="260" spans="2:2">
      <c r="B260" s="13"/>
    </row>
    <row r="261" spans="2:2">
      <c r="B261" s="13"/>
    </row>
    <row r="262" spans="2:2">
      <c r="B262" s="13"/>
    </row>
    <row r="263" spans="2:2">
      <c r="B263" s="13"/>
    </row>
    <row r="264" spans="2:2">
      <c r="B264" s="13"/>
    </row>
    <row r="265" spans="2:2">
      <c r="B265" s="13"/>
    </row>
    <row r="266" spans="2:2">
      <c r="B266" s="13"/>
    </row>
    <row r="267" spans="2:2">
      <c r="B267" s="13"/>
    </row>
    <row r="268" spans="2:2">
      <c r="B268" s="13"/>
    </row>
    <row r="269" spans="2:2">
      <c r="B269" s="13"/>
    </row>
    <row r="270" spans="2:2">
      <c r="B270" s="13"/>
    </row>
    <row r="271" spans="2:2">
      <c r="B271" s="13"/>
    </row>
    <row r="272" spans="2:2">
      <c r="B272" s="13"/>
    </row>
    <row r="273" spans="2:2">
      <c r="B273" s="13"/>
    </row>
    <row r="274" spans="2:2">
      <c r="B274" s="13"/>
    </row>
    <row r="275" spans="2:2">
      <c r="B275" s="13"/>
    </row>
    <row r="276" spans="2:2">
      <c r="B276" s="13"/>
    </row>
    <row r="277" spans="2:2">
      <c r="B277" s="13"/>
    </row>
    <row r="278" spans="2:2">
      <c r="B278" s="13"/>
    </row>
    <row r="279" spans="2:2">
      <c r="B279" s="13"/>
    </row>
    <row r="280" spans="2:2">
      <c r="B280" s="13"/>
    </row>
    <row r="281" spans="2:2">
      <c r="B281" s="13"/>
    </row>
    <row r="282" spans="2:2">
      <c r="B282" s="13"/>
    </row>
    <row r="283" spans="2:2">
      <c r="B283" s="13"/>
    </row>
    <row r="284" spans="2:2">
      <c r="B284" s="13"/>
    </row>
    <row r="285" spans="2:2">
      <c r="B285" s="13"/>
    </row>
    <row r="286" spans="2:2">
      <c r="B286" s="13"/>
    </row>
    <row r="287" spans="2:2">
      <c r="B287" s="13"/>
    </row>
    <row r="288" spans="2:2">
      <c r="B288" s="13"/>
    </row>
    <row r="289" spans="2:2">
      <c r="B289" s="13"/>
    </row>
    <row r="290" spans="2:2">
      <c r="B290" s="13"/>
    </row>
    <row r="291" spans="2:2">
      <c r="B291" s="13"/>
    </row>
    <row r="292" spans="2:2">
      <c r="B292" s="13"/>
    </row>
    <row r="293" spans="2:2">
      <c r="B293" s="13"/>
    </row>
    <row r="294" spans="2:2">
      <c r="B294" s="13"/>
    </row>
    <row r="295" spans="2:2">
      <c r="B295" s="13"/>
    </row>
    <row r="296" spans="2:2">
      <c r="B296" s="13"/>
    </row>
    <row r="297" spans="2:2">
      <c r="B297" s="13"/>
    </row>
    <row r="298" spans="2:2">
      <c r="B298" s="13"/>
    </row>
    <row r="299" spans="2:2">
      <c r="B299" s="13"/>
    </row>
    <row r="300" spans="2:2">
      <c r="B300" s="13"/>
    </row>
    <row r="301" spans="2:2">
      <c r="B301" s="13"/>
    </row>
    <row r="302" spans="2:2">
      <c r="B302" s="13"/>
    </row>
    <row r="303" spans="2:2">
      <c r="B303" s="13"/>
    </row>
    <row r="304" spans="2:2">
      <c r="B304" s="13"/>
    </row>
    <row r="305" spans="2:2">
      <c r="B305" s="13"/>
    </row>
    <row r="306" spans="2:2">
      <c r="B306" s="13"/>
    </row>
    <row r="307" spans="2:2">
      <c r="B307" s="13"/>
    </row>
    <row r="308" spans="2:2">
      <c r="B308" s="13"/>
    </row>
    <row r="309" spans="2:2">
      <c r="B309" s="13"/>
    </row>
    <row r="310" spans="2:2">
      <c r="B310" s="13"/>
    </row>
    <row r="311" spans="2:2">
      <c r="B311" s="13"/>
    </row>
    <row r="312" spans="2:2">
      <c r="B312" s="13"/>
    </row>
    <row r="313" spans="2:2">
      <c r="B313" s="13"/>
    </row>
    <row r="314" spans="2:2">
      <c r="B314" s="13"/>
    </row>
    <row r="315" spans="2:2">
      <c r="B315" s="13"/>
    </row>
    <row r="316" spans="2:2">
      <c r="B316" s="13"/>
    </row>
    <row r="317" spans="2:2">
      <c r="B317" s="13"/>
    </row>
    <row r="318" spans="2:2">
      <c r="B318" s="13"/>
    </row>
    <row r="319" spans="2:2">
      <c r="B319" s="13"/>
    </row>
    <row r="320" spans="2:2">
      <c r="B320" s="13"/>
    </row>
    <row r="321" spans="2:2">
      <c r="B321" s="13"/>
    </row>
    <row r="322" spans="2:2">
      <c r="B322" s="13"/>
    </row>
    <row r="323" spans="2:2">
      <c r="B323" s="13"/>
    </row>
    <row r="324" spans="2:2">
      <c r="B324" s="13"/>
    </row>
    <row r="325" spans="2:2">
      <c r="B325" s="13"/>
    </row>
    <row r="326" spans="2:2">
      <c r="B326" s="13"/>
    </row>
    <row r="327" spans="2:2">
      <c r="B327" s="13"/>
    </row>
    <row r="328" spans="2:2">
      <c r="B328" s="13"/>
    </row>
    <row r="329" spans="2:2">
      <c r="B329" s="13"/>
    </row>
    <row r="330" spans="2:2">
      <c r="B330" s="13"/>
    </row>
    <row r="331" spans="2:2">
      <c r="B331" s="13"/>
    </row>
    <row r="332" spans="2:2">
      <c r="B332" s="13"/>
    </row>
    <row r="333" spans="2:2">
      <c r="B333" s="13"/>
    </row>
    <row r="334" spans="2:2">
      <c r="B334" s="13"/>
    </row>
    <row r="335" spans="2:2">
      <c r="B335" s="13"/>
    </row>
    <row r="336" spans="2:2">
      <c r="B336" s="13"/>
    </row>
    <row r="337" spans="2:2">
      <c r="B337" s="13"/>
    </row>
    <row r="338" spans="2:2">
      <c r="B338" s="13"/>
    </row>
    <row r="339" spans="2:2">
      <c r="B339" s="13"/>
    </row>
    <row r="340" spans="2:2">
      <c r="B340" s="13"/>
    </row>
    <row r="341" spans="2:2">
      <c r="B341" s="13"/>
    </row>
    <row r="342" spans="2:2">
      <c r="B342" s="13"/>
    </row>
    <row r="343" spans="2:2">
      <c r="B343" s="13"/>
    </row>
    <row r="344" spans="2:2">
      <c r="B344" s="13"/>
    </row>
    <row r="345" spans="2:2">
      <c r="B345" s="13"/>
    </row>
    <row r="346" spans="2:2">
      <c r="B346" s="13"/>
    </row>
    <row r="347" spans="2:2">
      <c r="B347" s="13"/>
    </row>
    <row r="348" spans="2:2">
      <c r="B348" s="13"/>
    </row>
    <row r="349" spans="2:2">
      <c r="B349" s="13"/>
    </row>
    <row r="350" spans="2:2">
      <c r="B350" s="13"/>
    </row>
    <row r="351" spans="2:2">
      <c r="B351" s="13"/>
    </row>
    <row r="352" spans="2:2">
      <c r="B352" s="13"/>
    </row>
    <row r="353" spans="2:2">
      <c r="B353" s="13"/>
    </row>
    <row r="354" spans="2:2">
      <c r="B354" s="13"/>
    </row>
    <row r="355" spans="2:2">
      <c r="B355" s="13"/>
    </row>
    <row r="356" spans="2:2">
      <c r="B356" s="13"/>
    </row>
    <row r="357" spans="2:2">
      <c r="B357" s="13"/>
    </row>
    <row r="358" spans="2:2">
      <c r="B358" s="13"/>
    </row>
    <row r="359" spans="2:2">
      <c r="B359" s="13"/>
    </row>
    <row r="360" spans="2:2">
      <c r="B360" s="13"/>
    </row>
    <row r="361" spans="2:2">
      <c r="B361" s="13"/>
    </row>
    <row r="362" spans="2:2">
      <c r="B362" s="13"/>
    </row>
    <row r="363" spans="2:2">
      <c r="B363" s="13"/>
    </row>
    <row r="364" spans="2:2">
      <c r="B364" s="13"/>
    </row>
    <row r="365" spans="2:2">
      <c r="B365" s="13"/>
    </row>
    <row r="366" spans="2:2">
      <c r="B366" s="13"/>
    </row>
    <row r="367" spans="2:2">
      <c r="B367" s="13"/>
    </row>
    <row r="368" spans="2:2">
      <c r="B368" s="13"/>
    </row>
    <row r="369" spans="2:2">
      <c r="B369" s="13"/>
    </row>
    <row r="370" spans="2:2">
      <c r="B370" s="13"/>
    </row>
    <row r="371" spans="2:2">
      <c r="B371" s="13"/>
    </row>
    <row r="372" spans="2:2">
      <c r="B372" s="13"/>
    </row>
    <row r="373" spans="2:2">
      <c r="B373" s="13"/>
    </row>
    <row r="374" spans="2:2">
      <c r="B374" s="13"/>
    </row>
    <row r="375" spans="2:2">
      <c r="B375" s="13"/>
    </row>
    <row r="376" spans="2:2">
      <c r="B376" s="13"/>
    </row>
    <row r="377" spans="2:2">
      <c r="B377" s="13"/>
    </row>
    <row r="378" spans="2:2">
      <c r="B378" s="13"/>
    </row>
    <row r="379" spans="2:2">
      <c r="B379" s="13"/>
    </row>
    <row r="380" spans="2:2">
      <c r="B380" s="13"/>
    </row>
    <row r="381" spans="2:2">
      <c r="B381" s="13"/>
    </row>
    <row r="382" spans="2:2">
      <c r="B382" s="13"/>
    </row>
    <row r="383" spans="2:2">
      <c r="B383" s="13"/>
    </row>
    <row r="384" spans="2:2">
      <c r="B384" s="13"/>
    </row>
    <row r="385" spans="2:2">
      <c r="B385" s="13"/>
    </row>
    <row r="386" spans="2:2">
      <c r="B386" s="13"/>
    </row>
    <row r="387" spans="2:2">
      <c r="B387" s="13"/>
    </row>
    <row r="388" spans="2:2">
      <c r="B388" s="13"/>
    </row>
    <row r="389" spans="2:2">
      <c r="B389" s="13"/>
    </row>
    <row r="390" spans="2:2">
      <c r="B390" s="13"/>
    </row>
    <row r="391" spans="2:2">
      <c r="B391" s="13"/>
    </row>
    <row r="392" spans="2:2">
      <c r="B392" s="13"/>
    </row>
    <row r="393" spans="2:2">
      <c r="B393" s="13"/>
    </row>
    <row r="394" spans="2:2">
      <c r="B394" s="13"/>
    </row>
    <row r="395" spans="2:2">
      <c r="B395" s="13"/>
    </row>
    <row r="396" spans="2:2">
      <c r="B396" s="13"/>
    </row>
    <row r="397" spans="2:2">
      <c r="B397" s="13"/>
    </row>
    <row r="398" spans="2:2">
      <c r="B398" s="13"/>
    </row>
    <row r="399" spans="2:2">
      <c r="B399" s="13"/>
    </row>
    <row r="400" spans="2:2">
      <c r="B400" s="13"/>
    </row>
    <row r="401" spans="2:2">
      <c r="B401" s="13"/>
    </row>
    <row r="402" spans="2:2">
      <c r="B402" s="13"/>
    </row>
    <row r="403" spans="2:2">
      <c r="B403" s="13"/>
    </row>
    <row r="404" spans="2:2">
      <c r="B404" s="13"/>
    </row>
    <row r="405" spans="2:2">
      <c r="B405" s="13"/>
    </row>
    <row r="406" spans="2:2">
      <c r="B406" s="13"/>
    </row>
    <row r="407" spans="2:2">
      <c r="B407" s="13"/>
    </row>
    <row r="408" spans="2:2">
      <c r="B408" s="13"/>
    </row>
    <row r="409" spans="2:2">
      <c r="B409" s="13"/>
    </row>
    <row r="410" spans="2:2">
      <c r="B410" s="13"/>
    </row>
    <row r="411" spans="2:2">
      <c r="B411" s="13"/>
    </row>
    <row r="412" spans="2:2">
      <c r="B412" s="13"/>
    </row>
    <row r="413" spans="2:2">
      <c r="B413" s="13"/>
    </row>
    <row r="414" spans="2:2">
      <c r="B414" s="13"/>
    </row>
    <row r="415" spans="2:2">
      <c r="B415" s="13"/>
    </row>
    <row r="416" spans="2:2">
      <c r="B416" s="13"/>
    </row>
    <row r="417" spans="2:2">
      <c r="B417" s="13"/>
    </row>
    <row r="418" spans="2:2">
      <c r="B418" s="13"/>
    </row>
    <row r="419" spans="2:2">
      <c r="B419" s="13"/>
    </row>
    <row r="420" spans="2:2">
      <c r="B420" s="13"/>
    </row>
    <row r="421" spans="2:2">
      <c r="B421" s="13"/>
    </row>
    <row r="422" spans="2:2">
      <c r="B422" s="13"/>
    </row>
    <row r="423" spans="2:2">
      <c r="B423" s="13"/>
    </row>
    <row r="424" spans="2:2">
      <c r="B424" s="13"/>
    </row>
    <row r="425" spans="2:2">
      <c r="B425" s="13"/>
    </row>
    <row r="426" spans="2:2">
      <c r="B426" s="13"/>
    </row>
    <row r="427" spans="2:2">
      <c r="B427" s="13"/>
    </row>
    <row r="428" spans="2:2">
      <c r="B428" s="13"/>
    </row>
    <row r="429" spans="2:2">
      <c r="B429" s="13"/>
    </row>
    <row r="430" spans="2:2">
      <c r="B430" s="13"/>
    </row>
    <row r="431" spans="2:2">
      <c r="B431" s="13"/>
    </row>
    <row r="432" spans="2:2">
      <c r="B432" s="13"/>
    </row>
    <row r="433" spans="2:2">
      <c r="B433" s="13"/>
    </row>
    <row r="434" spans="2:2">
      <c r="B434" s="13"/>
    </row>
    <row r="435" spans="2:2">
      <c r="B435" s="13"/>
    </row>
    <row r="436" spans="2:2">
      <c r="B436" s="13"/>
    </row>
    <row r="437" spans="2:2">
      <c r="B437" s="13"/>
    </row>
    <row r="438" spans="2:2">
      <c r="B438" s="13"/>
    </row>
    <row r="439" spans="2:2">
      <c r="B439" s="13"/>
    </row>
    <row r="440" spans="2:2">
      <c r="B440" s="13"/>
    </row>
    <row r="441" spans="2:2">
      <c r="B441" s="13"/>
    </row>
    <row r="442" spans="2:2">
      <c r="B442" s="13"/>
    </row>
    <row r="443" spans="2:2">
      <c r="B443" s="13"/>
    </row>
    <row r="444" spans="2:2">
      <c r="B444" s="13"/>
    </row>
    <row r="445" spans="2:2">
      <c r="B445" s="13"/>
    </row>
    <row r="446" spans="2:2">
      <c r="B446" s="13"/>
    </row>
    <row r="447" spans="2:2">
      <c r="B447" s="13"/>
    </row>
    <row r="448" spans="2:2">
      <c r="B448" s="13"/>
    </row>
    <row r="449" spans="2:2">
      <c r="B449" s="13"/>
    </row>
    <row r="450" spans="2:2">
      <c r="B450" s="13"/>
    </row>
    <row r="451" spans="2:2">
      <c r="B451" s="13"/>
    </row>
    <row r="452" spans="2:2">
      <c r="B452" s="13"/>
    </row>
    <row r="453" spans="2:2">
      <c r="B453" s="13"/>
    </row>
    <row r="454" spans="2:2">
      <c r="B454" s="13"/>
    </row>
    <row r="455" spans="2:2">
      <c r="B455" s="13"/>
    </row>
    <row r="456" spans="2:2">
      <c r="B456" s="13"/>
    </row>
    <row r="457" spans="2:2">
      <c r="B457" s="13"/>
    </row>
    <row r="458" spans="2:2">
      <c r="B458" s="13"/>
    </row>
    <row r="459" spans="2:2">
      <c r="B459" s="13"/>
    </row>
    <row r="460" spans="2:2">
      <c r="B460" s="13"/>
    </row>
    <row r="461" spans="2:2">
      <c r="B461" s="13"/>
    </row>
    <row r="462" spans="2:2">
      <c r="B462" s="13"/>
    </row>
    <row r="463" spans="2:2">
      <c r="B463" s="13"/>
    </row>
    <row r="464" spans="2:2">
      <c r="B464" s="13"/>
    </row>
    <row r="465" spans="2:2">
      <c r="B465" s="13"/>
    </row>
    <row r="466" spans="2:2">
      <c r="B466" s="13"/>
    </row>
    <row r="467" spans="2:2">
      <c r="B467" s="13"/>
    </row>
    <row r="468" spans="2:2">
      <c r="B468" s="13"/>
    </row>
    <row r="469" spans="2:2">
      <c r="B469" s="13"/>
    </row>
    <row r="470" spans="2:2">
      <c r="B470" s="13"/>
    </row>
    <row r="471" spans="2:2">
      <c r="B471" s="13"/>
    </row>
    <row r="472" spans="2:2">
      <c r="B472" s="13"/>
    </row>
    <row r="473" spans="2:2">
      <c r="B473" s="13"/>
    </row>
    <row r="474" spans="2:2">
      <c r="B474" s="13"/>
    </row>
    <row r="475" spans="2:2">
      <c r="B475" s="13"/>
    </row>
    <row r="476" spans="2:2">
      <c r="B476" s="13"/>
    </row>
    <row r="477" spans="2:2">
      <c r="B477" s="13"/>
    </row>
    <row r="478" spans="2:2">
      <c r="B478" s="13"/>
    </row>
    <row r="479" spans="2:2">
      <c r="B479" s="13"/>
    </row>
    <row r="480" spans="2:2">
      <c r="B480" s="13"/>
    </row>
    <row r="481" spans="2:2">
      <c r="B481" s="13"/>
    </row>
    <row r="482" spans="2:2">
      <c r="B482" s="13"/>
    </row>
    <row r="483" spans="2:2">
      <c r="B483" s="13"/>
    </row>
    <row r="484" spans="2:2">
      <c r="B484" s="13"/>
    </row>
    <row r="485" spans="2:2">
      <c r="B485" s="13"/>
    </row>
    <row r="486" spans="2:2">
      <c r="B486" s="13"/>
    </row>
    <row r="487" spans="2:2">
      <c r="B487" s="13"/>
    </row>
    <row r="488" spans="2:2">
      <c r="B488" s="13"/>
    </row>
    <row r="489" spans="2:2">
      <c r="B489" s="13"/>
    </row>
    <row r="490" spans="2:2">
      <c r="B490" s="13"/>
    </row>
    <row r="491" spans="2:2">
      <c r="B491" s="13"/>
    </row>
    <row r="492" spans="2:2">
      <c r="B492" s="13"/>
    </row>
    <row r="493" spans="2:2">
      <c r="B493" s="13"/>
    </row>
    <row r="494" spans="2:2">
      <c r="B494" s="13"/>
    </row>
    <row r="495" spans="2:2">
      <c r="B495" s="13"/>
    </row>
    <row r="496" spans="2:2">
      <c r="B496" s="13"/>
    </row>
    <row r="497" spans="2:2">
      <c r="B497" s="13"/>
    </row>
    <row r="498" spans="2:2">
      <c r="B498" s="13"/>
    </row>
    <row r="499" spans="2:2">
      <c r="B499" s="13"/>
    </row>
    <row r="500" spans="2:2">
      <c r="B500" s="13"/>
    </row>
    <row r="501" spans="2:2">
      <c r="B501" s="13"/>
    </row>
    <row r="502" spans="2:2">
      <c r="B502" s="13"/>
    </row>
    <row r="503" spans="2:2">
      <c r="B503" s="13"/>
    </row>
    <row r="504" spans="2:2">
      <c r="B504" s="13"/>
    </row>
    <row r="505" spans="2:2">
      <c r="B505" s="13"/>
    </row>
    <row r="506" spans="2:2">
      <c r="B506" s="13"/>
    </row>
    <row r="507" spans="2:2">
      <c r="B507" s="13"/>
    </row>
    <row r="508" spans="2:2">
      <c r="B508" s="13"/>
    </row>
    <row r="509" spans="2:2">
      <c r="B509" s="13"/>
    </row>
    <row r="510" spans="2:2">
      <c r="B510" s="13"/>
    </row>
    <row r="511" spans="2:2">
      <c r="B511" s="13"/>
    </row>
    <row r="512" spans="2:2">
      <c r="B512" s="13"/>
    </row>
    <row r="513" spans="2:2">
      <c r="B513" s="13"/>
    </row>
    <row r="514" spans="2:2">
      <c r="B514" s="13"/>
    </row>
    <row r="515" spans="2:2">
      <c r="B515" s="13"/>
    </row>
    <row r="516" spans="2:2">
      <c r="B516" s="13"/>
    </row>
    <row r="517" spans="2:2">
      <c r="B517" s="13"/>
    </row>
    <row r="518" spans="2:2">
      <c r="B518" s="13"/>
    </row>
    <row r="519" spans="2:2">
      <c r="B519" s="13"/>
    </row>
    <row r="520" spans="2:2">
      <c r="B520" s="13"/>
    </row>
    <row r="521" spans="2:2">
      <c r="B521" s="13"/>
    </row>
    <row r="522" spans="2:2">
      <c r="B522" s="13"/>
    </row>
    <row r="523" spans="2:2">
      <c r="B523" s="13"/>
    </row>
    <row r="524" spans="2:2">
      <c r="B524" s="13"/>
    </row>
    <row r="525" spans="2:2">
      <c r="B525" s="13"/>
    </row>
    <row r="526" spans="2:2">
      <c r="B526" s="13"/>
    </row>
    <row r="527" spans="2:2">
      <c r="B527" s="13"/>
    </row>
    <row r="528" spans="2:2">
      <c r="B528" s="13"/>
    </row>
    <row r="529" spans="2:2">
      <c r="B529" s="13"/>
    </row>
    <row r="530" spans="2:2">
      <c r="B530" s="13"/>
    </row>
    <row r="531" spans="2:2">
      <c r="B531" s="13"/>
    </row>
    <row r="532" spans="2:2">
      <c r="B532" s="13"/>
    </row>
    <row r="533" spans="2:2">
      <c r="B533" s="13"/>
    </row>
    <row r="534" spans="2:2">
      <c r="B534" s="13"/>
    </row>
    <row r="535" spans="2:2">
      <c r="B535" s="13"/>
    </row>
    <row r="536" spans="2:2">
      <c r="B536" s="13"/>
    </row>
    <row r="537" spans="2:2">
      <c r="B537" s="13"/>
    </row>
    <row r="538" spans="2:2">
      <c r="B538" s="13"/>
    </row>
    <row r="539" spans="2:2">
      <c r="B539" s="13"/>
    </row>
    <row r="540" spans="2:2">
      <c r="B540" s="13"/>
    </row>
    <row r="541" spans="2:2">
      <c r="B541" s="13"/>
    </row>
    <row r="542" spans="2:2">
      <c r="B542" s="13"/>
    </row>
    <row r="543" spans="2:2">
      <c r="B543" s="13"/>
    </row>
    <row r="544" spans="2:2">
      <c r="B544" s="13"/>
    </row>
    <row r="545" spans="2:2">
      <c r="B545" s="13"/>
    </row>
    <row r="546" spans="2:2">
      <c r="B546" s="13"/>
    </row>
    <row r="547" spans="2:2">
      <c r="B547" s="13"/>
    </row>
    <row r="548" spans="2:2">
      <c r="B548" s="13"/>
    </row>
    <row r="549" spans="2:2">
      <c r="B549" s="13"/>
    </row>
    <row r="550" spans="2:2">
      <c r="B550" s="13"/>
    </row>
    <row r="551" spans="2:2">
      <c r="B551" s="13"/>
    </row>
    <row r="552" spans="2:2">
      <c r="B552" s="13"/>
    </row>
    <row r="553" spans="2:2">
      <c r="B553" s="13"/>
    </row>
    <row r="554" spans="2:2">
      <c r="B554" s="13"/>
    </row>
    <row r="555" spans="2:2">
      <c r="B555" s="13"/>
    </row>
    <row r="556" spans="2:2">
      <c r="B556" s="13"/>
    </row>
    <row r="557" spans="2:2">
      <c r="B557" s="13"/>
    </row>
    <row r="558" spans="2:2">
      <c r="B558" s="13"/>
    </row>
    <row r="559" spans="2:2">
      <c r="B559" s="13"/>
    </row>
    <row r="560" spans="2:2">
      <c r="B560" s="13"/>
    </row>
    <row r="561" spans="2:2">
      <c r="B561" s="13"/>
    </row>
    <row r="562" spans="2:2">
      <c r="B562" s="13"/>
    </row>
    <row r="563" spans="2:2">
      <c r="B563" s="13"/>
    </row>
    <row r="564" spans="2:2">
      <c r="B564" s="13"/>
    </row>
    <row r="565" spans="2:2">
      <c r="B565" s="13"/>
    </row>
    <row r="566" spans="2:2">
      <c r="B566" s="13"/>
    </row>
    <row r="567" spans="2:2">
      <c r="B567" s="13"/>
    </row>
    <row r="568" spans="2:2">
      <c r="B568" s="13"/>
    </row>
    <row r="569" spans="2:2">
      <c r="B569" s="13"/>
    </row>
    <row r="570" spans="2:2">
      <c r="B570" s="13"/>
    </row>
    <row r="571" spans="2:2">
      <c r="B571" s="13"/>
    </row>
    <row r="572" spans="2:2">
      <c r="B572" s="13"/>
    </row>
    <row r="573" spans="2:2">
      <c r="B573" s="13"/>
    </row>
    <row r="574" spans="2:2">
      <c r="B574" s="13"/>
    </row>
    <row r="575" spans="2:2">
      <c r="B575" s="13"/>
    </row>
    <row r="576" spans="2:2">
      <c r="B576" s="13"/>
    </row>
    <row r="577" spans="2:2">
      <c r="B577" s="13"/>
    </row>
    <row r="578" spans="2:2">
      <c r="B578" s="13"/>
    </row>
    <row r="579" spans="2:2">
      <c r="B579" s="13"/>
    </row>
    <row r="580" spans="2:2">
      <c r="B580" s="13"/>
    </row>
    <row r="581" spans="2:2">
      <c r="B581" s="13"/>
    </row>
    <row r="582" spans="2:2">
      <c r="B582" s="13"/>
    </row>
    <row r="583" spans="2:2">
      <c r="B583" s="13"/>
    </row>
    <row r="584" spans="2:2">
      <c r="B584" s="13"/>
    </row>
    <row r="585" spans="2:2">
      <c r="B585" s="13"/>
    </row>
    <row r="586" spans="2:2">
      <c r="B586" s="13"/>
    </row>
    <row r="587" spans="2:2">
      <c r="B587" s="13"/>
    </row>
    <row r="588" spans="2:2">
      <c r="B588" s="13"/>
    </row>
    <row r="589" spans="2:2">
      <c r="B589" s="13"/>
    </row>
    <row r="590" spans="2:2">
      <c r="B590" s="13"/>
    </row>
    <row r="591" spans="2:2">
      <c r="B591" s="13"/>
    </row>
    <row r="592" spans="2:2">
      <c r="B592" s="13"/>
    </row>
    <row r="593" spans="2:2">
      <c r="B593" s="13"/>
    </row>
    <row r="594" spans="2:2">
      <c r="B594" s="13"/>
    </row>
    <row r="595" spans="2:2">
      <c r="B595" s="13"/>
    </row>
    <row r="596" spans="2:2">
      <c r="B596" s="13"/>
    </row>
    <row r="597" spans="2:2">
      <c r="B597" s="13"/>
    </row>
    <row r="598" spans="2:2">
      <c r="B598" s="13"/>
    </row>
    <row r="599" spans="2:2">
      <c r="B599" s="13"/>
    </row>
    <row r="600" spans="2:2">
      <c r="B600" s="13"/>
    </row>
    <row r="601" spans="2:2">
      <c r="B601" s="13"/>
    </row>
    <row r="602" spans="2:2">
      <c r="B602" s="13"/>
    </row>
    <row r="603" spans="2:2">
      <c r="B603" s="13"/>
    </row>
    <row r="604" spans="2:2">
      <c r="B604" s="13"/>
    </row>
    <row r="605" spans="2:2">
      <c r="B605" s="13"/>
    </row>
    <row r="606" spans="2:2">
      <c r="B606" s="13"/>
    </row>
    <row r="607" spans="2:2">
      <c r="B607" s="13"/>
    </row>
    <row r="608" spans="2:2">
      <c r="B608" s="13"/>
    </row>
    <row r="609" spans="2:2">
      <c r="B609" s="13"/>
    </row>
    <row r="610" spans="2:2">
      <c r="B610" s="13"/>
    </row>
    <row r="611" spans="2:2">
      <c r="B611" s="13"/>
    </row>
    <row r="612" spans="2:2">
      <c r="B612" s="13"/>
    </row>
    <row r="613" spans="2:2">
      <c r="B613" s="13"/>
    </row>
    <row r="614" spans="2:2">
      <c r="B614" s="13"/>
    </row>
    <row r="615" spans="2:2">
      <c r="B615" s="13"/>
    </row>
    <row r="616" spans="2:2">
      <c r="B616" s="13"/>
    </row>
    <row r="617" spans="2:2">
      <c r="B617" s="13"/>
    </row>
    <row r="618" spans="2:2">
      <c r="B618" s="13"/>
    </row>
    <row r="619" spans="2:2">
      <c r="B619" s="13"/>
    </row>
    <row r="620" spans="2:2">
      <c r="B620" s="13"/>
    </row>
    <row r="621" spans="2:2">
      <c r="B621" s="13"/>
    </row>
    <row r="622" spans="2:2">
      <c r="B622" s="13"/>
    </row>
    <row r="623" spans="2:2">
      <c r="B623" s="13"/>
    </row>
    <row r="624" spans="2:2">
      <c r="B624" s="13"/>
    </row>
    <row r="625" spans="2:2">
      <c r="B625" s="13"/>
    </row>
    <row r="626" spans="2:2">
      <c r="B626" s="13"/>
    </row>
    <row r="627" spans="2:2">
      <c r="B627" s="13"/>
    </row>
    <row r="628" spans="2:2">
      <c r="B628" s="13"/>
    </row>
    <row r="629" spans="2:2">
      <c r="B629" s="13"/>
    </row>
    <row r="630" spans="2:2">
      <c r="B630" s="13"/>
    </row>
    <row r="631" spans="2:2">
      <c r="B631" s="13"/>
    </row>
    <row r="632" spans="2:2">
      <c r="B632" s="13"/>
    </row>
    <row r="633" spans="2:2">
      <c r="B633" s="13"/>
    </row>
    <row r="634" spans="2:2">
      <c r="B634" s="13"/>
    </row>
    <row r="635" spans="2:2">
      <c r="B635" s="13"/>
    </row>
    <row r="636" spans="2:2">
      <c r="B636" s="13"/>
    </row>
    <row r="637" spans="2:2">
      <c r="B637" s="13"/>
    </row>
    <row r="638" spans="2:2">
      <c r="B638" s="13"/>
    </row>
    <row r="639" spans="2:2">
      <c r="B639" s="13"/>
    </row>
    <row r="640" spans="2:2">
      <c r="B640" s="13"/>
    </row>
    <row r="641" spans="2:2">
      <c r="B641" s="13"/>
    </row>
    <row r="642" spans="2:2">
      <c r="B642" s="13"/>
    </row>
    <row r="643" spans="2:2">
      <c r="B643" s="13"/>
    </row>
    <row r="644" spans="2:2">
      <c r="B644" s="13"/>
    </row>
    <row r="645" spans="2:2">
      <c r="B645" s="13"/>
    </row>
    <row r="646" spans="2:2">
      <c r="B646" s="13"/>
    </row>
    <row r="647" spans="2:2">
      <c r="B647" s="13"/>
    </row>
    <row r="648" spans="2:2">
      <c r="B648" s="13"/>
    </row>
    <row r="649" spans="2:2">
      <c r="B649" s="13"/>
    </row>
    <row r="650" spans="2:2">
      <c r="B650" s="13"/>
    </row>
    <row r="651" spans="2:2">
      <c r="B651" s="13"/>
    </row>
    <row r="652" spans="2:2">
      <c r="B652" s="13"/>
    </row>
    <row r="653" spans="2:2">
      <c r="B653" s="13"/>
    </row>
    <row r="654" spans="2:2">
      <c r="B654" s="13"/>
    </row>
    <row r="655" spans="2:2">
      <c r="B655" s="13"/>
    </row>
    <row r="656" spans="2:2">
      <c r="B656" s="13"/>
    </row>
    <row r="657" spans="2:2">
      <c r="B657" s="13"/>
    </row>
    <row r="658" spans="2:2">
      <c r="B658" s="13"/>
    </row>
    <row r="659" spans="2:2">
      <c r="B659" s="13"/>
    </row>
    <row r="660" spans="2:2">
      <c r="B660" s="13"/>
    </row>
    <row r="661" spans="2:2">
      <c r="B661" s="13"/>
    </row>
    <row r="662" spans="2:2">
      <c r="B662" s="13"/>
    </row>
    <row r="663" spans="2:2">
      <c r="B663" s="13"/>
    </row>
    <row r="664" spans="2:2">
      <c r="B664" s="13"/>
    </row>
    <row r="665" spans="2:2">
      <c r="B665" s="13"/>
    </row>
    <row r="666" spans="2:2">
      <c r="B666" s="13"/>
    </row>
    <row r="667" spans="2:2">
      <c r="B667" s="13"/>
    </row>
    <row r="668" spans="2:2">
      <c r="B668" s="13"/>
    </row>
    <row r="669" spans="2:2">
      <c r="B669" s="13"/>
    </row>
    <row r="670" spans="2:2">
      <c r="B670" s="13"/>
    </row>
    <row r="671" spans="2:2">
      <c r="B671" s="13"/>
    </row>
    <row r="672" spans="2:2">
      <c r="B672" s="13"/>
    </row>
    <row r="673" spans="2:2">
      <c r="B673" s="13"/>
    </row>
    <row r="674" spans="2:2">
      <c r="B674" s="13"/>
    </row>
    <row r="675" spans="2:2">
      <c r="B675" s="13"/>
    </row>
    <row r="676" spans="2:2">
      <c r="B676" s="13"/>
    </row>
    <row r="677" spans="2:2">
      <c r="B677" s="13"/>
    </row>
    <row r="678" spans="2:2">
      <c r="B678" s="13"/>
    </row>
    <row r="679" spans="2:2">
      <c r="B679" s="13"/>
    </row>
    <row r="680" spans="2:2">
      <c r="B680" s="13"/>
    </row>
    <row r="681" spans="2:2">
      <c r="B681" s="13"/>
    </row>
    <row r="682" spans="2:2">
      <c r="B682" s="13"/>
    </row>
    <row r="683" spans="2:2">
      <c r="B683" s="13"/>
    </row>
    <row r="684" spans="2:2">
      <c r="B684" s="13"/>
    </row>
    <row r="685" spans="2:2">
      <c r="B685" s="13"/>
    </row>
    <row r="686" spans="2:2">
      <c r="B686" s="13"/>
    </row>
    <row r="687" spans="2:2">
      <c r="B687" s="13"/>
    </row>
    <row r="688" spans="2:2">
      <c r="B688" s="13"/>
    </row>
    <row r="689" spans="2:2">
      <c r="B689" s="13"/>
    </row>
    <row r="690" spans="2:2">
      <c r="B690" s="13"/>
    </row>
    <row r="691" spans="2:2">
      <c r="B691" s="13"/>
    </row>
    <row r="692" spans="2:2">
      <c r="B692" s="13"/>
    </row>
    <row r="693" spans="2:2">
      <c r="B693" s="13"/>
    </row>
    <row r="694" spans="2:2">
      <c r="B694" s="13"/>
    </row>
    <row r="695" spans="2:2">
      <c r="B695" s="13"/>
    </row>
    <row r="696" spans="2:2">
      <c r="B696" s="13"/>
    </row>
    <row r="697" spans="2:2">
      <c r="B697" s="13"/>
    </row>
    <row r="698" spans="2:2">
      <c r="B698" s="13"/>
    </row>
    <row r="699" spans="2:2">
      <c r="B699" s="13"/>
    </row>
    <row r="700" spans="2:2">
      <c r="B700" s="13"/>
    </row>
    <row r="701" spans="2:2">
      <c r="B701" s="13"/>
    </row>
    <row r="702" spans="2:2">
      <c r="B702" s="13"/>
    </row>
    <row r="703" spans="2:2">
      <c r="B703" s="13"/>
    </row>
    <row r="704" spans="2:2">
      <c r="B704" s="13"/>
    </row>
    <row r="705" spans="2:2">
      <c r="B705" s="13"/>
    </row>
    <row r="706" spans="2:2">
      <c r="B706" s="13"/>
    </row>
    <row r="707" spans="2:2">
      <c r="B707" s="13"/>
    </row>
    <row r="708" spans="2:2">
      <c r="B708" s="13"/>
    </row>
    <row r="709" spans="2:2">
      <c r="B709" s="13"/>
    </row>
    <row r="710" spans="2:2">
      <c r="B710" s="13"/>
    </row>
    <row r="711" spans="2:2">
      <c r="B711" s="13"/>
    </row>
    <row r="712" spans="2:2">
      <c r="B712" s="13"/>
    </row>
    <row r="713" spans="2:2">
      <c r="B713" s="13"/>
    </row>
    <row r="714" spans="2:2">
      <c r="B714" s="13"/>
    </row>
    <row r="715" spans="2:2">
      <c r="B715" s="13"/>
    </row>
    <row r="716" spans="2:2">
      <c r="B716" s="13"/>
    </row>
    <row r="717" spans="2:2">
      <c r="B717" s="13"/>
    </row>
    <row r="718" spans="2:2">
      <c r="B718" s="13"/>
    </row>
    <row r="719" spans="2:2">
      <c r="B719" s="13"/>
    </row>
    <row r="720" spans="2:2">
      <c r="B720" s="13"/>
    </row>
    <row r="721" spans="2:2">
      <c r="B721" s="13"/>
    </row>
    <row r="722" spans="2:2">
      <c r="B722" s="13"/>
    </row>
    <row r="723" spans="2:2">
      <c r="B723" s="13"/>
    </row>
    <row r="724" spans="2:2">
      <c r="B724" s="13"/>
    </row>
    <row r="725" spans="2:2">
      <c r="B725" s="13"/>
    </row>
    <row r="726" spans="2:2">
      <c r="B726" s="13"/>
    </row>
    <row r="727" spans="2:2">
      <c r="B727" s="13"/>
    </row>
    <row r="728" spans="2:2">
      <c r="B728" s="13"/>
    </row>
    <row r="729" spans="2:2">
      <c r="B729" s="13"/>
    </row>
    <row r="730" spans="2:2">
      <c r="B730" s="13"/>
    </row>
    <row r="731" spans="2:2">
      <c r="B731" s="13"/>
    </row>
    <row r="732" spans="2:2">
      <c r="B732" s="13"/>
    </row>
    <row r="733" spans="2:2">
      <c r="B733" s="13"/>
    </row>
    <row r="734" spans="2:2">
      <c r="B734" s="13"/>
    </row>
    <row r="735" spans="2:2">
      <c r="B735" s="13"/>
    </row>
    <row r="736" spans="2:2">
      <c r="B736" s="13"/>
    </row>
    <row r="737" spans="2:2">
      <c r="B737" s="13"/>
    </row>
    <row r="738" spans="2:2">
      <c r="B738" s="13"/>
    </row>
    <row r="739" spans="2:2">
      <c r="B739" s="13"/>
    </row>
    <row r="740" spans="2:2">
      <c r="B740" s="13"/>
    </row>
    <row r="741" spans="2:2">
      <c r="B741" s="13"/>
    </row>
    <row r="742" spans="2:2">
      <c r="B742" s="13"/>
    </row>
    <row r="743" spans="2:2">
      <c r="B743" s="13"/>
    </row>
    <row r="744" spans="2:2">
      <c r="B744" s="13"/>
    </row>
    <row r="745" spans="2:2">
      <c r="B745" s="13"/>
    </row>
    <row r="746" spans="2:2">
      <c r="B746" s="13"/>
    </row>
    <row r="747" spans="2:2">
      <c r="B747" s="13"/>
    </row>
    <row r="748" spans="2:2">
      <c r="B748" s="13"/>
    </row>
    <row r="749" spans="2:2">
      <c r="B749" s="13"/>
    </row>
    <row r="750" spans="2:2">
      <c r="B750" s="13"/>
    </row>
    <row r="751" spans="2:2">
      <c r="B751" s="13"/>
    </row>
    <row r="752" spans="2:2">
      <c r="B752" s="13"/>
    </row>
    <row r="753" spans="2:2">
      <c r="B753" s="13"/>
    </row>
    <row r="754" spans="2:2">
      <c r="B754" s="13"/>
    </row>
    <row r="755" spans="2:2">
      <c r="B755" s="13"/>
    </row>
    <row r="756" spans="2:2">
      <c r="B756" s="13"/>
    </row>
    <row r="757" spans="2:2">
      <c r="B757" s="13"/>
    </row>
    <row r="758" spans="2:2">
      <c r="B758" s="13"/>
    </row>
    <row r="759" spans="2:2">
      <c r="B759" s="13"/>
    </row>
    <row r="760" spans="2:2">
      <c r="B760" s="13"/>
    </row>
    <row r="761" spans="2:2">
      <c r="B761" s="13"/>
    </row>
    <row r="762" spans="2:2">
      <c r="B762" s="13"/>
    </row>
    <row r="763" spans="2:2">
      <c r="B763" s="13"/>
    </row>
    <row r="764" spans="2:2">
      <c r="B764" s="13"/>
    </row>
    <row r="765" spans="2:2">
      <c r="B765" s="13"/>
    </row>
    <row r="766" spans="2:2">
      <c r="B766" s="13"/>
    </row>
    <row r="767" spans="2:2">
      <c r="B767" s="13"/>
    </row>
    <row r="768" spans="2:2">
      <c r="B768" s="13"/>
    </row>
    <row r="769" spans="2:2">
      <c r="B769" s="13"/>
    </row>
    <row r="770" spans="2:2">
      <c r="B770" s="13"/>
    </row>
    <row r="771" spans="2:2">
      <c r="B771" s="13"/>
    </row>
    <row r="772" spans="2:2">
      <c r="B772" s="13"/>
    </row>
    <row r="773" spans="2:2">
      <c r="B773" s="13"/>
    </row>
    <row r="774" spans="2:2">
      <c r="B774" s="13"/>
    </row>
    <row r="775" spans="2:2">
      <c r="B775" s="13"/>
    </row>
    <row r="776" spans="2:2">
      <c r="B776" s="13"/>
    </row>
    <row r="777" spans="2:2">
      <c r="B777" s="13"/>
    </row>
    <row r="778" spans="2:2">
      <c r="B778" s="13"/>
    </row>
    <row r="779" spans="2:2">
      <c r="B779" s="13"/>
    </row>
    <row r="780" spans="2:2">
      <c r="B780" s="13"/>
    </row>
    <row r="781" spans="2:2">
      <c r="B781" s="13"/>
    </row>
    <row r="782" spans="2:2">
      <c r="B782" s="13"/>
    </row>
    <row r="783" spans="2:2">
      <c r="B783" s="13"/>
    </row>
    <row r="784" spans="2:2">
      <c r="B784" s="13"/>
    </row>
    <row r="785" spans="2:2">
      <c r="B785" s="13"/>
    </row>
    <row r="786" spans="2:2">
      <c r="B786" s="13"/>
    </row>
    <row r="787" spans="2:2">
      <c r="B787" s="13"/>
    </row>
    <row r="788" spans="2:2">
      <c r="B788" s="13"/>
    </row>
    <row r="789" spans="2:2">
      <c r="B789" s="13"/>
    </row>
    <row r="790" spans="2:2">
      <c r="B790" s="13"/>
    </row>
    <row r="791" spans="2:2">
      <c r="B791" s="13"/>
    </row>
    <row r="792" spans="2:2">
      <c r="B792" s="13"/>
    </row>
    <row r="793" spans="2:2">
      <c r="B793" s="13"/>
    </row>
    <row r="794" spans="2:2">
      <c r="B794" s="13"/>
    </row>
    <row r="795" spans="2:2">
      <c r="B795" s="13"/>
    </row>
    <row r="796" spans="2:2">
      <c r="B796" s="13"/>
    </row>
    <row r="797" spans="2:2">
      <c r="B797" s="13"/>
    </row>
    <row r="798" spans="2:2">
      <c r="B798" s="13"/>
    </row>
    <row r="799" spans="2:2">
      <c r="B799" s="13"/>
    </row>
    <row r="800" spans="2:2">
      <c r="B800" s="13"/>
    </row>
    <row r="801" spans="2:2">
      <c r="B801" s="13"/>
    </row>
    <row r="802" spans="2:2">
      <c r="B802" s="13"/>
    </row>
    <row r="803" spans="2:2">
      <c r="B803" s="13"/>
    </row>
    <row r="804" spans="2:2">
      <c r="B804" s="13"/>
    </row>
    <row r="805" spans="2:2">
      <c r="B805" s="13"/>
    </row>
    <row r="806" spans="2:2">
      <c r="B806" s="13"/>
    </row>
    <row r="807" spans="2:2">
      <c r="B807" s="13"/>
    </row>
    <row r="808" spans="2:2">
      <c r="B808" s="13"/>
    </row>
    <row r="809" spans="2:2">
      <c r="B809" s="13"/>
    </row>
    <row r="810" spans="2:2">
      <c r="B810" s="13"/>
    </row>
    <row r="811" spans="2:2">
      <c r="B811" s="13"/>
    </row>
    <row r="812" spans="2:2">
      <c r="B812" s="13"/>
    </row>
    <row r="813" spans="2:2">
      <c r="B813" s="13"/>
    </row>
    <row r="814" spans="2:2">
      <c r="B814" s="13"/>
    </row>
    <row r="815" spans="2:2">
      <c r="B815" s="13"/>
    </row>
    <row r="816" spans="2:2">
      <c r="B816" s="13"/>
    </row>
    <row r="817" spans="2:2">
      <c r="B817" s="13"/>
    </row>
    <row r="818" spans="2:2">
      <c r="B818" s="13"/>
    </row>
    <row r="819" spans="2:2">
      <c r="B819" s="13"/>
    </row>
    <row r="820" spans="2:2">
      <c r="B820" s="13"/>
    </row>
    <row r="821" spans="2:2">
      <c r="B821" s="13"/>
    </row>
    <row r="822" spans="2:2">
      <c r="B822" s="13"/>
    </row>
    <row r="823" spans="2:2">
      <c r="B823" s="13"/>
    </row>
    <row r="824" spans="2:2">
      <c r="B824" s="13"/>
    </row>
    <row r="825" spans="2:2">
      <c r="B825" s="13"/>
    </row>
    <row r="826" spans="2:2">
      <c r="B826" s="13"/>
    </row>
    <row r="827" spans="2:2">
      <c r="B827" s="13"/>
    </row>
    <row r="828" spans="2:2">
      <c r="B828" s="13"/>
    </row>
    <row r="829" spans="2:2">
      <c r="B829" s="13"/>
    </row>
    <row r="830" spans="2:2">
      <c r="B830" s="13"/>
    </row>
    <row r="831" spans="2:2">
      <c r="B831" s="13"/>
    </row>
    <row r="832" spans="2:2">
      <c r="B832" s="13"/>
    </row>
    <row r="833" spans="2:2">
      <c r="B833" s="13"/>
    </row>
    <row r="834" spans="2:2">
      <c r="B834" s="13"/>
    </row>
    <row r="835" spans="2:2">
      <c r="B835" s="13"/>
    </row>
    <row r="836" spans="2:2">
      <c r="B836" s="13"/>
    </row>
    <row r="837" spans="2:2">
      <c r="B837" s="13"/>
    </row>
    <row r="838" spans="2:2">
      <c r="B838" s="13"/>
    </row>
    <row r="839" spans="2:2">
      <c r="B839" s="13"/>
    </row>
    <row r="840" spans="2:2">
      <c r="B840" s="13"/>
    </row>
    <row r="841" spans="2:2">
      <c r="B841" s="13"/>
    </row>
    <row r="842" spans="2:2">
      <c r="B842" s="13"/>
    </row>
    <row r="843" spans="2:2">
      <c r="B843" s="13"/>
    </row>
    <row r="844" spans="2:2">
      <c r="B844" s="13"/>
    </row>
    <row r="845" spans="2:2">
      <c r="B845" s="13"/>
    </row>
    <row r="846" spans="2:2">
      <c r="B846" s="13"/>
    </row>
    <row r="847" spans="2:2">
      <c r="B847" s="13"/>
    </row>
    <row r="848" spans="2:2">
      <c r="B848" s="13"/>
    </row>
    <row r="849" spans="2:2">
      <c r="B849" s="13"/>
    </row>
    <row r="850" spans="2:2">
      <c r="B850" s="13"/>
    </row>
    <row r="851" spans="2:2">
      <c r="B851" s="13"/>
    </row>
    <row r="852" spans="2:2">
      <c r="B852" s="13"/>
    </row>
    <row r="853" spans="2:2">
      <c r="B853" s="13"/>
    </row>
    <row r="854" spans="2:2">
      <c r="B854" s="13"/>
    </row>
    <row r="855" spans="2:2">
      <c r="B855" s="13"/>
    </row>
    <row r="856" spans="2:2">
      <c r="B856" s="13"/>
    </row>
    <row r="857" spans="2:2">
      <c r="B857" s="13"/>
    </row>
    <row r="858" spans="2:2">
      <c r="B858" s="13"/>
    </row>
    <row r="859" spans="2:2">
      <c r="B859" s="13"/>
    </row>
    <row r="860" spans="2:2">
      <c r="B860" s="13"/>
    </row>
    <row r="861" spans="2:2">
      <c r="B861" s="13"/>
    </row>
    <row r="862" spans="2:2">
      <c r="B862" s="13"/>
    </row>
    <row r="863" spans="2:2">
      <c r="B863" s="13"/>
    </row>
    <row r="864" spans="2:2">
      <c r="B864" s="13"/>
    </row>
    <row r="865" spans="2:2">
      <c r="B865" s="13"/>
    </row>
    <row r="866" spans="2:2">
      <c r="B866" s="13"/>
    </row>
    <row r="867" spans="2:2">
      <c r="B867" s="13"/>
    </row>
    <row r="868" spans="2:2">
      <c r="B868" s="13"/>
    </row>
    <row r="869" spans="2:2">
      <c r="B869" s="13"/>
    </row>
    <row r="870" spans="2:2">
      <c r="B870" s="13"/>
    </row>
    <row r="871" spans="2:2">
      <c r="B871" s="13"/>
    </row>
    <row r="872" spans="2:2">
      <c r="B872" s="13"/>
    </row>
    <row r="873" spans="2:2">
      <c r="B873" s="13"/>
    </row>
    <row r="874" spans="2:2">
      <c r="B874" s="13"/>
    </row>
    <row r="875" spans="2:2">
      <c r="B875" s="13"/>
    </row>
    <row r="876" spans="2:2">
      <c r="B876" s="13"/>
    </row>
    <row r="877" spans="2:2">
      <c r="B877" s="13"/>
    </row>
    <row r="878" spans="2:2">
      <c r="B878" s="13"/>
    </row>
    <row r="879" spans="2:2">
      <c r="B879" s="13"/>
    </row>
    <row r="880" spans="2:2">
      <c r="B880" s="13"/>
    </row>
    <row r="881" spans="2:2">
      <c r="B881" s="13"/>
    </row>
    <row r="882" spans="2:2">
      <c r="B882" s="13"/>
    </row>
    <row r="883" spans="2:2">
      <c r="B883" s="13"/>
    </row>
    <row r="884" spans="2:2">
      <c r="B884" s="13"/>
    </row>
    <row r="885" spans="2:2">
      <c r="B885" s="13"/>
    </row>
    <row r="886" spans="2:2">
      <c r="B886" s="13"/>
    </row>
    <row r="887" spans="2:2">
      <c r="B887" s="13"/>
    </row>
    <row r="888" spans="2:2">
      <c r="B888" s="13"/>
    </row>
    <row r="889" spans="2:2">
      <c r="B889" s="13"/>
    </row>
    <row r="890" spans="2:2">
      <c r="B890" s="13"/>
    </row>
    <row r="891" spans="2:2">
      <c r="B891" s="13"/>
    </row>
    <row r="892" spans="2:2">
      <c r="B892" s="13"/>
    </row>
    <row r="893" spans="2:2">
      <c r="B893" s="13"/>
    </row>
    <row r="894" spans="2:2">
      <c r="B894" s="13"/>
    </row>
    <row r="895" spans="2:2">
      <c r="B895" s="13"/>
    </row>
    <row r="896" spans="2:2">
      <c r="B896" s="13"/>
    </row>
    <row r="897" spans="2:2">
      <c r="B897" s="13"/>
    </row>
    <row r="898" spans="2:2">
      <c r="B898" s="13"/>
    </row>
    <row r="899" spans="2:2">
      <c r="B899" s="13"/>
    </row>
    <row r="900" spans="2:2">
      <c r="B900" s="13"/>
    </row>
    <row r="901" spans="2:2">
      <c r="B901" s="13"/>
    </row>
    <row r="902" spans="2:2">
      <c r="B902" s="13"/>
    </row>
    <row r="903" spans="2:2">
      <c r="B903" s="13"/>
    </row>
    <row r="904" spans="2:2">
      <c r="B904" s="13"/>
    </row>
    <row r="905" spans="2:2">
      <c r="B905" s="13"/>
    </row>
    <row r="906" spans="2:2">
      <c r="B906" s="13"/>
    </row>
    <row r="907" spans="2:2">
      <c r="B907" s="13"/>
    </row>
    <row r="908" spans="2:2">
      <c r="B908" s="13"/>
    </row>
    <row r="909" spans="2:2">
      <c r="B909" s="13"/>
    </row>
    <row r="910" spans="2:2">
      <c r="B910" s="13"/>
    </row>
    <row r="911" spans="2:2">
      <c r="B911" s="13"/>
    </row>
    <row r="912" spans="2:2">
      <c r="B912" s="13"/>
    </row>
    <row r="913" spans="2:2">
      <c r="B913" s="13"/>
    </row>
    <row r="914" spans="2:2">
      <c r="B914" s="13"/>
    </row>
    <row r="915" spans="2:2">
      <c r="B915" s="13"/>
    </row>
    <row r="916" spans="2:2">
      <c r="B916" s="13"/>
    </row>
    <row r="917" spans="2:2">
      <c r="B917" s="13"/>
    </row>
    <row r="918" spans="2:2">
      <c r="B918" s="13"/>
    </row>
    <row r="919" spans="2:2">
      <c r="B919" s="13"/>
    </row>
    <row r="920" spans="2:2">
      <c r="B920" s="13"/>
    </row>
    <row r="921" spans="2:2">
      <c r="B921" s="13"/>
    </row>
    <row r="922" spans="2:2">
      <c r="B922" s="13"/>
    </row>
    <row r="923" spans="2:2">
      <c r="B923" s="13"/>
    </row>
    <row r="924" spans="2:2">
      <c r="B924" s="13"/>
    </row>
    <row r="925" spans="2:2">
      <c r="B925" s="13"/>
    </row>
    <row r="926" spans="2:2">
      <c r="B926" s="13"/>
    </row>
    <row r="927" spans="2:2">
      <c r="B927" s="13"/>
    </row>
    <row r="928" spans="2:2">
      <c r="B928" s="13"/>
    </row>
    <row r="929" spans="2:2">
      <c r="B929" s="13"/>
    </row>
    <row r="930" spans="2:2">
      <c r="B930" s="13"/>
    </row>
    <row r="931" spans="2:2">
      <c r="B931" s="13"/>
    </row>
    <row r="932" spans="2:2">
      <c r="B932" s="13"/>
    </row>
    <row r="933" spans="2:2">
      <c r="B933" s="13"/>
    </row>
    <row r="934" spans="2:2">
      <c r="B934" s="13"/>
    </row>
    <row r="935" spans="2:2">
      <c r="B935" s="13"/>
    </row>
    <row r="936" spans="2:2">
      <c r="B936" s="13"/>
    </row>
    <row r="937" spans="2:2">
      <c r="B937" s="13"/>
    </row>
    <row r="938" spans="2:2">
      <c r="B938" s="13"/>
    </row>
    <row r="939" spans="2:2">
      <c r="B939" s="13"/>
    </row>
    <row r="940" spans="2:2">
      <c r="B940" s="13"/>
    </row>
    <row r="941" spans="2:2">
      <c r="B941" s="13"/>
    </row>
    <row r="942" spans="2:2">
      <c r="B942" s="13"/>
    </row>
    <row r="943" spans="2:2">
      <c r="B943" s="13"/>
    </row>
    <row r="944" spans="2:2">
      <c r="B944" s="13"/>
    </row>
    <row r="945" spans="2:2">
      <c r="B945" s="13"/>
    </row>
    <row r="946" spans="2:2">
      <c r="B946" s="13"/>
    </row>
    <row r="947" spans="2:2">
      <c r="B947" s="13"/>
    </row>
    <row r="948" spans="2:2">
      <c r="B948" s="13"/>
    </row>
    <row r="949" spans="2:2">
      <c r="B949" s="13"/>
    </row>
    <row r="950" spans="2:2">
      <c r="B950" s="13"/>
    </row>
    <row r="951" spans="2:2">
      <c r="B951" s="13"/>
    </row>
    <row r="952" spans="2:2">
      <c r="B952" s="13"/>
    </row>
    <row r="953" spans="2:2">
      <c r="B953" s="13"/>
    </row>
    <row r="954" spans="2:2">
      <c r="B954" s="13"/>
    </row>
    <row r="955" spans="2:2">
      <c r="B955" s="13"/>
    </row>
    <row r="956" spans="2:2">
      <c r="B956" s="13"/>
    </row>
    <row r="957" spans="2:2">
      <c r="B957" s="13"/>
    </row>
    <row r="958" spans="2:2">
      <c r="B958" s="13"/>
    </row>
    <row r="959" spans="2:2">
      <c r="B959" s="13"/>
    </row>
    <row r="960" spans="2:2">
      <c r="B960" s="13"/>
    </row>
    <row r="961" spans="2:2">
      <c r="B961" s="13"/>
    </row>
    <row r="962" spans="2:2">
      <c r="B962" s="13"/>
    </row>
    <row r="963" spans="2:2">
      <c r="B963" s="13"/>
    </row>
    <row r="964" spans="2:2">
      <c r="B964" s="13"/>
    </row>
    <row r="965" spans="2:2">
      <c r="B965" s="13"/>
    </row>
    <row r="966" spans="2:2">
      <c r="B966" s="13"/>
    </row>
    <row r="967" spans="2:2">
      <c r="B967" s="13"/>
    </row>
    <row r="968" spans="2:2">
      <c r="B968" s="13"/>
    </row>
    <row r="969" spans="2:2">
      <c r="B969" s="13"/>
    </row>
    <row r="970" spans="2:2">
      <c r="B970" s="13"/>
    </row>
    <row r="971" spans="2:2">
      <c r="B971" s="13"/>
    </row>
    <row r="972" spans="2:2">
      <c r="B972" s="13"/>
    </row>
    <row r="973" spans="2:2">
      <c r="B973" s="13"/>
    </row>
    <row r="974" spans="2:2">
      <c r="B974" s="13"/>
    </row>
    <row r="975" spans="2:2">
      <c r="B975" s="13"/>
    </row>
    <row r="976" spans="2:2">
      <c r="B976" s="13"/>
    </row>
    <row r="977" spans="2:2">
      <c r="B977" s="13"/>
    </row>
    <row r="978" spans="2:2">
      <c r="B978" s="13"/>
    </row>
    <row r="979" spans="2:2">
      <c r="B979" s="13"/>
    </row>
    <row r="980" spans="2:2">
      <c r="B980" s="13"/>
    </row>
    <row r="981" spans="2:2">
      <c r="B981" s="13"/>
    </row>
    <row r="982" spans="2:2">
      <c r="B982" s="13"/>
    </row>
    <row r="983" spans="2:2">
      <c r="B983" s="13"/>
    </row>
    <row r="984" spans="2:2">
      <c r="B984" s="13"/>
    </row>
    <row r="985" spans="2:2">
      <c r="B985" s="13"/>
    </row>
    <row r="986" spans="2:2">
      <c r="B986" s="13"/>
    </row>
    <row r="987" spans="2:2">
      <c r="B987" s="13"/>
    </row>
    <row r="988" spans="2:2">
      <c r="B988" s="13"/>
    </row>
    <row r="989" spans="2:2">
      <c r="B989" s="13"/>
    </row>
    <row r="990" spans="2:2">
      <c r="B990" s="13"/>
    </row>
    <row r="991" spans="2:2">
      <c r="B991" s="13"/>
    </row>
    <row r="992" spans="2:2">
      <c r="B992" s="13"/>
    </row>
    <row r="993" spans="2:2">
      <c r="B993" s="13"/>
    </row>
    <row r="994" spans="2:2">
      <c r="B994" s="13"/>
    </row>
    <row r="995" spans="2:2">
      <c r="B995" s="13"/>
    </row>
    <row r="996" spans="2:2">
      <c r="B996" s="13"/>
    </row>
    <row r="997" spans="2:2">
      <c r="B997" s="13"/>
    </row>
    <row r="998" spans="2:2">
      <c r="B998" s="13"/>
    </row>
    <row r="999" spans="2:2">
      <c r="B999" s="13"/>
    </row>
    <row r="1000" spans="2:2">
      <c r="B1000" s="13"/>
    </row>
    <row r="1001" spans="2:2">
      <c r="B1001" s="13"/>
    </row>
    <row r="1002" spans="2:2">
      <c r="B1002" s="13"/>
    </row>
    <row r="1003" spans="2:2">
      <c r="B1003" s="13"/>
    </row>
    <row r="1004" spans="2:2">
      <c r="B1004" s="13"/>
    </row>
    <row r="1005" spans="2:2">
      <c r="B1005" s="13"/>
    </row>
    <row r="1006" spans="2:2">
      <c r="B1006" s="13"/>
    </row>
    <row r="1007" spans="2:2">
      <c r="B1007" s="13"/>
    </row>
    <row r="1008" spans="2:2">
      <c r="B1008" s="13"/>
    </row>
    <row r="1009" spans="2:2">
      <c r="B1009" s="13"/>
    </row>
    <row r="1010" spans="2:2">
      <c r="B1010" s="13"/>
    </row>
    <row r="1011" spans="2:2">
      <c r="B1011" s="13"/>
    </row>
    <row r="1012" spans="2:2">
      <c r="B1012" s="13"/>
    </row>
    <row r="1013" spans="2:2">
      <c r="B1013" s="13"/>
    </row>
    <row r="1014" spans="2:2">
      <c r="B1014" s="13"/>
    </row>
    <row r="1015" spans="2:2">
      <c r="B1015" s="13"/>
    </row>
    <row r="1016" spans="2:2">
      <c r="B1016" s="13"/>
    </row>
    <row r="1017" spans="2:2">
      <c r="B1017" s="13"/>
    </row>
    <row r="1018" spans="2:2">
      <c r="B1018" s="13"/>
    </row>
    <row r="1019" spans="2:2">
      <c r="B1019" s="13"/>
    </row>
    <row r="1020" spans="2:2">
      <c r="B1020" s="13"/>
    </row>
    <row r="1021" spans="2:2">
      <c r="B1021" s="13"/>
    </row>
    <row r="1022" spans="2:2">
      <c r="B1022" s="13"/>
    </row>
    <row r="1023" spans="2:2">
      <c r="B1023" s="13"/>
    </row>
    <row r="1024" spans="2:2">
      <c r="B1024" s="13"/>
    </row>
    <row r="1025" spans="2:2">
      <c r="B1025" s="13"/>
    </row>
    <row r="1026" spans="2:2">
      <c r="B1026" s="13"/>
    </row>
    <row r="1027" spans="2:2">
      <c r="B1027" s="13"/>
    </row>
    <row r="1028" spans="2:2">
      <c r="B1028" s="13"/>
    </row>
    <row r="1029" spans="2:2">
      <c r="B1029" s="13"/>
    </row>
    <row r="1030" spans="2:2">
      <c r="B1030" s="13"/>
    </row>
    <row r="1031" spans="2:2">
      <c r="B1031" s="13"/>
    </row>
    <row r="1032" spans="2:2">
      <c r="B1032" s="13"/>
    </row>
    <row r="1033" spans="2:2">
      <c r="B1033" s="13"/>
    </row>
    <row r="1034" spans="2:2">
      <c r="B1034" s="13"/>
    </row>
    <row r="1035" spans="2:2">
      <c r="B1035" s="13"/>
    </row>
    <row r="1036" spans="2:2">
      <c r="B1036" s="13"/>
    </row>
    <row r="1037" spans="2:2">
      <c r="B1037" s="13"/>
    </row>
    <row r="1038" spans="2:2">
      <c r="B1038" s="13"/>
    </row>
    <row r="1039" spans="2:2">
      <c r="B1039" s="13"/>
    </row>
    <row r="1040" spans="2:2">
      <c r="B1040" s="13"/>
    </row>
    <row r="1041" spans="2:2">
      <c r="B1041" s="13"/>
    </row>
    <row r="1042" spans="2:2">
      <c r="B1042" s="13"/>
    </row>
    <row r="1043" spans="2:2">
      <c r="B1043" s="13"/>
    </row>
    <row r="1044" spans="2:2">
      <c r="B1044" s="13"/>
    </row>
    <row r="1045" spans="2:2">
      <c r="B1045" s="13"/>
    </row>
    <row r="1046" spans="2:2">
      <c r="B1046" s="13"/>
    </row>
    <row r="1047" spans="2:2">
      <c r="B1047" s="13"/>
    </row>
    <row r="1048" spans="2:2">
      <c r="B1048" s="13"/>
    </row>
    <row r="1049" spans="2:2">
      <c r="B1049" s="13"/>
    </row>
    <row r="1050" spans="2:2">
      <c r="B1050" s="13"/>
    </row>
    <row r="1051" spans="2:2">
      <c r="B1051" s="13"/>
    </row>
    <row r="1052" spans="2:2">
      <c r="B1052" s="13"/>
    </row>
    <row r="1053" spans="2:2">
      <c r="B1053" s="13"/>
    </row>
    <row r="1054" spans="2:2">
      <c r="B1054" s="13"/>
    </row>
    <row r="1055" spans="2:2">
      <c r="B1055" s="13"/>
    </row>
    <row r="1056" spans="2:2">
      <c r="B1056" s="13"/>
    </row>
    <row r="1057" spans="2:2">
      <c r="B1057" s="13"/>
    </row>
    <row r="1058" spans="2:2">
      <c r="B1058" s="13"/>
    </row>
    <row r="1059" spans="2:2">
      <c r="B1059" s="13"/>
    </row>
    <row r="1060" spans="2:2">
      <c r="B1060" s="13"/>
    </row>
    <row r="1061" spans="2:2">
      <c r="B1061" s="13"/>
    </row>
    <row r="1062" spans="2:2">
      <c r="B1062" s="13"/>
    </row>
    <row r="1063" spans="2:2">
      <c r="B1063" s="13"/>
    </row>
    <row r="1064" spans="2:2">
      <c r="B1064" s="13"/>
    </row>
    <row r="1065" spans="2:2">
      <c r="B1065" s="13"/>
    </row>
    <row r="1066" spans="2:2">
      <c r="B1066" s="13"/>
    </row>
    <row r="1067" spans="2:2">
      <c r="B1067" s="13"/>
    </row>
    <row r="1068" spans="2:2">
      <c r="B1068" s="13"/>
    </row>
    <row r="1069" spans="2:2">
      <c r="B1069" s="13"/>
    </row>
    <row r="1070" spans="2:2">
      <c r="B1070" s="13"/>
    </row>
    <row r="1071" spans="2:2">
      <c r="B1071" s="13"/>
    </row>
    <row r="1072" spans="2:2">
      <c r="B1072" s="13"/>
    </row>
    <row r="1073" spans="2:2">
      <c r="B1073" s="13"/>
    </row>
    <row r="1074" spans="2:2">
      <c r="B1074" s="13"/>
    </row>
    <row r="1075" spans="2:2">
      <c r="B1075" s="13"/>
    </row>
    <row r="1076" spans="2:2">
      <c r="B1076" s="13"/>
    </row>
    <row r="1077" spans="2:2">
      <c r="B1077" s="13"/>
    </row>
    <row r="1078" spans="2:2">
      <c r="B1078" s="13"/>
    </row>
    <row r="1079" spans="2:2">
      <c r="B1079" s="13"/>
    </row>
    <row r="1080" spans="2:2">
      <c r="B1080" s="13"/>
    </row>
    <row r="1081" spans="2:2">
      <c r="B1081" s="13"/>
    </row>
    <row r="1082" spans="2:2">
      <c r="B1082" s="13"/>
    </row>
    <row r="1083" spans="2:2">
      <c r="B1083" s="13"/>
    </row>
    <row r="1084" spans="2:2">
      <c r="B1084" s="13"/>
    </row>
    <row r="1085" spans="2:2">
      <c r="B1085" s="13"/>
    </row>
    <row r="1086" spans="2:2">
      <c r="B1086" s="13"/>
    </row>
    <row r="1087" spans="2:2">
      <c r="B1087" s="13"/>
    </row>
    <row r="1088" spans="2:2">
      <c r="B1088" s="13"/>
    </row>
    <row r="1089" spans="2:2">
      <c r="B1089" s="13"/>
    </row>
    <row r="1090" spans="2:2">
      <c r="B1090" s="13"/>
    </row>
    <row r="1091" spans="2:2">
      <c r="B1091" s="13"/>
    </row>
    <row r="1092" spans="2:2">
      <c r="B1092" s="13"/>
    </row>
    <row r="1093" spans="2:2">
      <c r="B1093" s="13"/>
    </row>
    <row r="1094" spans="2:2">
      <c r="B1094" s="13"/>
    </row>
    <row r="1095" spans="2:2">
      <c r="B1095" s="13"/>
    </row>
    <row r="1096" spans="2:2">
      <c r="B1096" s="13"/>
    </row>
    <row r="1097" spans="2:2">
      <c r="B1097" s="13"/>
    </row>
    <row r="1098" spans="2:2">
      <c r="B1098" s="13"/>
    </row>
    <row r="1099" spans="2:2">
      <c r="B1099" s="13"/>
    </row>
    <row r="1100" spans="2:2">
      <c r="B1100" s="13"/>
    </row>
    <row r="1101" spans="2:2">
      <c r="B1101" s="13"/>
    </row>
    <row r="1102" spans="2:2">
      <c r="B1102" s="13"/>
    </row>
    <row r="1103" spans="2:2">
      <c r="B1103" s="13"/>
    </row>
    <row r="1104" spans="2:2">
      <c r="B1104" s="13"/>
    </row>
    <row r="1105" spans="2:2">
      <c r="B1105" s="13"/>
    </row>
    <row r="1106" spans="2:2">
      <c r="B1106" s="13"/>
    </row>
    <row r="1107" spans="2:2">
      <c r="B1107" s="13"/>
    </row>
    <row r="1108" spans="2:2">
      <c r="B1108" s="13"/>
    </row>
    <row r="1109" spans="2:2">
      <c r="B1109" s="13"/>
    </row>
    <row r="1110" spans="2:2">
      <c r="B1110" s="13"/>
    </row>
    <row r="1111" spans="2:2">
      <c r="B1111" s="13"/>
    </row>
    <row r="1112" spans="2:2">
      <c r="B1112" s="13"/>
    </row>
    <row r="1113" spans="2:2">
      <c r="B1113" s="13"/>
    </row>
    <row r="1114" spans="2:2">
      <c r="B1114" s="13"/>
    </row>
    <row r="1115" spans="2:2">
      <c r="B1115" s="13"/>
    </row>
    <row r="1116" spans="2:2">
      <c r="B1116" s="13"/>
    </row>
    <row r="1117" spans="2:2">
      <c r="B1117" s="13"/>
    </row>
    <row r="1118" spans="2:2">
      <c r="B1118" s="13"/>
    </row>
    <row r="1119" spans="2:2">
      <c r="B1119" s="13"/>
    </row>
    <row r="1120" spans="2:2">
      <c r="B1120" s="13"/>
    </row>
    <row r="1121" spans="2:2">
      <c r="B1121" s="13"/>
    </row>
    <row r="1122" spans="2:2">
      <c r="B1122" s="13"/>
    </row>
    <row r="1123" spans="2:2">
      <c r="B1123" s="13"/>
    </row>
    <row r="1124" spans="2:2">
      <c r="B1124" s="13"/>
    </row>
    <row r="1125" spans="2:2">
      <c r="B1125" s="13"/>
    </row>
    <row r="1126" spans="2:2">
      <c r="B1126" s="13"/>
    </row>
    <row r="1127" spans="2:2">
      <c r="B1127" s="13"/>
    </row>
    <row r="1128" spans="2:2">
      <c r="B1128" s="13"/>
    </row>
    <row r="1129" spans="2:2">
      <c r="B1129" s="13"/>
    </row>
    <row r="1130" spans="2:2">
      <c r="B1130" s="13"/>
    </row>
    <row r="1131" spans="2:2">
      <c r="B1131" s="13"/>
    </row>
    <row r="1132" spans="2:2">
      <c r="B1132" s="13"/>
    </row>
    <row r="1133" spans="2:2">
      <c r="B1133" s="13"/>
    </row>
    <row r="1134" spans="2:2">
      <c r="B1134" s="13"/>
    </row>
    <row r="1135" spans="2:2">
      <c r="B1135" s="13"/>
    </row>
    <row r="1136" spans="2:2">
      <c r="B1136" s="13"/>
    </row>
    <row r="1137" spans="2:2">
      <c r="B1137" s="13"/>
    </row>
    <row r="1138" spans="2:2">
      <c r="B1138" s="13"/>
    </row>
    <row r="1139" spans="2:2">
      <c r="B1139" s="13"/>
    </row>
    <row r="1140" spans="2:2">
      <c r="B1140" s="13"/>
    </row>
    <row r="1141" spans="2:2">
      <c r="B1141" s="13"/>
    </row>
    <row r="1142" spans="2:2">
      <c r="B1142" s="13"/>
    </row>
    <row r="1143" spans="2:2">
      <c r="B1143" s="13"/>
    </row>
    <row r="1144" spans="2:2">
      <c r="B1144" s="13"/>
    </row>
    <row r="1145" spans="2:2">
      <c r="B1145" s="13"/>
    </row>
    <row r="1146" spans="2:2">
      <c r="B1146" s="13"/>
    </row>
    <row r="1147" spans="2:2">
      <c r="B1147" s="13"/>
    </row>
    <row r="1148" spans="2:2">
      <c r="B1148" s="13"/>
    </row>
    <row r="1149" spans="2:2">
      <c r="B1149" s="13"/>
    </row>
    <row r="1150" spans="2:2">
      <c r="B1150" s="13"/>
    </row>
    <row r="1151" spans="2:2">
      <c r="B1151" s="13"/>
    </row>
    <row r="1152" spans="2:2">
      <c r="B1152" s="13"/>
    </row>
    <row r="1153" spans="2:2">
      <c r="B1153" s="13"/>
    </row>
    <row r="1154" spans="2:2">
      <c r="B1154" s="13"/>
    </row>
    <row r="1155" spans="2:2">
      <c r="B1155" s="13"/>
    </row>
    <row r="1156" spans="2:2">
      <c r="B1156" s="13"/>
    </row>
    <row r="1157" spans="2:2">
      <c r="B1157" s="13"/>
    </row>
    <row r="1158" spans="2:2">
      <c r="B1158" s="13"/>
    </row>
    <row r="1159" spans="2:2">
      <c r="B1159" s="13"/>
    </row>
    <row r="1160" spans="2:2">
      <c r="B1160" s="13"/>
    </row>
    <row r="1161" spans="2:2">
      <c r="B1161" s="13"/>
    </row>
    <row r="1162" spans="2:2">
      <c r="B1162" s="13"/>
    </row>
    <row r="1163" spans="2:2">
      <c r="B1163" s="13"/>
    </row>
    <row r="1164" spans="2:2">
      <c r="B1164" s="13"/>
    </row>
    <row r="1165" spans="2:2">
      <c r="B1165" s="13"/>
    </row>
    <row r="1166" spans="2:2">
      <c r="B1166" s="13"/>
    </row>
    <row r="1167" spans="2:2">
      <c r="B1167" s="13"/>
    </row>
    <row r="1168" spans="2:2">
      <c r="B1168" s="13"/>
    </row>
    <row r="1169" spans="2:2">
      <c r="B1169" s="13"/>
    </row>
    <row r="1170" spans="2:2">
      <c r="B1170" s="13"/>
    </row>
    <row r="1171" spans="2:2">
      <c r="B1171" s="13"/>
    </row>
    <row r="1172" spans="2:2">
      <c r="B1172" s="13"/>
    </row>
    <row r="1173" spans="2:2">
      <c r="B1173" s="13"/>
    </row>
    <row r="1174" spans="2:2">
      <c r="B1174" s="13"/>
    </row>
    <row r="1175" spans="2:2">
      <c r="B1175" s="13"/>
    </row>
    <row r="1176" spans="2:2">
      <c r="B1176" s="13"/>
    </row>
    <row r="1177" spans="2:2">
      <c r="B1177" s="13"/>
    </row>
    <row r="1178" spans="2:2">
      <c r="B1178" s="13"/>
    </row>
    <row r="1179" spans="2:2">
      <c r="B1179" s="13"/>
    </row>
    <row r="1180" spans="2:2">
      <c r="B1180" s="13"/>
    </row>
    <row r="1181" spans="2:2">
      <c r="B1181" s="13"/>
    </row>
    <row r="1182" spans="2:2">
      <c r="B1182" s="13"/>
    </row>
    <row r="1183" spans="2:2">
      <c r="B1183" s="13"/>
    </row>
    <row r="1184" spans="2:2">
      <c r="B1184" s="13"/>
    </row>
    <row r="1185" spans="2:2">
      <c r="B1185" s="13"/>
    </row>
    <row r="1186" spans="2:2">
      <c r="B1186" s="13"/>
    </row>
    <row r="1187" spans="2:2">
      <c r="B1187" s="13"/>
    </row>
    <row r="1188" spans="2:2">
      <c r="B1188" s="13"/>
    </row>
    <row r="1189" spans="2:2">
      <c r="B1189" s="13"/>
    </row>
    <row r="1190" spans="2:2">
      <c r="B1190" s="13"/>
    </row>
    <row r="1191" spans="2:2">
      <c r="B1191" s="13"/>
    </row>
    <row r="1192" spans="2:2">
      <c r="B1192" s="13"/>
    </row>
    <row r="1193" spans="2:2">
      <c r="B1193" s="13"/>
    </row>
    <row r="1194" spans="2:2">
      <c r="B1194" s="13"/>
    </row>
    <row r="1195" spans="2:2">
      <c r="B1195" s="13"/>
    </row>
    <row r="1196" spans="2:2">
      <c r="B1196" s="13"/>
    </row>
    <row r="1197" spans="2:2">
      <c r="B1197" s="13"/>
    </row>
    <row r="1198" spans="2:2">
      <c r="B1198" s="13"/>
    </row>
    <row r="1199" spans="2:2">
      <c r="B1199" s="13"/>
    </row>
    <row r="1200" spans="2:2">
      <c r="B1200" s="13"/>
    </row>
    <row r="1201" spans="2:2">
      <c r="B1201" s="13"/>
    </row>
    <row r="1202" spans="2:2">
      <c r="B1202" s="13"/>
    </row>
    <row r="1203" spans="2:2">
      <c r="B1203" s="13"/>
    </row>
    <row r="1204" spans="2:2">
      <c r="B1204" s="13"/>
    </row>
    <row r="1205" spans="2:2">
      <c r="B1205" s="13"/>
    </row>
    <row r="1206" spans="2:2">
      <c r="B1206" s="13"/>
    </row>
    <row r="1207" spans="2:2">
      <c r="B1207" s="13"/>
    </row>
    <row r="1208" spans="2:2">
      <c r="B1208" s="13"/>
    </row>
    <row r="1209" spans="2:2">
      <c r="B1209" s="13"/>
    </row>
    <row r="1210" spans="2:2">
      <c r="B1210" s="13"/>
    </row>
    <row r="1211" spans="2:2">
      <c r="B1211" s="13"/>
    </row>
    <row r="1212" spans="2:2">
      <c r="B1212" s="13"/>
    </row>
    <row r="1213" spans="2:2">
      <c r="B1213" s="13"/>
    </row>
    <row r="1214" spans="2:2">
      <c r="B1214" s="13"/>
    </row>
    <row r="1215" spans="2:2">
      <c r="B1215" s="13"/>
    </row>
    <row r="1216" spans="2:2">
      <c r="B1216" s="13"/>
    </row>
    <row r="1217" spans="2:2">
      <c r="B1217" s="13"/>
    </row>
    <row r="1218" spans="2:2">
      <c r="B1218" s="13"/>
    </row>
    <row r="1219" spans="2:2">
      <c r="B1219" s="13"/>
    </row>
    <row r="1220" spans="2:2">
      <c r="B1220" s="13"/>
    </row>
    <row r="1221" spans="2:2">
      <c r="B1221" s="13"/>
    </row>
    <row r="1222" spans="2:2">
      <c r="B1222" s="13"/>
    </row>
    <row r="1223" spans="2:2">
      <c r="B1223" s="13"/>
    </row>
    <row r="1224" spans="2:2">
      <c r="B1224" s="13"/>
    </row>
    <row r="1225" spans="2:2">
      <c r="B1225" s="13"/>
    </row>
    <row r="1226" spans="2:2">
      <c r="B1226" s="13"/>
    </row>
    <row r="1227" spans="2:2">
      <c r="B1227" s="13"/>
    </row>
    <row r="1228" spans="2:2">
      <c r="B1228" s="13"/>
    </row>
    <row r="1229" spans="2:2">
      <c r="B1229" s="13"/>
    </row>
    <row r="1230" spans="2:2">
      <c r="B1230" s="13"/>
    </row>
    <row r="1231" spans="2:2">
      <c r="B1231" s="13"/>
    </row>
    <row r="1232" spans="2:2">
      <c r="B1232" s="13"/>
    </row>
    <row r="1233" spans="2:2">
      <c r="B1233" s="13"/>
    </row>
    <row r="1234" spans="2:2">
      <c r="B1234" s="13"/>
    </row>
    <row r="1235" spans="2:2">
      <c r="B1235" s="13"/>
    </row>
    <row r="1236" spans="2:2">
      <c r="B1236" s="13"/>
    </row>
    <row r="1237" spans="2:2">
      <c r="B1237" s="13"/>
    </row>
    <row r="1238" spans="2:2">
      <c r="B1238" s="13"/>
    </row>
    <row r="1239" spans="2:2">
      <c r="B1239" s="13"/>
    </row>
    <row r="1240" spans="2:2">
      <c r="B1240" s="13"/>
    </row>
    <row r="1241" spans="2:2">
      <c r="B1241" s="13"/>
    </row>
    <row r="1242" spans="2:2">
      <c r="B1242" s="13"/>
    </row>
    <row r="1243" spans="2:2">
      <c r="B1243" s="13"/>
    </row>
    <row r="1244" spans="2:2">
      <c r="B1244" s="13"/>
    </row>
    <row r="1245" spans="2:2">
      <c r="B1245" s="13"/>
    </row>
    <row r="1246" spans="2:2">
      <c r="B1246" s="13"/>
    </row>
    <row r="1247" spans="2:2">
      <c r="B1247" s="13"/>
    </row>
    <row r="1248" spans="2:2">
      <c r="B1248" s="13"/>
    </row>
    <row r="1249" spans="2:2">
      <c r="B1249" s="13"/>
    </row>
    <row r="1250" spans="2:2">
      <c r="B1250" s="13"/>
    </row>
    <row r="1251" spans="2:2">
      <c r="B1251" s="13"/>
    </row>
    <row r="1252" spans="2:2">
      <c r="B1252" s="13"/>
    </row>
    <row r="1253" spans="2:2">
      <c r="B1253" s="13"/>
    </row>
    <row r="1254" spans="2:2">
      <c r="B1254" s="13"/>
    </row>
    <row r="1255" spans="2:2">
      <c r="B1255" s="13"/>
    </row>
    <row r="1256" spans="2:2">
      <c r="B1256" s="13"/>
    </row>
    <row r="1257" spans="2:2">
      <c r="B1257" s="13"/>
    </row>
    <row r="1258" spans="2:2">
      <c r="B1258" s="13"/>
    </row>
    <row r="1259" spans="2:2">
      <c r="B1259" s="13"/>
    </row>
    <row r="1260" spans="2:2">
      <c r="B1260" s="13"/>
    </row>
    <row r="1261" spans="2:2">
      <c r="B1261" s="13"/>
    </row>
    <row r="1262" spans="2:2">
      <c r="B1262" s="13"/>
    </row>
    <row r="1263" spans="2:2">
      <c r="B1263" s="13"/>
    </row>
    <row r="1264" spans="2:2">
      <c r="B1264" s="13"/>
    </row>
    <row r="1265" spans="2:2">
      <c r="B1265" s="13"/>
    </row>
    <row r="1266" spans="2:2">
      <c r="B1266" s="13"/>
    </row>
    <row r="1267" spans="2:2">
      <c r="B1267" s="13"/>
    </row>
    <row r="1268" spans="2:2">
      <c r="B1268" s="13"/>
    </row>
    <row r="1269" spans="2:2">
      <c r="B1269" s="13"/>
    </row>
    <row r="1270" spans="2:2">
      <c r="B1270" s="13"/>
    </row>
    <row r="1271" spans="2:2">
      <c r="B1271" s="13"/>
    </row>
    <row r="1272" spans="2:2">
      <c r="B1272" s="13"/>
    </row>
    <row r="1273" spans="2:2">
      <c r="B1273" s="13"/>
    </row>
    <row r="1274" spans="2:2">
      <c r="B1274" s="13"/>
    </row>
    <row r="1275" spans="2:2">
      <c r="B1275" s="13"/>
    </row>
    <row r="1276" spans="2:2">
      <c r="B1276" s="13"/>
    </row>
    <row r="1277" spans="2:2">
      <c r="B1277" s="13"/>
    </row>
    <row r="1278" spans="2:2">
      <c r="B1278" s="13"/>
    </row>
    <row r="1279" spans="2:2">
      <c r="B1279" s="13"/>
    </row>
    <row r="1280" spans="2:2">
      <c r="B1280" s="13"/>
    </row>
    <row r="1281" spans="2:2">
      <c r="B1281" s="13"/>
    </row>
    <row r="1282" spans="2:2">
      <c r="B1282" s="13"/>
    </row>
    <row r="1283" spans="2:2">
      <c r="B1283" s="13"/>
    </row>
    <row r="1284" spans="2:2">
      <c r="B1284" s="13"/>
    </row>
    <row r="1285" spans="2:2">
      <c r="B1285" s="13"/>
    </row>
    <row r="1286" spans="2:2">
      <c r="B1286" s="13"/>
    </row>
    <row r="1287" spans="2:2">
      <c r="B1287" s="13"/>
    </row>
    <row r="1288" spans="2:2">
      <c r="B1288" s="13"/>
    </row>
    <row r="1289" spans="2:2">
      <c r="B1289" s="13"/>
    </row>
    <row r="1290" spans="2:2">
      <c r="B1290" s="13"/>
    </row>
    <row r="1291" spans="2:2">
      <c r="B1291" s="13"/>
    </row>
    <row r="1292" spans="2:2">
      <c r="B1292" s="13"/>
    </row>
    <row r="1293" spans="2:2">
      <c r="B1293" s="13"/>
    </row>
    <row r="1294" spans="2:2">
      <c r="B1294" s="13"/>
    </row>
    <row r="1295" spans="2:2">
      <c r="B1295" s="13"/>
    </row>
    <row r="1296" spans="2:2">
      <c r="B1296" s="13"/>
    </row>
    <row r="1297" spans="2:2">
      <c r="B1297" s="13"/>
    </row>
    <row r="1298" spans="2:2">
      <c r="B1298" s="13"/>
    </row>
    <row r="1299" spans="2:2">
      <c r="B1299" s="13"/>
    </row>
    <row r="1300" spans="2:2">
      <c r="B1300" s="13"/>
    </row>
    <row r="1301" spans="2:2">
      <c r="B1301" s="13"/>
    </row>
    <row r="1302" spans="2:2">
      <c r="B1302" s="13"/>
    </row>
    <row r="1303" spans="2:2">
      <c r="B1303" s="13"/>
    </row>
    <row r="1304" spans="2:2">
      <c r="B1304" s="13"/>
    </row>
    <row r="1305" spans="2:2">
      <c r="B1305" s="13"/>
    </row>
    <row r="1306" spans="2:2">
      <c r="B1306" s="13"/>
    </row>
    <row r="1307" spans="2:2">
      <c r="B1307" s="13"/>
    </row>
    <row r="1308" spans="2:2">
      <c r="B1308" s="13"/>
    </row>
    <row r="1309" spans="2:2">
      <c r="B1309" s="13"/>
    </row>
    <row r="1310" spans="2:2">
      <c r="B1310" s="13"/>
    </row>
    <row r="1311" spans="2:2">
      <c r="B1311" s="13"/>
    </row>
    <row r="1312" spans="2:2">
      <c r="B1312" s="13"/>
    </row>
    <row r="1313" spans="2:2">
      <c r="B1313" s="13"/>
    </row>
    <row r="1314" spans="2:2">
      <c r="B1314" s="13"/>
    </row>
    <row r="1315" spans="2:2">
      <c r="B1315" s="13"/>
    </row>
    <row r="1316" spans="2:2">
      <c r="B1316" s="13"/>
    </row>
    <row r="1317" spans="2:2">
      <c r="B1317" s="13"/>
    </row>
    <row r="1318" spans="2:2">
      <c r="B1318" s="13"/>
    </row>
    <row r="1319" spans="2:2">
      <c r="B1319" s="13"/>
    </row>
    <row r="1320" spans="2:2">
      <c r="B1320" s="13"/>
    </row>
    <row r="1321" spans="2:2">
      <c r="B1321" s="13"/>
    </row>
    <row r="1322" spans="2:2">
      <c r="B1322" s="13"/>
    </row>
    <row r="1323" spans="2:2">
      <c r="B1323" s="13"/>
    </row>
    <row r="1324" spans="2:2">
      <c r="B1324" s="13"/>
    </row>
    <row r="1325" spans="2:2">
      <c r="B1325" s="13"/>
    </row>
    <row r="1326" spans="2:2">
      <c r="B1326" s="13"/>
    </row>
    <row r="1327" spans="2:2">
      <c r="B1327" s="13"/>
    </row>
    <row r="1328" spans="2:2">
      <c r="B1328" s="13"/>
    </row>
    <row r="1329" spans="2:2">
      <c r="B1329" s="13"/>
    </row>
    <row r="1330" spans="2:2">
      <c r="B1330" s="13"/>
    </row>
    <row r="1331" spans="2:2">
      <c r="B1331" s="13"/>
    </row>
    <row r="1332" spans="2:2">
      <c r="B1332" s="13"/>
    </row>
    <row r="1333" spans="2:2">
      <c r="B1333" s="13"/>
    </row>
    <row r="1334" spans="2:2">
      <c r="B1334" s="13"/>
    </row>
    <row r="1335" spans="2:2">
      <c r="B1335" s="13"/>
    </row>
    <row r="1336" spans="2:2">
      <c r="B1336" s="13"/>
    </row>
    <row r="1337" spans="2:2">
      <c r="B1337" s="13"/>
    </row>
    <row r="1338" spans="2:2">
      <c r="B1338" s="13"/>
    </row>
    <row r="1339" spans="2:2">
      <c r="B1339" s="13"/>
    </row>
    <row r="1340" spans="2:2">
      <c r="B1340" s="13"/>
    </row>
    <row r="1341" spans="2:2">
      <c r="B1341" s="13"/>
    </row>
    <row r="1342" spans="2:2">
      <c r="B1342" s="13"/>
    </row>
    <row r="1343" spans="2:2">
      <c r="B1343" s="13"/>
    </row>
    <row r="1344" spans="2:2">
      <c r="B1344" s="13"/>
    </row>
    <row r="1345" spans="2:2">
      <c r="B1345" s="13"/>
    </row>
    <row r="1346" spans="2:2">
      <c r="B1346" s="13"/>
    </row>
    <row r="1347" spans="2:2">
      <c r="B1347" s="13"/>
    </row>
    <row r="1348" spans="2:2">
      <c r="B1348" s="13"/>
    </row>
    <row r="1349" spans="2:2">
      <c r="B1349" s="13"/>
    </row>
    <row r="1350" spans="2:2">
      <c r="B1350" s="13"/>
    </row>
    <row r="1351" spans="2:2">
      <c r="B1351" s="13"/>
    </row>
    <row r="1352" spans="2:2">
      <c r="B1352" s="13"/>
    </row>
    <row r="1353" spans="2:2">
      <c r="B1353" s="13"/>
    </row>
    <row r="1354" spans="2:2">
      <c r="B1354" s="13"/>
    </row>
    <row r="1355" spans="2:2">
      <c r="B1355" s="13"/>
    </row>
    <row r="1356" spans="2:2">
      <c r="B1356" s="13"/>
    </row>
    <row r="1357" spans="2:2">
      <c r="B1357" s="13"/>
    </row>
    <row r="1358" spans="2:2">
      <c r="B1358" s="13"/>
    </row>
    <row r="1359" spans="2:2">
      <c r="B1359" s="13"/>
    </row>
    <row r="1360" spans="2:2">
      <c r="B1360" s="13"/>
    </row>
    <row r="1361" spans="2:2">
      <c r="B1361" s="13"/>
    </row>
    <row r="1362" spans="2:2">
      <c r="B1362" s="13"/>
    </row>
    <row r="1363" spans="2:2">
      <c r="B1363" s="13"/>
    </row>
    <row r="1364" spans="2:2">
      <c r="B1364" s="13"/>
    </row>
    <row r="1365" spans="2:2">
      <c r="B1365" s="13"/>
    </row>
    <row r="1366" spans="2:2">
      <c r="B1366" s="13"/>
    </row>
    <row r="1367" spans="2:2">
      <c r="B1367" s="13"/>
    </row>
    <row r="1368" spans="2:2">
      <c r="B1368" s="13"/>
    </row>
    <row r="1369" spans="2:2">
      <c r="B1369" s="13"/>
    </row>
    <row r="1370" spans="2:2">
      <c r="B1370" s="13"/>
    </row>
    <row r="1371" spans="2:2">
      <c r="B1371" s="13"/>
    </row>
    <row r="1372" spans="2:2">
      <c r="B1372" s="13"/>
    </row>
    <row r="1373" spans="2:2">
      <c r="B1373" s="13"/>
    </row>
    <row r="1374" spans="2:2">
      <c r="B1374" s="13"/>
    </row>
    <row r="1375" spans="2:2">
      <c r="B1375" s="13"/>
    </row>
    <row r="1376" spans="2:2">
      <c r="B1376" s="13"/>
    </row>
    <row r="1377" spans="2:2">
      <c r="B1377" s="13"/>
    </row>
    <row r="1378" spans="2:2">
      <c r="B1378" s="13"/>
    </row>
    <row r="1379" spans="2:2">
      <c r="B1379" s="13"/>
    </row>
    <row r="1380" spans="2:2">
      <c r="B1380" s="13"/>
    </row>
    <row r="1381" spans="2:2">
      <c r="B1381" s="13"/>
    </row>
    <row r="1382" spans="2:2">
      <c r="B1382" s="13"/>
    </row>
    <row r="1383" spans="2:2">
      <c r="B1383" s="13"/>
    </row>
    <row r="1384" spans="2:2">
      <c r="B1384" s="13"/>
    </row>
    <row r="1385" spans="2:2">
      <c r="B1385" s="13"/>
    </row>
    <row r="1386" spans="2:2">
      <c r="B1386" s="13"/>
    </row>
    <row r="1387" spans="2:2">
      <c r="B1387" s="13"/>
    </row>
    <row r="1388" spans="2:2">
      <c r="B1388" s="13"/>
    </row>
    <row r="1389" spans="2:2">
      <c r="B1389" s="13"/>
    </row>
    <row r="1390" spans="2:2">
      <c r="B1390" s="13"/>
    </row>
    <row r="1391" spans="2:2">
      <c r="B1391" s="13"/>
    </row>
    <row r="1392" spans="2:2">
      <c r="B1392" s="13"/>
    </row>
    <row r="1393" spans="2:2">
      <c r="B1393" s="13"/>
    </row>
    <row r="1394" spans="2:2">
      <c r="B1394" s="13"/>
    </row>
    <row r="1395" spans="2:2">
      <c r="B1395" s="13"/>
    </row>
    <row r="1396" spans="2:2">
      <c r="B1396" s="13"/>
    </row>
    <row r="1397" spans="2:2">
      <c r="B1397" s="13"/>
    </row>
    <row r="1398" spans="2:2">
      <c r="B1398" s="13"/>
    </row>
    <row r="1399" spans="2:2">
      <c r="B1399" s="13"/>
    </row>
    <row r="1400" spans="2:2">
      <c r="B1400" s="13"/>
    </row>
    <row r="1401" spans="2:2">
      <c r="B1401" s="13"/>
    </row>
    <row r="1402" spans="2:2">
      <c r="B1402" s="13"/>
    </row>
    <row r="1403" spans="2:2">
      <c r="B1403" s="13"/>
    </row>
    <row r="1404" spans="2:2">
      <c r="B1404" s="13"/>
    </row>
    <row r="1405" spans="2:2">
      <c r="B1405" s="13"/>
    </row>
    <row r="1406" spans="2:2">
      <c r="B1406" s="13"/>
    </row>
    <row r="1407" spans="2:2">
      <c r="B1407" s="13"/>
    </row>
    <row r="1408" spans="2:2">
      <c r="B1408" s="13"/>
    </row>
    <row r="1409" spans="2:2">
      <c r="B1409" s="13"/>
    </row>
    <row r="1410" spans="2:2">
      <c r="B1410" s="13"/>
    </row>
    <row r="1411" spans="2:2">
      <c r="B1411" s="13"/>
    </row>
    <row r="1412" spans="2:2">
      <c r="B1412" s="13"/>
    </row>
    <row r="1413" spans="2:2">
      <c r="B1413" s="13"/>
    </row>
    <row r="1414" spans="2:2">
      <c r="B1414" s="13"/>
    </row>
    <row r="1415" spans="2:2">
      <c r="B1415" s="13"/>
    </row>
    <row r="1416" spans="2:2">
      <c r="B1416" s="13"/>
    </row>
    <row r="1417" spans="2:2">
      <c r="B1417" s="13"/>
    </row>
    <row r="1418" spans="2:2">
      <c r="B1418" s="13"/>
    </row>
    <row r="1419" spans="2:2">
      <c r="B1419" s="13"/>
    </row>
    <row r="1420" spans="2:2">
      <c r="B1420" s="13"/>
    </row>
    <row r="1421" spans="2:2">
      <c r="B1421" s="13"/>
    </row>
    <row r="1422" spans="2:2">
      <c r="B1422" s="13"/>
    </row>
    <row r="1423" spans="2:2">
      <c r="B1423" s="13"/>
    </row>
    <row r="1424" spans="2:2">
      <c r="B1424" s="13"/>
    </row>
    <row r="1425" spans="2:2">
      <c r="B1425" s="13"/>
    </row>
    <row r="1426" spans="2:2">
      <c r="B1426" s="13"/>
    </row>
    <row r="1427" spans="2:2">
      <c r="B1427" s="13"/>
    </row>
    <row r="1428" spans="2:2">
      <c r="B1428" s="13"/>
    </row>
    <row r="1429" spans="2:2">
      <c r="B1429" s="13"/>
    </row>
    <row r="1430" spans="2:2">
      <c r="B1430" s="13"/>
    </row>
    <row r="1431" spans="2:2">
      <c r="B1431" s="13"/>
    </row>
    <row r="1432" spans="2:2">
      <c r="B1432" s="13"/>
    </row>
    <row r="1433" spans="2:2">
      <c r="B1433" s="13"/>
    </row>
    <row r="1434" spans="2:2">
      <c r="B1434" s="13"/>
    </row>
    <row r="1435" spans="2:2">
      <c r="B1435" s="13"/>
    </row>
    <row r="1436" spans="2:2">
      <c r="B1436" s="13"/>
    </row>
    <row r="1437" spans="2:2">
      <c r="B1437" s="13"/>
    </row>
    <row r="1438" spans="2:2">
      <c r="B1438" s="13"/>
    </row>
    <row r="1439" spans="2:2">
      <c r="B1439" s="13"/>
    </row>
    <row r="1440" spans="2:2">
      <c r="B1440" s="13"/>
    </row>
    <row r="1441" spans="2:2">
      <c r="B1441" s="13"/>
    </row>
    <row r="1442" spans="2:2">
      <c r="B1442" s="13"/>
    </row>
    <row r="1443" spans="2:2">
      <c r="B1443" s="13"/>
    </row>
    <row r="1444" spans="2:2">
      <c r="B1444" s="13"/>
    </row>
    <row r="1445" spans="2:2">
      <c r="B1445" s="13"/>
    </row>
    <row r="1446" spans="2:2">
      <c r="B1446" s="13"/>
    </row>
    <row r="1447" spans="2:2">
      <c r="B1447" s="13"/>
    </row>
    <row r="1448" spans="2:2">
      <c r="B1448" s="13"/>
    </row>
    <row r="1449" spans="2:2">
      <c r="B1449" s="13"/>
    </row>
    <row r="1450" spans="2:2">
      <c r="B1450" s="13"/>
    </row>
    <row r="1451" spans="2:2">
      <c r="B1451" s="13"/>
    </row>
    <row r="1452" spans="2:2">
      <c r="B1452" s="13"/>
    </row>
    <row r="1453" spans="2:2">
      <c r="B1453" s="13"/>
    </row>
    <row r="1454" spans="2:2">
      <c r="B1454" s="13"/>
    </row>
    <row r="1455" spans="2:2">
      <c r="B1455" s="13"/>
    </row>
    <row r="1456" spans="2:2">
      <c r="B1456" s="13"/>
    </row>
    <row r="1457" spans="2:2">
      <c r="B1457" s="13"/>
    </row>
    <row r="1458" spans="2:2">
      <c r="B1458" s="13"/>
    </row>
    <row r="1459" spans="2:2">
      <c r="B1459" s="13"/>
    </row>
    <row r="1460" spans="2:2">
      <c r="B1460" s="13"/>
    </row>
    <row r="1461" spans="2:2">
      <c r="B1461" s="13"/>
    </row>
    <row r="1462" spans="2:2">
      <c r="B1462" s="13"/>
    </row>
    <row r="1463" spans="2:2">
      <c r="B1463" s="13"/>
    </row>
    <row r="1464" spans="2:2">
      <c r="B1464" s="13"/>
    </row>
    <row r="1465" spans="2:2">
      <c r="B1465" s="13"/>
    </row>
    <row r="1466" spans="2:2">
      <c r="B1466" s="13"/>
    </row>
    <row r="1467" spans="2:2">
      <c r="B1467" s="13"/>
    </row>
    <row r="1468" spans="2:2">
      <c r="B1468" s="13"/>
    </row>
    <row r="1469" spans="2:2">
      <c r="B1469" s="13"/>
    </row>
    <row r="1470" spans="2:2">
      <c r="B1470" s="13"/>
    </row>
    <row r="1471" spans="2:2">
      <c r="B1471" s="13"/>
    </row>
    <row r="1472" spans="2:2">
      <c r="B1472" s="13"/>
    </row>
    <row r="1473" spans="2:2">
      <c r="B1473" s="13"/>
    </row>
    <row r="1474" spans="2:2">
      <c r="B1474" s="13"/>
    </row>
    <row r="1475" spans="2:2">
      <c r="B1475" s="13"/>
    </row>
    <row r="1476" spans="2:2">
      <c r="B1476" s="13"/>
    </row>
    <row r="1477" spans="2:2">
      <c r="B1477" s="13"/>
    </row>
    <row r="1478" spans="2:2">
      <c r="B1478" s="13"/>
    </row>
    <row r="1479" spans="2:2">
      <c r="B1479" s="13"/>
    </row>
    <row r="1480" spans="2:2">
      <c r="B1480" s="13"/>
    </row>
    <row r="1481" spans="2:2">
      <c r="B1481" s="13"/>
    </row>
    <row r="1482" spans="2:2">
      <c r="B1482" s="13"/>
    </row>
    <row r="1483" spans="2:2">
      <c r="B1483" s="13"/>
    </row>
    <row r="1484" spans="2:2">
      <c r="B1484" s="13"/>
    </row>
    <row r="1485" spans="2:2">
      <c r="B1485" s="13"/>
    </row>
    <row r="1486" spans="2:2">
      <c r="B1486" s="13"/>
    </row>
    <row r="1487" spans="2:2">
      <c r="B1487" s="13"/>
    </row>
    <row r="1488" spans="2:2">
      <c r="B1488" s="13"/>
    </row>
    <row r="1489" spans="2:2">
      <c r="B1489" s="13"/>
    </row>
    <row r="1490" spans="2:2">
      <c r="B1490" s="13"/>
    </row>
    <row r="1491" spans="2:2">
      <c r="B1491" s="13"/>
    </row>
    <row r="1492" spans="2:2">
      <c r="B1492" s="13"/>
    </row>
    <row r="1493" spans="2:2">
      <c r="B1493" s="13"/>
    </row>
    <row r="1494" spans="2:2">
      <c r="B1494" s="13"/>
    </row>
    <row r="1495" spans="2:2">
      <c r="B1495" s="13"/>
    </row>
    <row r="1496" spans="2:2">
      <c r="B1496" s="13"/>
    </row>
    <row r="1497" spans="2:2">
      <c r="B1497" s="13"/>
    </row>
    <row r="1498" spans="2:2">
      <c r="B1498" s="13"/>
    </row>
    <row r="1499" spans="2:2">
      <c r="B1499" s="13"/>
    </row>
    <row r="1500" spans="2:2">
      <c r="B1500" s="13"/>
    </row>
    <row r="1501" spans="2:2">
      <c r="B1501" s="13"/>
    </row>
    <row r="1502" spans="2:2">
      <c r="B1502" s="13"/>
    </row>
    <row r="1503" spans="2:2">
      <c r="B1503" s="13"/>
    </row>
    <row r="1504" spans="2:2">
      <c r="B1504" s="13"/>
    </row>
    <row r="1505" spans="2:2">
      <c r="B1505" s="13"/>
    </row>
    <row r="1506" spans="2:2">
      <c r="B1506" s="13"/>
    </row>
    <row r="1507" spans="2:2">
      <c r="B1507" s="13"/>
    </row>
    <row r="1508" spans="2:2">
      <c r="B1508" s="13"/>
    </row>
    <row r="1509" spans="2:2">
      <c r="B1509" s="13"/>
    </row>
    <row r="1510" spans="2:2">
      <c r="B1510" s="13"/>
    </row>
    <row r="1511" spans="2:2">
      <c r="B1511" s="13"/>
    </row>
    <row r="1512" spans="2:2">
      <c r="B1512" s="13"/>
    </row>
    <row r="1513" spans="2:2">
      <c r="B1513" s="13"/>
    </row>
    <row r="1514" spans="2:2">
      <c r="B1514" s="13"/>
    </row>
    <row r="1515" spans="2:2">
      <c r="B1515" s="13"/>
    </row>
    <row r="1516" spans="2:2">
      <c r="B1516" s="13"/>
    </row>
    <row r="1517" spans="2:2">
      <c r="B1517" s="13"/>
    </row>
    <row r="1518" spans="2:2">
      <c r="B1518" s="13"/>
    </row>
    <row r="1519" spans="2:2">
      <c r="B1519" s="13"/>
    </row>
    <row r="1520" spans="2:2">
      <c r="B1520" s="13"/>
    </row>
    <row r="1521" spans="2:2">
      <c r="B1521" s="13"/>
    </row>
    <row r="1522" spans="2:2">
      <c r="B1522" s="13"/>
    </row>
    <row r="1523" spans="2:2">
      <c r="B1523" s="13"/>
    </row>
    <row r="1524" spans="2:2">
      <c r="B1524" s="13"/>
    </row>
    <row r="1525" spans="2:2">
      <c r="B1525" s="13"/>
    </row>
    <row r="1526" spans="2:2">
      <c r="B1526" s="13"/>
    </row>
    <row r="1527" spans="2:2">
      <c r="B1527" s="13"/>
    </row>
    <row r="1528" spans="2:2">
      <c r="B1528" s="13"/>
    </row>
    <row r="1529" spans="2:2">
      <c r="B1529" s="13"/>
    </row>
    <row r="1530" spans="2:2">
      <c r="B1530" s="13"/>
    </row>
    <row r="1531" spans="2:2">
      <c r="B1531" s="13"/>
    </row>
    <row r="1532" spans="2:2">
      <c r="B1532" s="13"/>
    </row>
    <row r="1533" spans="2:2">
      <c r="B1533" s="13"/>
    </row>
    <row r="1534" spans="2:2">
      <c r="B1534" s="13"/>
    </row>
    <row r="1535" spans="2:2">
      <c r="B1535" s="13"/>
    </row>
    <row r="1536" spans="2:2">
      <c r="B1536" s="13"/>
    </row>
    <row r="1537" spans="2:2">
      <c r="B1537" s="13"/>
    </row>
    <row r="1538" spans="2:2">
      <c r="B1538" s="13"/>
    </row>
    <row r="1539" spans="2:2">
      <c r="B1539" s="13"/>
    </row>
    <row r="1540" spans="2:2">
      <c r="B1540" s="13"/>
    </row>
    <row r="1541" spans="2:2">
      <c r="B1541" s="13"/>
    </row>
    <row r="1542" spans="2:2">
      <c r="B1542" s="13"/>
    </row>
    <row r="1543" spans="2:2">
      <c r="B1543" s="13"/>
    </row>
    <row r="1544" spans="2:2">
      <c r="B1544" s="13"/>
    </row>
    <row r="1545" spans="2:2">
      <c r="B1545" s="13"/>
    </row>
    <row r="1546" spans="2:2">
      <c r="B1546" s="13"/>
    </row>
    <row r="1547" spans="2:2">
      <c r="B1547" s="13"/>
    </row>
    <row r="1548" spans="2:2">
      <c r="B1548" s="13"/>
    </row>
    <row r="1549" spans="2:2">
      <c r="B1549" s="13"/>
    </row>
    <row r="1550" spans="2:2">
      <c r="B1550" s="13"/>
    </row>
    <row r="1551" spans="2:2">
      <c r="B1551" s="13"/>
    </row>
    <row r="1552" spans="2:2">
      <c r="B1552" s="13"/>
    </row>
    <row r="1553" spans="2:2">
      <c r="B1553" s="13"/>
    </row>
    <row r="1554" spans="2:2">
      <c r="B1554" s="13"/>
    </row>
    <row r="1555" spans="2:2">
      <c r="B1555" s="13"/>
    </row>
    <row r="1556" spans="2:2">
      <c r="B1556" s="13"/>
    </row>
    <row r="1557" spans="2:2">
      <c r="B1557" s="13"/>
    </row>
    <row r="1558" spans="2:2">
      <c r="B1558" s="13"/>
    </row>
    <row r="1559" spans="2:2">
      <c r="B1559" s="13"/>
    </row>
    <row r="1560" spans="2:2">
      <c r="B1560" s="13"/>
    </row>
    <row r="1561" spans="2:2">
      <c r="B1561" s="13"/>
    </row>
    <row r="1562" spans="2:2">
      <c r="B1562" s="13"/>
    </row>
    <row r="1563" spans="2:2">
      <c r="B1563" s="13"/>
    </row>
    <row r="1564" spans="2:2">
      <c r="B1564" s="13"/>
    </row>
    <row r="1565" spans="2:2">
      <c r="B1565" s="13"/>
    </row>
    <row r="1566" spans="2:2">
      <c r="B1566" s="13"/>
    </row>
    <row r="1567" spans="2:2">
      <c r="B1567" s="13"/>
    </row>
    <row r="1568" spans="2:2">
      <c r="B1568" s="13"/>
    </row>
    <row r="1569" spans="2:2">
      <c r="B1569" s="13"/>
    </row>
    <row r="1570" spans="2:2">
      <c r="B1570" s="13"/>
    </row>
    <row r="1571" spans="2:2">
      <c r="B1571" s="13"/>
    </row>
    <row r="1572" spans="2:2">
      <c r="B1572" s="13"/>
    </row>
    <row r="1573" spans="2:2">
      <c r="B1573" s="13"/>
    </row>
    <row r="1574" spans="2:2">
      <c r="B1574" s="13"/>
    </row>
    <row r="1575" spans="2:2">
      <c r="B1575" s="13"/>
    </row>
    <row r="1576" spans="2:2">
      <c r="B1576" s="13"/>
    </row>
    <row r="1577" spans="2:2">
      <c r="B1577" s="13"/>
    </row>
    <row r="1578" spans="2:2">
      <c r="B1578" s="13"/>
    </row>
    <row r="1579" spans="2:2">
      <c r="B1579" s="13"/>
    </row>
    <row r="1580" spans="2:2">
      <c r="B1580" s="13"/>
    </row>
    <row r="1581" spans="2:2">
      <c r="B1581" s="13"/>
    </row>
    <row r="1582" spans="2:2">
      <c r="B1582" s="13"/>
    </row>
    <row r="1583" spans="2:2">
      <c r="B1583" s="13"/>
    </row>
    <row r="1584" spans="2:2">
      <c r="B1584" s="13"/>
    </row>
    <row r="1585" spans="2:2">
      <c r="B1585" s="13"/>
    </row>
    <row r="1586" spans="2:2">
      <c r="B1586" s="13"/>
    </row>
    <row r="1587" spans="2:2">
      <c r="B1587" s="13"/>
    </row>
    <row r="1588" spans="2:2">
      <c r="B1588" s="13"/>
    </row>
    <row r="1589" spans="2:2">
      <c r="B1589" s="13"/>
    </row>
    <row r="1590" spans="2:2">
      <c r="B1590" s="13"/>
    </row>
    <row r="1591" spans="2:2">
      <c r="B1591" s="13"/>
    </row>
    <row r="1592" spans="2:2">
      <c r="B1592" s="13"/>
    </row>
    <row r="1593" spans="2:2">
      <c r="B1593" s="13"/>
    </row>
    <row r="1594" spans="2:2">
      <c r="B1594" s="13"/>
    </row>
    <row r="1595" spans="2:2">
      <c r="B1595" s="13"/>
    </row>
    <row r="1596" spans="2:2">
      <c r="B1596" s="13"/>
    </row>
    <row r="1597" spans="2:2">
      <c r="B1597" s="13"/>
    </row>
    <row r="1598" spans="2:2">
      <c r="B1598" s="13"/>
    </row>
    <row r="1599" spans="2:2">
      <c r="B1599" s="13"/>
    </row>
    <row r="1600" spans="2:2">
      <c r="B1600" s="13"/>
    </row>
    <row r="1601" spans="2:2">
      <c r="B1601" s="13"/>
    </row>
    <row r="1602" spans="2:2">
      <c r="B1602" s="13"/>
    </row>
    <row r="1603" spans="2:2">
      <c r="B1603" s="13"/>
    </row>
    <row r="1604" spans="2:2">
      <c r="B1604" s="13"/>
    </row>
    <row r="1605" spans="2:2">
      <c r="B1605" s="13"/>
    </row>
    <row r="1606" spans="2:2">
      <c r="B1606" s="13"/>
    </row>
    <row r="1607" spans="2:2">
      <c r="B1607" s="13"/>
    </row>
    <row r="1608" spans="2:2">
      <c r="B1608" s="13"/>
    </row>
    <row r="1609" spans="2:2">
      <c r="B1609" s="13"/>
    </row>
    <row r="1610" spans="2:2">
      <c r="B1610" s="13"/>
    </row>
    <row r="1611" spans="2:2">
      <c r="B1611" s="13"/>
    </row>
    <row r="1612" spans="2:2">
      <c r="B1612" s="13"/>
    </row>
    <row r="1613" spans="2:2">
      <c r="B1613" s="13"/>
    </row>
    <row r="1614" spans="2:2">
      <c r="B1614" s="13"/>
    </row>
    <row r="1615" spans="2:2">
      <c r="B1615" s="13"/>
    </row>
    <row r="1616" spans="2:2">
      <c r="B1616" s="13"/>
    </row>
    <row r="1617" spans="2:2">
      <c r="B1617" s="13"/>
    </row>
    <row r="1618" spans="2:2">
      <c r="B1618" s="13"/>
    </row>
    <row r="1619" spans="2:2">
      <c r="B1619" s="13"/>
    </row>
    <row r="1620" spans="2:2">
      <c r="B1620" s="13"/>
    </row>
    <row r="1621" spans="2:2">
      <c r="B1621" s="13"/>
    </row>
    <row r="1622" spans="2:2">
      <c r="B1622" s="13"/>
    </row>
    <row r="1623" spans="2:2">
      <c r="B1623" s="13"/>
    </row>
    <row r="1624" spans="2:2">
      <c r="B1624" s="13"/>
    </row>
    <row r="1625" spans="2:2">
      <c r="B1625" s="13"/>
    </row>
    <row r="1626" spans="2:2">
      <c r="B1626" s="13"/>
    </row>
    <row r="1627" spans="2:2">
      <c r="B1627" s="13"/>
    </row>
    <row r="1628" spans="2:2">
      <c r="B1628" s="13"/>
    </row>
    <row r="1629" spans="2:2">
      <c r="B1629" s="13"/>
    </row>
    <row r="1630" spans="2:2">
      <c r="B1630" s="13"/>
    </row>
    <row r="1631" spans="2:2">
      <c r="B1631" s="13"/>
    </row>
    <row r="1632" spans="2:2">
      <c r="B1632" s="13"/>
    </row>
    <row r="1633" spans="2:2">
      <c r="B1633" s="13"/>
    </row>
    <row r="1634" spans="2:2">
      <c r="B1634" s="13"/>
    </row>
    <row r="1635" spans="2:2">
      <c r="B1635" s="13"/>
    </row>
    <row r="1636" spans="2:2">
      <c r="B1636" s="13"/>
    </row>
    <row r="1637" spans="2:2">
      <c r="B1637" s="13"/>
    </row>
    <row r="1638" spans="2:2">
      <c r="B1638" s="13"/>
    </row>
    <row r="1639" spans="2:2">
      <c r="B1639" s="13"/>
    </row>
    <row r="1640" spans="2:2">
      <c r="B1640" s="13"/>
    </row>
    <row r="1641" spans="2:2">
      <c r="B1641" s="13"/>
    </row>
    <row r="1642" spans="2:2">
      <c r="B1642" s="13"/>
    </row>
    <row r="1643" spans="2:2">
      <c r="B1643" s="13"/>
    </row>
    <row r="1644" spans="2:2">
      <c r="B1644" s="13"/>
    </row>
    <row r="1645" spans="2:2">
      <c r="B1645" s="13"/>
    </row>
    <row r="1646" spans="2:2">
      <c r="B1646" s="13"/>
    </row>
    <row r="1647" spans="2:2">
      <c r="B1647" s="13"/>
    </row>
    <row r="1648" spans="2:2">
      <c r="B1648" s="13"/>
    </row>
    <row r="1649" spans="2:2">
      <c r="B1649" s="13"/>
    </row>
    <row r="1650" spans="2:2">
      <c r="B1650" s="13"/>
    </row>
    <row r="1651" spans="2:2">
      <c r="B1651" s="13"/>
    </row>
    <row r="1652" spans="2:2">
      <c r="B1652" s="13"/>
    </row>
    <row r="1653" spans="2:2">
      <c r="B1653" s="13"/>
    </row>
    <row r="1654" spans="2:2">
      <c r="B1654" s="13"/>
    </row>
    <row r="1655" spans="2:2">
      <c r="B1655" s="13"/>
    </row>
    <row r="1656" spans="2:2">
      <c r="B1656" s="13"/>
    </row>
    <row r="1657" spans="2:2">
      <c r="B1657" s="13"/>
    </row>
    <row r="1658" spans="2:2">
      <c r="B1658" s="13"/>
    </row>
    <row r="1659" spans="2:2">
      <c r="B1659" s="13"/>
    </row>
    <row r="1660" spans="2:2">
      <c r="B1660" s="13"/>
    </row>
    <row r="1661" spans="2:2">
      <c r="B1661" s="13"/>
    </row>
    <row r="1662" spans="2:2">
      <c r="B1662" s="13"/>
    </row>
    <row r="1663" spans="2:2">
      <c r="B1663" s="13"/>
    </row>
    <row r="1664" spans="2:2">
      <c r="B1664" s="13"/>
    </row>
    <row r="1665" spans="2:2">
      <c r="B1665" s="13"/>
    </row>
    <row r="1666" spans="2:2">
      <c r="B1666" s="13"/>
    </row>
    <row r="1667" spans="2:2">
      <c r="B1667" s="13"/>
    </row>
    <row r="1668" spans="2:2">
      <c r="B1668" s="13"/>
    </row>
    <row r="1669" spans="2:2">
      <c r="B1669" s="13"/>
    </row>
    <row r="1670" spans="2:2">
      <c r="B1670" s="13"/>
    </row>
    <row r="1671" spans="2:2">
      <c r="B1671" s="13"/>
    </row>
    <row r="1672" spans="2:2">
      <c r="B1672" s="13"/>
    </row>
    <row r="1673" spans="2:2">
      <c r="B1673" s="13"/>
    </row>
    <row r="1674" spans="2:2">
      <c r="B1674" s="13"/>
    </row>
    <row r="1675" spans="2:2">
      <c r="B1675" s="13"/>
    </row>
    <row r="1676" spans="2:2">
      <c r="B1676" s="13"/>
    </row>
    <row r="1677" spans="2:2">
      <c r="B1677" s="13"/>
    </row>
    <row r="1678" spans="2:2">
      <c r="B1678" s="13"/>
    </row>
    <row r="1679" spans="2:2">
      <c r="B1679" s="13"/>
    </row>
    <row r="1680" spans="2:2">
      <c r="B1680" s="13"/>
    </row>
    <row r="1681" spans="2:2">
      <c r="B1681" s="13"/>
    </row>
    <row r="1682" spans="2:2">
      <c r="B1682" s="13"/>
    </row>
    <row r="1683" spans="2:2">
      <c r="B1683" s="13"/>
    </row>
    <row r="1684" spans="2:2">
      <c r="B1684" s="13"/>
    </row>
    <row r="1685" spans="2:2">
      <c r="B1685" s="13"/>
    </row>
    <row r="1686" spans="2:2">
      <c r="B1686" s="13"/>
    </row>
    <row r="1687" spans="2:2">
      <c r="B1687" s="13"/>
    </row>
    <row r="1688" spans="2:2">
      <c r="B1688" s="13"/>
    </row>
    <row r="1689" spans="2:2">
      <c r="B1689" s="13"/>
    </row>
    <row r="1690" spans="2:2">
      <c r="B1690" s="13"/>
    </row>
    <row r="1691" spans="2:2">
      <c r="B1691" s="13"/>
    </row>
    <row r="1692" spans="2:2">
      <c r="B1692" s="13"/>
    </row>
    <row r="1693" spans="2:2">
      <c r="B1693" s="13"/>
    </row>
    <row r="1694" spans="2:2">
      <c r="B1694" s="13"/>
    </row>
    <row r="1695" spans="2:2">
      <c r="B1695" s="13"/>
    </row>
    <row r="1696" spans="2:2">
      <c r="B1696" s="13"/>
    </row>
    <row r="1697" spans="2:2">
      <c r="B1697" s="13"/>
    </row>
    <row r="1698" spans="2:2">
      <c r="B1698" s="13"/>
    </row>
    <row r="1699" spans="2:2">
      <c r="B1699" s="13"/>
    </row>
    <row r="1700" spans="2:2">
      <c r="B1700" s="13"/>
    </row>
    <row r="1701" spans="2:2">
      <c r="B1701" s="13"/>
    </row>
    <row r="1702" spans="2:2">
      <c r="B1702" s="13"/>
    </row>
    <row r="1703" spans="2:2">
      <c r="B1703" s="13"/>
    </row>
    <row r="1704" spans="2:2">
      <c r="B1704" s="13"/>
    </row>
    <row r="1705" spans="2:2">
      <c r="B1705" s="13"/>
    </row>
    <row r="1706" spans="2:2">
      <c r="B1706" s="13"/>
    </row>
    <row r="1707" spans="2:2">
      <c r="B1707" s="13"/>
    </row>
    <row r="1708" spans="2:2">
      <c r="B1708" s="13"/>
    </row>
    <row r="1709" spans="2:2">
      <c r="B1709" s="13"/>
    </row>
    <row r="1710" spans="2:2">
      <c r="B1710" s="13"/>
    </row>
    <row r="1711" spans="2:2">
      <c r="B1711" s="13"/>
    </row>
    <row r="1712" spans="2:2">
      <c r="B1712" s="13"/>
    </row>
    <row r="1713" spans="2:2">
      <c r="B1713" s="13"/>
    </row>
    <row r="1714" spans="2:2">
      <c r="B1714" s="13"/>
    </row>
    <row r="1715" spans="2:2">
      <c r="B1715" s="13"/>
    </row>
    <row r="1716" spans="2:2">
      <c r="B1716" s="13"/>
    </row>
    <row r="1717" spans="2:2">
      <c r="B1717" s="13"/>
    </row>
    <row r="1718" spans="2:2">
      <c r="B1718" s="13"/>
    </row>
    <row r="1719" spans="2:2">
      <c r="B1719" s="13"/>
    </row>
    <row r="1720" spans="2:2">
      <c r="B1720" s="13"/>
    </row>
    <row r="1721" spans="2:2">
      <c r="B1721" s="13"/>
    </row>
    <row r="1722" spans="2:2">
      <c r="B1722" s="13"/>
    </row>
    <row r="1723" spans="2:2">
      <c r="B1723" s="13"/>
    </row>
    <row r="1724" spans="2:2">
      <c r="B1724" s="13"/>
    </row>
    <row r="1725" spans="2:2">
      <c r="B1725" s="13"/>
    </row>
    <row r="1726" spans="2:2">
      <c r="B1726" s="13"/>
    </row>
    <row r="1727" spans="2:2">
      <c r="B1727" s="13"/>
    </row>
    <row r="1728" spans="2:2">
      <c r="B1728" s="13"/>
    </row>
    <row r="1729" spans="2:2">
      <c r="B1729" s="13"/>
    </row>
    <row r="1730" spans="2:2">
      <c r="B1730" s="13"/>
    </row>
    <row r="1731" spans="2:2">
      <c r="B1731" s="13"/>
    </row>
    <row r="1732" spans="2:2">
      <c r="B1732" s="13"/>
    </row>
    <row r="1733" spans="2:2">
      <c r="B1733" s="13"/>
    </row>
    <row r="1734" spans="2:2">
      <c r="B1734" s="13"/>
    </row>
    <row r="1735" spans="2:2">
      <c r="B1735" s="13"/>
    </row>
    <row r="1736" spans="2:2">
      <c r="B1736" s="13"/>
    </row>
    <row r="1737" spans="2:2">
      <c r="B1737" s="13"/>
    </row>
    <row r="1738" spans="2:2">
      <c r="B1738" s="13"/>
    </row>
    <row r="1739" spans="2:2">
      <c r="B1739" s="13"/>
    </row>
    <row r="1740" spans="2:2">
      <c r="B1740" s="13"/>
    </row>
    <row r="1741" spans="2:2">
      <c r="B1741" s="13"/>
    </row>
    <row r="1742" spans="2:2">
      <c r="B1742" s="13"/>
    </row>
    <row r="1743" spans="2:2">
      <c r="B1743" s="13"/>
    </row>
    <row r="1744" spans="2:2">
      <c r="B1744" s="13"/>
    </row>
    <row r="1745" spans="2:2">
      <c r="B1745" s="13"/>
    </row>
    <row r="1746" spans="2:2">
      <c r="B1746" s="13"/>
    </row>
    <row r="1747" spans="2:2">
      <c r="B1747" s="13"/>
    </row>
    <row r="1748" spans="2:2">
      <c r="B1748" s="13"/>
    </row>
    <row r="1749" spans="2:2">
      <c r="B1749" s="13"/>
    </row>
    <row r="1750" spans="2:2">
      <c r="B1750" s="13"/>
    </row>
    <row r="1751" spans="2:2">
      <c r="B1751" s="13"/>
    </row>
    <row r="1752" spans="2:2">
      <c r="B1752" s="13"/>
    </row>
    <row r="1753" spans="2:2">
      <c r="B1753" s="13"/>
    </row>
    <row r="1754" spans="2:2">
      <c r="B1754" s="13"/>
    </row>
    <row r="1755" spans="2:2">
      <c r="B1755" s="13"/>
    </row>
    <row r="1756" spans="2:2">
      <c r="B1756" s="13"/>
    </row>
    <row r="1757" spans="2:2">
      <c r="B1757" s="13"/>
    </row>
    <row r="1758" spans="2:2">
      <c r="B1758" s="13"/>
    </row>
    <row r="1759" spans="2:2">
      <c r="B1759" s="13"/>
    </row>
    <row r="1760" spans="2:2">
      <c r="B1760" s="13"/>
    </row>
    <row r="1761" spans="2:2">
      <c r="B1761" s="13"/>
    </row>
    <row r="1762" spans="2:2">
      <c r="B1762" s="13"/>
    </row>
    <row r="1763" spans="2:2">
      <c r="B1763" s="13"/>
    </row>
    <row r="1764" spans="2:2">
      <c r="B1764" s="13"/>
    </row>
    <row r="1765" spans="2:2">
      <c r="B1765" s="13"/>
    </row>
    <row r="1766" spans="2:2">
      <c r="B1766" s="13"/>
    </row>
    <row r="1767" spans="2:2">
      <c r="B1767" s="13"/>
    </row>
    <row r="1768" spans="2:2">
      <c r="B1768" s="13"/>
    </row>
    <row r="1769" spans="2:2">
      <c r="B1769" s="13"/>
    </row>
    <row r="1770" spans="2:2">
      <c r="B1770" s="13"/>
    </row>
    <row r="1771" spans="2:2">
      <c r="B1771" s="13"/>
    </row>
    <row r="1772" spans="2:2">
      <c r="B1772" s="13"/>
    </row>
    <row r="1773" spans="2:2">
      <c r="B1773" s="13"/>
    </row>
    <row r="1774" spans="2:2">
      <c r="B1774" s="13"/>
    </row>
    <row r="1775" spans="2:2">
      <c r="B1775" s="13"/>
    </row>
    <row r="1776" spans="2:2">
      <c r="B1776" s="13"/>
    </row>
    <row r="1777" spans="2:2">
      <c r="B1777" s="13"/>
    </row>
    <row r="1778" spans="2:2">
      <c r="B1778" s="13"/>
    </row>
    <row r="1779" spans="2:2">
      <c r="B1779" s="13"/>
    </row>
    <row r="1780" spans="2:2">
      <c r="B1780" s="13"/>
    </row>
    <row r="1781" spans="2:2">
      <c r="B1781" s="13"/>
    </row>
    <row r="1782" spans="2:2">
      <c r="B1782" s="13"/>
    </row>
    <row r="1783" spans="2:2">
      <c r="B1783" s="13"/>
    </row>
    <row r="1784" spans="2:2">
      <c r="B1784" s="13"/>
    </row>
    <row r="1785" spans="2:2">
      <c r="B1785" s="13"/>
    </row>
    <row r="1786" spans="2:2">
      <c r="B1786" s="13"/>
    </row>
    <row r="1787" spans="2:2">
      <c r="B1787" s="13"/>
    </row>
    <row r="1788" spans="2:2">
      <c r="B1788" s="13"/>
    </row>
    <row r="1789" spans="2:2">
      <c r="B1789" s="13"/>
    </row>
    <row r="1790" spans="2:2">
      <c r="B1790" s="13"/>
    </row>
    <row r="1791" spans="2:2">
      <c r="B1791" s="13"/>
    </row>
    <row r="1792" spans="2:2">
      <c r="B1792" s="13"/>
    </row>
    <row r="1793" spans="2:2">
      <c r="B1793" s="13"/>
    </row>
    <row r="1794" spans="2:2">
      <c r="B1794" s="13"/>
    </row>
    <row r="1795" spans="2:2">
      <c r="B1795" s="13"/>
    </row>
    <row r="1796" spans="2:2">
      <c r="B1796" s="13"/>
    </row>
    <row r="1797" spans="2:2">
      <c r="B1797" s="13"/>
    </row>
    <row r="1798" spans="2:2">
      <c r="B1798" s="13"/>
    </row>
    <row r="1799" spans="2:2">
      <c r="B1799" s="13"/>
    </row>
    <row r="1800" spans="2:2">
      <c r="B1800" s="13"/>
    </row>
    <row r="1801" spans="2:2">
      <c r="B1801" s="13"/>
    </row>
    <row r="1802" spans="2:2">
      <c r="B1802" s="13"/>
    </row>
    <row r="1803" spans="2:2">
      <c r="B1803" s="13"/>
    </row>
    <row r="1804" spans="2:2">
      <c r="B1804" s="13"/>
    </row>
    <row r="1805" spans="2:2">
      <c r="B1805" s="13"/>
    </row>
    <row r="1806" spans="2:2">
      <c r="B1806" s="13"/>
    </row>
    <row r="1807" spans="2:2">
      <c r="B1807" s="13"/>
    </row>
    <row r="1808" spans="2:2">
      <c r="B1808" s="13"/>
    </row>
    <row r="1809" spans="2:2">
      <c r="B1809" s="13"/>
    </row>
    <row r="1810" spans="2:2">
      <c r="B1810" s="13"/>
    </row>
    <row r="1811" spans="2:2">
      <c r="B1811" s="13"/>
    </row>
    <row r="1812" spans="2:2">
      <c r="B1812" s="13"/>
    </row>
    <row r="1813" spans="2:2">
      <c r="B1813" s="13"/>
    </row>
    <row r="1814" spans="2:2">
      <c r="B1814" s="13"/>
    </row>
    <row r="1815" spans="2:2">
      <c r="B1815" s="13"/>
    </row>
    <row r="1816" spans="2:2">
      <c r="B1816" s="13"/>
    </row>
    <row r="1817" spans="2:2">
      <c r="B1817" s="13"/>
    </row>
    <row r="1818" spans="2:2">
      <c r="B1818" s="13"/>
    </row>
    <row r="1819" spans="2:2">
      <c r="B1819" s="13"/>
    </row>
    <row r="1820" spans="2:2">
      <c r="B1820" s="13"/>
    </row>
    <row r="1821" spans="2:2">
      <c r="B1821" s="13"/>
    </row>
    <row r="1822" spans="2:2">
      <c r="B1822" s="13"/>
    </row>
    <row r="1823" spans="2:2">
      <c r="B1823" s="13"/>
    </row>
    <row r="1824" spans="2:2">
      <c r="B1824" s="13"/>
    </row>
    <row r="1825" spans="2:2">
      <c r="B1825" s="13"/>
    </row>
    <row r="1826" spans="2:2">
      <c r="B1826" s="13"/>
    </row>
    <row r="1827" spans="2:2">
      <c r="B1827" s="13"/>
    </row>
    <row r="1828" spans="2:2">
      <c r="B1828" s="13"/>
    </row>
    <row r="1829" spans="2:2">
      <c r="B1829" s="13"/>
    </row>
    <row r="1830" spans="2:2">
      <c r="B1830" s="13"/>
    </row>
    <row r="1831" spans="2:2">
      <c r="B1831" s="13"/>
    </row>
    <row r="1832" spans="2:2">
      <c r="B1832" s="13"/>
    </row>
    <row r="1833" spans="2:2">
      <c r="B1833" s="13"/>
    </row>
    <row r="1834" spans="2:2">
      <c r="B1834" s="13"/>
    </row>
    <row r="1835" spans="2:2">
      <c r="B1835" s="13"/>
    </row>
    <row r="1836" spans="2:2">
      <c r="B1836" s="13"/>
    </row>
    <row r="1837" spans="2:2">
      <c r="B1837" s="13"/>
    </row>
    <row r="1838" spans="2:2">
      <c r="B1838" s="13"/>
    </row>
    <row r="1839" spans="2:2">
      <c r="B1839" s="13"/>
    </row>
    <row r="1840" spans="2:2">
      <c r="B1840" s="13"/>
    </row>
    <row r="1841" spans="2:2">
      <c r="B1841" s="13"/>
    </row>
    <row r="1842" spans="2:2">
      <c r="B1842" s="13"/>
    </row>
    <row r="1843" spans="2:2">
      <c r="B1843" s="13"/>
    </row>
    <row r="1844" spans="2:2">
      <c r="B1844" s="13"/>
    </row>
    <row r="1845" spans="2:2">
      <c r="B1845" s="13"/>
    </row>
    <row r="1846" spans="2:2">
      <c r="B1846" s="13"/>
    </row>
    <row r="1847" spans="2:2">
      <c r="B1847" s="13"/>
    </row>
    <row r="1848" spans="2:2">
      <c r="B1848" s="13"/>
    </row>
    <row r="1849" spans="2:2">
      <c r="B1849" s="13"/>
    </row>
    <row r="1850" spans="2:2">
      <c r="B1850" s="13"/>
    </row>
    <row r="1851" spans="2:2">
      <c r="B1851" s="13"/>
    </row>
    <row r="1852" spans="2:2">
      <c r="B1852" s="13"/>
    </row>
    <row r="1853" spans="2:2">
      <c r="B1853" s="13"/>
    </row>
    <row r="1854" spans="2:2">
      <c r="B1854" s="13"/>
    </row>
    <row r="1855" spans="2:2">
      <c r="B1855" s="13"/>
    </row>
    <row r="1856" spans="2:2">
      <c r="B1856" s="13"/>
    </row>
    <row r="1857" spans="2:2">
      <c r="B1857" s="13"/>
    </row>
    <row r="1858" spans="2:2">
      <c r="B1858" s="13"/>
    </row>
    <row r="1859" spans="2:2">
      <c r="B1859" s="13"/>
    </row>
    <row r="1860" spans="2:2">
      <c r="B1860" s="13"/>
    </row>
    <row r="1861" spans="2:2">
      <c r="B1861" s="13"/>
    </row>
    <row r="1862" spans="2:2">
      <c r="B1862" s="13"/>
    </row>
    <row r="1863" spans="2:2">
      <c r="B1863" s="13"/>
    </row>
    <row r="1864" spans="2:2">
      <c r="B1864" s="13"/>
    </row>
    <row r="1865" spans="2:2">
      <c r="B1865" s="13"/>
    </row>
    <row r="1866" spans="2:2">
      <c r="B1866" s="13"/>
    </row>
    <row r="1867" spans="2:2">
      <c r="B1867" s="13"/>
    </row>
    <row r="1868" spans="2:2">
      <c r="B1868" s="13"/>
    </row>
    <row r="1869" spans="2:2">
      <c r="B1869" s="13"/>
    </row>
    <row r="1870" spans="2:2">
      <c r="B1870" s="13"/>
    </row>
    <row r="1871" spans="2:2">
      <c r="B1871" s="13"/>
    </row>
    <row r="1872" spans="2:2">
      <c r="B1872" s="13"/>
    </row>
    <row r="1873" spans="2:2">
      <c r="B1873" s="13"/>
    </row>
    <row r="1874" spans="2:2">
      <c r="B1874" s="13"/>
    </row>
    <row r="1875" spans="2:2">
      <c r="B1875" s="13"/>
    </row>
    <row r="1876" spans="2:2">
      <c r="B1876" s="13"/>
    </row>
    <row r="1877" spans="2:2">
      <c r="B1877" s="13"/>
    </row>
    <row r="1878" spans="2:2">
      <c r="B1878" s="13"/>
    </row>
    <row r="1879" spans="2:2">
      <c r="B1879" s="13"/>
    </row>
    <row r="1880" spans="2:2">
      <c r="B1880" s="13"/>
    </row>
    <row r="1881" spans="2:2">
      <c r="B1881" s="13"/>
    </row>
    <row r="1882" spans="2:2">
      <c r="B1882" s="13"/>
    </row>
    <row r="1883" spans="2:2">
      <c r="B1883" s="13"/>
    </row>
    <row r="1884" spans="2:2">
      <c r="B1884" s="13"/>
    </row>
    <row r="1885" spans="2:2">
      <c r="B1885" s="13"/>
    </row>
    <row r="1886" spans="2:2">
      <c r="B1886" s="13"/>
    </row>
    <row r="1887" spans="2:2">
      <c r="B1887" s="13"/>
    </row>
    <row r="1888" spans="2:2">
      <c r="B1888" s="13"/>
    </row>
    <row r="1889" spans="2:2">
      <c r="B1889" s="13"/>
    </row>
    <row r="1890" spans="2:2">
      <c r="B1890" s="13"/>
    </row>
    <row r="1891" spans="2:2">
      <c r="B1891" s="13"/>
    </row>
    <row r="1892" spans="2:2">
      <c r="B1892" s="13"/>
    </row>
    <row r="1893" spans="2:2">
      <c r="B1893" s="13"/>
    </row>
    <row r="1894" spans="2:2">
      <c r="B1894" s="13"/>
    </row>
    <row r="1895" spans="2:2">
      <c r="B1895" s="13"/>
    </row>
    <row r="1896" spans="2:2">
      <c r="B1896" s="13"/>
    </row>
    <row r="1897" spans="2:2">
      <c r="B1897" s="13"/>
    </row>
    <row r="1898" spans="2:2">
      <c r="B1898" s="13"/>
    </row>
    <row r="1899" spans="2:2">
      <c r="B1899" s="13"/>
    </row>
    <row r="1900" spans="2:2">
      <c r="B1900" s="13"/>
    </row>
    <row r="1901" spans="2:2">
      <c r="B1901" s="13"/>
    </row>
    <row r="1902" spans="2:2">
      <c r="B1902" s="13"/>
    </row>
    <row r="1903" spans="2:2">
      <c r="B1903" s="13"/>
    </row>
    <row r="1904" spans="2:2">
      <c r="B1904" s="13"/>
    </row>
    <row r="1905" spans="2:2">
      <c r="B1905" s="13"/>
    </row>
    <row r="1906" spans="2:2">
      <c r="B1906" s="13"/>
    </row>
    <row r="1907" spans="2:2">
      <c r="B1907" s="13"/>
    </row>
    <row r="1908" spans="2:2">
      <c r="B1908" s="13"/>
    </row>
    <row r="1909" spans="2:2">
      <c r="B1909" s="13"/>
    </row>
    <row r="1910" spans="2:2">
      <c r="B1910" s="13"/>
    </row>
    <row r="1911" spans="2:2">
      <c r="B1911" s="13"/>
    </row>
    <row r="1912" spans="2:2">
      <c r="B1912" s="13"/>
    </row>
    <row r="1913" spans="2:2">
      <c r="B1913" s="13"/>
    </row>
    <row r="1914" spans="2:2">
      <c r="B1914" s="13"/>
    </row>
    <row r="1915" spans="2:2">
      <c r="B1915" s="13"/>
    </row>
    <row r="1916" spans="2:2">
      <c r="B1916" s="13"/>
    </row>
    <row r="1917" spans="2:2">
      <c r="B1917" s="13"/>
    </row>
    <row r="1918" spans="2:2">
      <c r="B1918" s="13"/>
    </row>
    <row r="1919" spans="2:2">
      <c r="B1919" s="13"/>
    </row>
    <row r="1920" spans="2:2">
      <c r="B1920" s="13"/>
    </row>
    <row r="1921" spans="2:2">
      <c r="B1921" s="13"/>
    </row>
    <row r="1922" spans="2:2">
      <c r="B1922" s="13"/>
    </row>
    <row r="1923" spans="2:2">
      <c r="B1923" s="13"/>
    </row>
    <row r="1924" spans="2:2">
      <c r="B1924" s="13"/>
    </row>
    <row r="1925" spans="2:2">
      <c r="B1925" s="13"/>
    </row>
    <row r="1926" spans="2:2">
      <c r="B1926" s="13"/>
    </row>
    <row r="1927" spans="2:2">
      <c r="B1927" s="13"/>
    </row>
    <row r="1928" spans="2:2">
      <c r="B1928" s="13"/>
    </row>
    <row r="1929" spans="2:2">
      <c r="B1929" s="13"/>
    </row>
    <row r="1930" spans="2:2">
      <c r="B1930" s="13"/>
    </row>
    <row r="1931" spans="2:2">
      <c r="B1931" s="13"/>
    </row>
    <row r="1932" spans="2:2">
      <c r="B1932" s="13"/>
    </row>
    <row r="1933" spans="2:2">
      <c r="B1933" s="13"/>
    </row>
    <row r="1934" spans="2:2">
      <c r="B1934" s="13"/>
    </row>
    <row r="1935" spans="2:2">
      <c r="B1935" s="13"/>
    </row>
    <row r="1936" spans="2:2">
      <c r="B1936" s="13"/>
    </row>
    <row r="1937" spans="2:2">
      <c r="B1937" s="13"/>
    </row>
    <row r="1938" spans="2:2">
      <c r="B1938" s="13"/>
    </row>
    <row r="1939" spans="2:2">
      <c r="B1939" s="13"/>
    </row>
    <row r="1940" spans="2:2">
      <c r="B1940" s="13"/>
    </row>
    <row r="1941" spans="2:2">
      <c r="B1941" s="13"/>
    </row>
    <row r="1942" spans="2:2">
      <c r="B1942" s="13"/>
    </row>
    <row r="1943" spans="2:2">
      <c r="B1943" s="13"/>
    </row>
    <row r="1944" spans="2:2">
      <c r="B1944" s="13"/>
    </row>
    <row r="1945" spans="2:2">
      <c r="B1945" s="13"/>
    </row>
    <row r="1946" spans="2:2">
      <c r="B1946" s="13"/>
    </row>
    <row r="1947" spans="2:2">
      <c r="B1947" s="13"/>
    </row>
    <row r="1948" spans="2:2">
      <c r="B1948" s="13"/>
    </row>
    <row r="1949" spans="2:2">
      <c r="B1949" s="13"/>
    </row>
    <row r="1950" spans="2:2">
      <c r="B1950" s="13"/>
    </row>
    <row r="1951" spans="2:2">
      <c r="B1951" s="13"/>
    </row>
    <row r="1952" spans="2:2">
      <c r="B1952" s="13"/>
    </row>
    <row r="1953" spans="2:2">
      <c r="B1953" s="13"/>
    </row>
    <row r="1954" spans="2:2">
      <c r="B1954" s="13"/>
    </row>
    <row r="1955" spans="2:2">
      <c r="B1955" s="13"/>
    </row>
    <row r="1956" spans="2:2">
      <c r="B1956" s="13"/>
    </row>
    <row r="1957" spans="2:2">
      <c r="B1957" s="13"/>
    </row>
    <row r="1958" spans="2:2">
      <c r="B1958" s="13"/>
    </row>
    <row r="1959" spans="2:2">
      <c r="B1959" s="13"/>
    </row>
    <row r="1960" spans="2:2">
      <c r="B1960" s="13"/>
    </row>
    <row r="1961" spans="2:2">
      <c r="B1961" s="13"/>
    </row>
    <row r="1962" spans="2:2">
      <c r="B1962" s="13"/>
    </row>
    <row r="1963" spans="2:2">
      <c r="B1963" s="13"/>
    </row>
    <row r="1964" spans="2:2">
      <c r="B1964" s="13"/>
    </row>
    <row r="1965" spans="2:2">
      <c r="B1965" s="13"/>
    </row>
    <row r="1966" spans="2:2">
      <c r="B1966" s="13"/>
    </row>
    <row r="1967" spans="2:2">
      <c r="B1967" s="13"/>
    </row>
    <row r="1968" spans="2:2">
      <c r="B1968" s="13"/>
    </row>
    <row r="1969" spans="2:2">
      <c r="B1969" s="13"/>
    </row>
    <row r="1970" spans="2:2">
      <c r="B1970" s="13"/>
    </row>
    <row r="1971" spans="2:2">
      <c r="B1971" s="13"/>
    </row>
    <row r="1972" spans="2:2">
      <c r="B1972" s="13"/>
    </row>
    <row r="1973" spans="2:2">
      <c r="B1973" s="13"/>
    </row>
    <row r="1974" spans="2:2">
      <c r="B1974" s="13"/>
    </row>
    <row r="1975" spans="2:2">
      <c r="B1975" s="13"/>
    </row>
    <row r="1976" spans="2:2">
      <c r="B1976" s="13"/>
    </row>
    <row r="1977" spans="2:2">
      <c r="B1977" s="13"/>
    </row>
    <row r="1978" spans="2:2">
      <c r="B1978" s="13"/>
    </row>
    <row r="1979" spans="2:2">
      <c r="B1979" s="13"/>
    </row>
    <row r="1980" spans="2:2">
      <c r="B1980" s="13"/>
    </row>
    <row r="1981" spans="2:2">
      <c r="B1981" s="13"/>
    </row>
    <row r="1982" spans="2:2">
      <c r="B1982" s="13"/>
    </row>
    <row r="1983" spans="2:2">
      <c r="B1983" s="13"/>
    </row>
    <row r="1984" spans="2:2">
      <c r="B1984" s="13"/>
    </row>
    <row r="1985" spans="2:2">
      <c r="B1985" s="13"/>
    </row>
    <row r="1986" spans="2:2">
      <c r="B1986" s="13"/>
    </row>
    <row r="1987" spans="2:2">
      <c r="B1987" s="13"/>
    </row>
    <row r="1988" spans="2:2">
      <c r="B1988" s="13"/>
    </row>
    <row r="1989" spans="2:2">
      <c r="B1989" s="13"/>
    </row>
    <row r="1990" spans="2:2">
      <c r="B1990" s="13"/>
    </row>
    <row r="1991" spans="2:2">
      <c r="B1991" s="13"/>
    </row>
    <row r="1992" spans="2:2">
      <c r="B1992" s="13"/>
    </row>
    <row r="1993" spans="2:2">
      <c r="B1993" s="13"/>
    </row>
    <row r="1994" spans="2:2">
      <c r="B1994" s="13"/>
    </row>
    <row r="1995" spans="2:2">
      <c r="B1995" s="13"/>
    </row>
    <row r="1996" spans="2:2">
      <c r="B1996" s="13"/>
    </row>
    <row r="1997" spans="2:2">
      <c r="B1997" s="13"/>
    </row>
    <row r="1998" spans="2:2">
      <c r="B1998" s="13"/>
    </row>
    <row r="1999" spans="2:2">
      <c r="B1999" s="13"/>
    </row>
    <row r="2000" spans="2:2">
      <c r="B2000" s="13"/>
    </row>
    <row r="2001" spans="2:2">
      <c r="B2001" s="13"/>
    </row>
    <row r="2002" spans="2:2">
      <c r="B2002" s="13"/>
    </row>
    <row r="2003" spans="2:2">
      <c r="B2003" s="13"/>
    </row>
    <row r="2004" spans="2:2">
      <c r="B2004" s="13"/>
    </row>
    <row r="2005" spans="2:2">
      <c r="B2005" s="13"/>
    </row>
    <row r="2006" spans="2:2">
      <c r="B2006" s="13"/>
    </row>
    <row r="2007" spans="2:2">
      <c r="B2007" s="13"/>
    </row>
    <row r="2008" spans="2:2">
      <c r="B2008" s="13"/>
    </row>
    <row r="2009" spans="2:2">
      <c r="B2009" s="13"/>
    </row>
    <row r="2010" spans="2:2">
      <c r="B2010" s="13"/>
    </row>
    <row r="2011" spans="2:2">
      <c r="B2011" s="13"/>
    </row>
    <row r="2012" spans="2:2">
      <c r="B2012" s="13"/>
    </row>
    <row r="2013" spans="2:2">
      <c r="B2013" s="13"/>
    </row>
    <row r="2014" spans="2:2">
      <c r="B2014" s="13"/>
    </row>
    <row r="2015" spans="2:2">
      <c r="B2015" s="13"/>
    </row>
    <row r="2016" spans="2:2">
      <c r="B2016" s="13"/>
    </row>
    <row r="2017" spans="2:2">
      <c r="B2017" s="13"/>
    </row>
    <row r="2018" spans="2:2">
      <c r="B2018" s="13"/>
    </row>
    <row r="2019" spans="2:2">
      <c r="B2019" s="13"/>
    </row>
    <row r="2020" spans="2:2">
      <c r="B2020" s="13"/>
    </row>
    <row r="2021" spans="2:2">
      <c r="B2021" s="13"/>
    </row>
    <row r="2022" spans="2:2">
      <c r="B2022" s="13"/>
    </row>
    <row r="2023" spans="2:2">
      <c r="B2023" s="13"/>
    </row>
    <row r="2024" spans="2:2">
      <c r="B2024" s="13"/>
    </row>
    <row r="2025" spans="2:2">
      <c r="B2025" s="13"/>
    </row>
    <row r="2026" spans="2:2">
      <c r="B2026" s="13"/>
    </row>
    <row r="2027" spans="2:2">
      <c r="B2027" s="13"/>
    </row>
    <row r="2028" spans="2:2">
      <c r="B2028" s="13"/>
    </row>
    <row r="2029" spans="2:2">
      <c r="B2029" s="13"/>
    </row>
    <row r="2030" spans="2:2">
      <c r="B2030" s="13"/>
    </row>
    <row r="2031" spans="2:2">
      <c r="B2031" s="13"/>
    </row>
    <row r="2032" spans="2:2">
      <c r="B2032" s="13"/>
    </row>
    <row r="2033" spans="2:2">
      <c r="B2033" s="13"/>
    </row>
    <row r="2034" spans="2:2">
      <c r="B2034" s="13"/>
    </row>
    <row r="2035" spans="2:2">
      <c r="B2035" s="13"/>
    </row>
    <row r="2036" spans="2:2">
      <c r="B2036" s="13"/>
    </row>
    <row r="2037" spans="2:2">
      <c r="B2037" s="13"/>
    </row>
    <row r="2038" spans="2:2">
      <c r="B2038" s="13"/>
    </row>
    <row r="2039" spans="2:2">
      <c r="B2039" s="13"/>
    </row>
    <row r="2040" spans="2:2">
      <c r="B2040" s="13"/>
    </row>
    <row r="2041" spans="2:2">
      <c r="B2041" s="13"/>
    </row>
    <row r="2042" spans="2:2">
      <c r="B2042" s="13"/>
    </row>
    <row r="2043" spans="2:2">
      <c r="B2043" s="13"/>
    </row>
    <row r="2044" spans="2:2">
      <c r="B2044" s="13"/>
    </row>
    <row r="2045" spans="2:2">
      <c r="B2045" s="13"/>
    </row>
    <row r="2046" spans="2:2">
      <c r="B2046" s="13"/>
    </row>
    <row r="2047" spans="2:2">
      <c r="B2047" s="13"/>
    </row>
    <row r="2048" spans="2:2">
      <c r="B2048" s="13"/>
    </row>
    <row r="2049" spans="2:2">
      <c r="B2049" s="13"/>
    </row>
    <row r="2050" spans="2:2">
      <c r="B2050" s="13"/>
    </row>
    <row r="2051" spans="2:2">
      <c r="B2051" s="13"/>
    </row>
    <row r="2052" spans="2:2">
      <c r="B2052" s="13"/>
    </row>
    <row r="2053" spans="2:2">
      <c r="B2053" s="13"/>
    </row>
    <row r="2054" spans="2:2">
      <c r="B2054" s="13"/>
    </row>
    <row r="2055" spans="2:2">
      <c r="B2055" s="13"/>
    </row>
    <row r="2056" spans="2:2">
      <c r="B2056" s="13"/>
    </row>
    <row r="2057" spans="2:2">
      <c r="B2057" s="13"/>
    </row>
    <row r="2058" spans="2:2">
      <c r="B2058" s="13"/>
    </row>
    <row r="2059" spans="2:2">
      <c r="B2059" s="13"/>
    </row>
    <row r="2060" spans="2:2">
      <c r="B2060" s="13"/>
    </row>
    <row r="2061" spans="2:2">
      <c r="B2061" s="13"/>
    </row>
    <row r="2062" spans="2:2">
      <c r="B2062" s="13"/>
    </row>
    <row r="2063" spans="2:2">
      <c r="B2063" s="13"/>
    </row>
    <row r="2064" spans="2:2">
      <c r="B2064" s="13"/>
    </row>
    <row r="2065" spans="2:2">
      <c r="B2065" s="13"/>
    </row>
    <row r="2066" spans="2:2">
      <c r="B2066" s="13"/>
    </row>
    <row r="2067" spans="2:2">
      <c r="B2067" s="13"/>
    </row>
    <row r="2068" spans="2:2">
      <c r="B2068" s="13"/>
    </row>
    <row r="2069" spans="2:2">
      <c r="B2069" s="13"/>
    </row>
    <row r="2070" spans="2:2">
      <c r="B2070" s="13"/>
    </row>
    <row r="2071" spans="2:2">
      <c r="B2071" s="13"/>
    </row>
    <row r="2072" spans="2:2">
      <c r="B2072" s="13"/>
    </row>
    <row r="2073" spans="2:2">
      <c r="B2073" s="13"/>
    </row>
    <row r="2074" spans="2:2">
      <c r="B2074" s="13"/>
    </row>
    <row r="2075" spans="2:2">
      <c r="B2075" s="13"/>
    </row>
    <row r="2076" spans="2:2">
      <c r="B2076" s="13"/>
    </row>
    <row r="2077" spans="2:2">
      <c r="B2077" s="13"/>
    </row>
    <row r="2078" spans="2:2">
      <c r="B2078" s="13"/>
    </row>
    <row r="2079" spans="2:2">
      <c r="B2079" s="13"/>
    </row>
    <row r="2080" spans="2:2">
      <c r="B2080" s="13"/>
    </row>
    <row r="2081" spans="2:2">
      <c r="B2081" s="13"/>
    </row>
    <row r="2082" spans="2:2">
      <c r="B2082" s="13"/>
    </row>
    <row r="2083" spans="2:2">
      <c r="B2083" s="13"/>
    </row>
    <row r="2084" spans="2:2">
      <c r="B2084" s="13"/>
    </row>
    <row r="2085" spans="2:2">
      <c r="B2085" s="13"/>
    </row>
    <row r="2086" spans="2:2">
      <c r="B2086" s="13"/>
    </row>
    <row r="2087" spans="2:2">
      <c r="B2087" s="13"/>
    </row>
    <row r="2088" spans="2:2">
      <c r="B2088" s="13"/>
    </row>
    <row r="2089" spans="2:2">
      <c r="B2089" s="13"/>
    </row>
    <row r="2090" spans="2:2">
      <c r="B2090" s="13"/>
    </row>
    <row r="2091" spans="2:2">
      <c r="B2091" s="13"/>
    </row>
    <row r="2092" spans="2:2">
      <c r="B2092" s="13"/>
    </row>
    <row r="2093" spans="2:2">
      <c r="B2093" s="13"/>
    </row>
    <row r="2094" spans="2:2">
      <c r="B2094" s="13"/>
    </row>
    <row r="2095" spans="2:2">
      <c r="B2095" s="13"/>
    </row>
    <row r="2096" spans="2:2">
      <c r="B2096" s="13"/>
    </row>
    <row r="2097" spans="2:2">
      <c r="B2097" s="13"/>
    </row>
    <row r="2098" spans="2:2">
      <c r="B2098" s="13"/>
    </row>
    <row r="2099" spans="2:2">
      <c r="B2099" s="13"/>
    </row>
    <row r="2100" spans="2:2">
      <c r="B2100" s="13"/>
    </row>
    <row r="2101" spans="2:2">
      <c r="B2101" s="13"/>
    </row>
    <row r="2102" spans="2:2">
      <c r="B2102" s="13"/>
    </row>
    <row r="2103" spans="2:2">
      <c r="B2103" s="13"/>
    </row>
    <row r="2104" spans="2:2">
      <c r="B2104" s="13"/>
    </row>
    <row r="2105" spans="2:2">
      <c r="B2105" s="13"/>
    </row>
    <row r="2106" spans="2:2">
      <c r="B2106" s="13"/>
    </row>
    <row r="2107" spans="2:2">
      <c r="B2107" s="13"/>
    </row>
    <row r="2108" spans="2:2">
      <c r="B2108" s="13"/>
    </row>
    <row r="2109" spans="2:2">
      <c r="B2109" s="13"/>
    </row>
    <row r="2110" spans="2:2">
      <c r="B2110" s="13"/>
    </row>
    <row r="2111" spans="2:2">
      <c r="B2111" s="13"/>
    </row>
    <row r="2112" spans="2:2">
      <c r="B2112" s="13"/>
    </row>
    <row r="2113" spans="2:2">
      <c r="B2113" s="13"/>
    </row>
    <row r="2114" spans="2:2">
      <c r="B2114" s="13"/>
    </row>
    <row r="2115" spans="2:2">
      <c r="B2115" s="13"/>
    </row>
    <row r="2116" spans="2:2">
      <c r="B2116" s="13"/>
    </row>
    <row r="2117" spans="2:2">
      <c r="B2117" s="13"/>
    </row>
    <row r="2118" spans="2:2">
      <c r="B2118" s="13"/>
    </row>
    <row r="2119" spans="2:2">
      <c r="B2119" s="13"/>
    </row>
    <row r="2120" spans="2:2">
      <c r="B2120" s="13"/>
    </row>
    <row r="2121" spans="2:2">
      <c r="B2121" s="13"/>
    </row>
    <row r="2122" spans="2:2">
      <c r="B2122" s="13"/>
    </row>
    <row r="2123" spans="2:2">
      <c r="B2123" s="13"/>
    </row>
    <row r="2124" spans="2:2">
      <c r="B2124" s="13"/>
    </row>
    <row r="2125" spans="2:2">
      <c r="B2125" s="13"/>
    </row>
    <row r="2126" spans="2:2">
      <c r="B2126" s="13"/>
    </row>
    <row r="2127" spans="2:2">
      <c r="B2127" s="13"/>
    </row>
    <row r="2128" spans="2:2">
      <c r="B2128" s="13"/>
    </row>
    <row r="2129" spans="2:2">
      <c r="B2129" s="13"/>
    </row>
    <row r="2130" spans="2:2">
      <c r="B2130" s="13"/>
    </row>
    <row r="2131" spans="2:2">
      <c r="B2131" s="13"/>
    </row>
    <row r="2132" spans="2:2">
      <c r="B2132" s="13"/>
    </row>
    <row r="2133" spans="2:2">
      <c r="B2133" s="13"/>
    </row>
    <row r="2134" spans="2:2">
      <c r="B2134" s="13"/>
    </row>
    <row r="2135" spans="2:2">
      <c r="B2135" s="13"/>
    </row>
    <row r="2136" spans="2:2">
      <c r="B2136" s="13"/>
    </row>
    <row r="2137" spans="2:2">
      <c r="B2137" s="13"/>
    </row>
    <row r="2138" spans="2:2">
      <c r="B2138" s="13"/>
    </row>
    <row r="2139" spans="2:2">
      <c r="B2139" s="13"/>
    </row>
    <row r="2140" spans="2:2">
      <c r="B2140" s="13"/>
    </row>
    <row r="2141" spans="2:2">
      <c r="B2141" s="13"/>
    </row>
    <row r="2142" spans="2:2">
      <c r="B2142" s="13"/>
    </row>
    <row r="2143" spans="2:2">
      <c r="B2143" s="13"/>
    </row>
    <row r="2144" spans="2:2">
      <c r="B2144" s="13"/>
    </row>
    <row r="2145" spans="2:2">
      <c r="B2145" s="13"/>
    </row>
    <row r="2146" spans="2:2">
      <c r="B2146" s="13"/>
    </row>
    <row r="2147" spans="2:2">
      <c r="B2147" s="13"/>
    </row>
    <row r="2148" spans="2:2">
      <c r="B2148" s="13"/>
    </row>
    <row r="2149" spans="2:2">
      <c r="B2149" s="13"/>
    </row>
    <row r="2150" spans="2:2">
      <c r="B2150" s="13"/>
    </row>
    <row r="2151" spans="2:2">
      <c r="B2151" s="13"/>
    </row>
    <row r="2152" spans="2:2">
      <c r="B2152" s="13"/>
    </row>
    <row r="2153" spans="2:2">
      <c r="B2153" s="13"/>
    </row>
    <row r="2154" spans="2:2">
      <c r="B2154" s="13"/>
    </row>
    <row r="2155" spans="2:2">
      <c r="B2155" s="13"/>
    </row>
    <row r="2156" spans="2:2">
      <c r="B2156" s="13"/>
    </row>
    <row r="2157" spans="2:2">
      <c r="B2157" s="13"/>
    </row>
    <row r="2158" spans="2:2">
      <c r="B2158" s="13"/>
    </row>
    <row r="2159" spans="2:2">
      <c r="B2159" s="13"/>
    </row>
    <row r="2160" spans="2:2">
      <c r="B2160" s="13"/>
    </row>
    <row r="2161" spans="2:2">
      <c r="B2161" s="13"/>
    </row>
    <row r="2162" spans="2:2">
      <c r="B2162" s="13"/>
    </row>
    <row r="2163" spans="2:2">
      <c r="B2163" s="13"/>
    </row>
    <row r="2164" spans="2:2">
      <c r="B2164" s="13"/>
    </row>
    <row r="2165" spans="2:2">
      <c r="B2165" s="13"/>
    </row>
    <row r="2166" spans="2:2">
      <c r="B2166" s="13"/>
    </row>
    <row r="2167" spans="2:2">
      <c r="B2167" s="13"/>
    </row>
    <row r="2168" spans="2:2">
      <c r="B2168" s="13"/>
    </row>
    <row r="2169" spans="2:2">
      <c r="B2169" s="13"/>
    </row>
    <row r="2170" spans="2:2">
      <c r="B2170" s="13"/>
    </row>
    <row r="2171" spans="2:2">
      <c r="B2171" s="13"/>
    </row>
    <row r="2172" spans="2:2">
      <c r="B2172" s="13"/>
    </row>
    <row r="2173" spans="2:2">
      <c r="B2173" s="13"/>
    </row>
    <row r="2174" spans="2:2">
      <c r="B2174" s="13"/>
    </row>
    <row r="2175" spans="2:2">
      <c r="B2175" s="13"/>
    </row>
    <row r="2176" spans="2:2">
      <c r="B2176" s="13"/>
    </row>
    <row r="2177" spans="2:2">
      <c r="B2177" s="13"/>
    </row>
    <row r="2178" spans="2:2">
      <c r="B2178" s="13"/>
    </row>
    <row r="2179" spans="2:2">
      <c r="B2179" s="13"/>
    </row>
    <row r="2180" spans="2:2">
      <c r="B2180" s="13"/>
    </row>
    <row r="2181" spans="2:2">
      <c r="B2181" s="13"/>
    </row>
    <row r="2182" spans="2:2">
      <c r="B2182" s="13"/>
    </row>
    <row r="2183" spans="2:2">
      <c r="B2183" s="13"/>
    </row>
    <row r="2184" spans="2:2">
      <c r="B2184" s="13"/>
    </row>
    <row r="2185" spans="2:2">
      <c r="B2185" s="13"/>
    </row>
    <row r="2186" spans="2:2">
      <c r="B2186" s="13"/>
    </row>
    <row r="2187" spans="2:2">
      <c r="B2187" s="13"/>
    </row>
    <row r="2188" spans="2:2">
      <c r="B2188" s="13"/>
    </row>
    <row r="2189" spans="2:2">
      <c r="B2189" s="13"/>
    </row>
    <row r="2190" spans="2:2">
      <c r="B2190" s="13"/>
    </row>
    <row r="2191" spans="2:2">
      <c r="B2191" s="13"/>
    </row>
    <row r="2192" spans="2:2">
      <c r="B2192" s="13"/>
    </row>
    <row r="2193" spans="2:2">
      <c r="B2193" s="13"/>
    </row>
    <row r="2194" spans="2:2">
      <c r="B2194" s="13"/>
    </row>
    <row r="2195" spans="2:2">
      <c r="B2195" s="13"/>
    </row>
    <row r="2196" spans="2:2">
      <c r="B2196" s="13"/>
    </row>
    <row r="2197" spans="2:2">
      <c r="B2197" s="13"/>
    </row>
    <row r="2198" spans="2:2">
      <c r="B2198" s="13"/>
    </row>
    <row r="2199" spans="2:2">
      <c r="B2199" s="13"/>
    </row>
    <row r="2200" spans="2:2">
      <c r="B2200" s="13"/>
    </row>
    <row r="2201" spans="2:2">
      <c r="B2201" s="13"/>
    </row>
    <row r="2202" spans="2:2">
      <c r="B2202" s="13"/>
    </row>
    <row r="2203" spans="2:2">
      <c r="B2203" s="13"/>
    </row>
    <row r="2204" spans="2:2">
      <c r="B2204" s="13"/>
    </row>
    <row r="2205" spans="2:2">
      <c r="B2205" s="13"/>
    </row>
    <row r="2206" spans="2:2">
      <c r="B2206" s="13"/>
    </row>
    <row r="2207" spans="2:2">
      <c r="B2207" s="13"/>
    </row>
    <row r="2208" spans="2:2">
      <c r="B2208" s="13"/>
    </row>
    <row r="2209" spans="2:2">
      <c r="B2209" s="13"/>
    </row>
    <row r="2210" spans="2:2">
      <c r="B2210" s="13"/>
    </row>
    <row r="2211" spans="2:2">
      <c r="B2211" s="13"/>
    </row>
    <row r="2212" spans="2:2">
      <c r="B2212" s="13"/>
    </row>
    <row r="2213" spans="2:2">
      <c r="B2213" s="13"/>
    </row>
    <row r="2214" spans="2:2">
      <c r="B2214" s="13"/>
    </row>
    <row r="2215" spans="2:2">
      <c r="B2215" s="13"/>
    </row>
    <row r="2216" spans="2:2">
      <c r="B2216" s="13"/>
    </row>
    <row r="2217" spans="2:2">
      <c r="B2217" s="13"/>
    </row>
    <row r="2218" spans="2:2">
      <c r="B2218" s="13"/>
    </row>
    <row r="2219" spans="2:2">
      <c r="B2219" s="13"/>
    </row>
    <row r="2220" spans="2:2">
      <c r="B2220" s="13"/>
    </row>
    <row r="2221" spans="2:2">
      <c r="B2221" s="13"/>
    </row>
    <row r="2222" spans="2:2">
      <c r="B2222" s="13"/>
    </row>
    <row r="2223" spans="2:2">
      <c r="B2223" s="13"/>
    </row>
    <row r="2224" spans="2:2">
      <c r="B2224" s="13"/>
    </row>
    <row r="2225" spans="2:2">
      <c r="B2225" s="13"/>
    </row>
    <row r="2226" spans="2:2">
      <c r="B2226" s="13"/>
    </row>
    <row r="2227" spans="2:2">
      <c r="B2227" s="13"/>
    </row>
    <row r="2228" spans="2:2">
      <c r="B2228" s="13"/>
    </row>
    <row r="2229" spans="2:2">
      <c r="B2229" s="13"/>
    </row>
    <row r="2230" spans="2:2">
      <c r="B2230" s="13"/>
    </row>
    <row r="2231" spans="2:2">
      <c r="B2231" s="13"/>
    </row>
    <row r="2232" spans="2:2">
      <c r="B2232" s="13"/>
    </row>
    <row r="2233" spans="2:2">
      <c r="B2233" s="13"/>
    </row>
    <row r="2234" spans="2:2">
      <c r="B2234" s="13"/>
    </row>
    <row r="2235" spans="2:2">
      <c r="B2235" s="13"/>
    </row>
    <row r="2236" spans="2:2">
      <c r="B2236" s="13"/>
    </row>
    <row r="2237" spans="2:2">
      <c r="B2237" s="13"/>
    </row>
    <row r="2238" spans="2:2">
      <c r="B2238" s="13"/>
    </row>
    <row r="2239" spans="2:2">
      <c r="B2239" s="13"/>
    </row>
    <row r="2240" spans="2:2">
      <c r="B2240" s="13"/>
    </row>
    <row r="2241" spans="2:2">
      <c r="B2241" s="13"/>
    </row>
    <row r="2242" spans="2:2">
      <c r="B2242" s="13"/>
    </row>
    <row r="2243" spans="2:2">
      <c r="B2243" s="13"/>
    </row>
    <row r="2244" spans="2:2">
      <c r="B2244" s="13"/>
    </row>
    <row r="2245" spans="2:2">
      <c r="B2245" s="13"/>
    </row>
    <row r="2246" spans="2:2">
      <c r="B2246" s="13"/>
    </row>
    <row r="2247" spans="2:2">
      <c r="B2247" s="13"/>
    </row>
    <row r="2248" spans="2:2">
      <c r="B2248" s="13"/>
    </row>
    <row r="2249" spans="2:2">
      <c r="B2249" s="13"/>
    </row>
    <row r="2250" spans="2:2">
      <c r="B2250" s="13"/>
    </row>
    <row r="2251" spans="2:2">
      <c r="B2251" s="13"/>
    </row>
    <row r="2252" spans="2:2">
      <c r="B2252" s="13"/>
    </row>
    <row r="2253" spans="2:2">
      <c r="B2253" s="13"/>
    </row>
    <row r="2254" spans="2:2">
      <c r="B2254" s="13"/>
    </row>
    <row r="2255" spans="2:2">
      <c r="B2255" s="13"/>
    </row>
    <row r="2256" spans="2:2">
      <c r="B2256" s="13"/>
    </row>
    <row r="2257" spans="2:2">
      <c r="B2257" s="13"/>
    </row>
    <row r="2258" spans="2:2">
      <c r="B2258" s="13"/>
    </row>
    <row r="2259" spans="2:2">
      <c r="B2259" s="13"/>
    </row>
    <row r="2260" spans="2:2">
      <c r="B2260" s="13"/>
    </row>
    <row r="2261" spans="2:2">
      <c r="B2261" s="13"/>
    </row>
    <row r="2262" spans="2:2">
      <c r="B2262" s="13"/>
    </row>
    <row r="2263" spans="2:2">
      <c r="B2263" s="13"/>
    </row>
    <row r="2264" spans="2:2">
      <c r="B2264" s="13"/>
    </row>
    <row r="2265" spans="2:2">
      <c r="B2265" s="13"/>
    </row>
    <row r="2266" spans="2:2">
      <c r="B2266" s="13"/>
    </row>
    <row r="2267" spans="2:2">
      <c r="B2267" s="13"/>
    </row>
    <row r="2268" spans="2:2">
      <c r="B2268" s="13"/>
    </row>
    <row r="2269" spans="2:2">
      <c r="B2269" s="13"/>
    </row>
    <row r="2270" spans="2:2">
      <c r="B2270" s="13"/>
    </row>
    <row r="2271" spans="2:2">
      <c r="B2271" s="13"/>
    </row>
    <row r="2272" spans="2:2">
      <c r="B2272" s="13"/>
    </row>
    <row r="2273" spans="2:2">
      <c r="B2273" s="13"/>
    </row>
    <row r="2274" spans="2:2">
      <c r="B2274" s="13"/>
    </row>
    <row r="2275" spans="2:2">
      <c r="B2275" s="13"/>
    </row>
    <row r="2276" spans="2:2">
      <c r="B2276" s="13"/>
    </row>
    <row r="2277" spans="2:2">
      <c r="B2277" s="13"/>
    </row>
    <row r="2278" spans="2:2">
      <c r="B2278" s="13"/>
    </row>
    <row r="2279" spans="2:2">
      <c r="B2279" s="13"/>
    </row>
    <row r="2280" spans="2:2">
      <c r="B2280" s="13"/>
    </row>
    <row r="2281" spans="2:2">
      <c r="B2281" s="13"/>
    </row>
    <row r="2282" spans="2:2">
      <c r="B2282" s="13"/>
    </row>
    <row r="2283" spans="2:2">
      <c r="B2283" s="13"/>
    </row>
    <row r="2284" spans="2:2">
      <c r="B2284" s="13"/>
    </row>
    <row r="2285" spans="2:2">
      <c r="B2285" s="13"/>
    </row>
    <row r="2286" spans="2:2">
      <c r="B2286" s="13"/>
    </row>
    <row r="2287" spans="2:2">
      <c r="B2287" s="13"/>
    </row>
    <row r="2288" spans="2:2">
      <c r="B2288" s="13"/>
    </row>
    <row r="2289" spans="2:2">
      <c r="B2289" s="13"/>
    </row>
    <row r="2290" spans="2:2">
      <c r="B2290" s="13"/>
    </row>
    <row r="2291" spans="2:2">
      <c r="B2291" s="13"/>
    </row>
    <row r="2292" spans="2:2">
      <c r="B2292" s="13"/>
    </row>
    <row r="2293" spans="2:2">
      <c r="B2293" s="13"/>
    </row>
    <row r="2294" spans="2:2">
      <c r="B2294" s="13"/>
    </row>
    <row r="2295" spans="2:2">
      <c r="B2295" s="13"/>
    </row>
    <row r="2296" spans="2:2">
      <c r="B2296" s="13"/>
    </row>
    <row r="2297" spans="2:2">
      <c r="B2297" s="13"/>
    </row>
    <row r="2298" spans="2:2">
      <c r="B2298" s="13"/>
    </row>
    <row r="2299" spans="2:2">
      <c r="B2299" s="13"/>
    </row>
    <row r="2300" spans="2:2">
      <c r="B2300" s="13"/>
    </row>
    <row r="2301" spans="2:2">
      <c r="B2301" s="13"/>
    </row>
    <row r="2302" spans="2:2">
      <c r="B2302" s="13"/>
    </row>
    <row r="2303" spans="2:2">
      <c r="B2303" s="13"/>
    </row>
    <row r="2304" spans="2:2">
      <c r="B2304" s="13"/>
    </row>
    <row r="2305" spans="2:2">
      <c r="B2305" s="13"/>
    </row>
    <row r="2306" spans="2:2">
      <c r="B2306" s="13"/>
    </row>
    <row r="2307" spans="2:2">
      <c r="B2307" s="13"/>
    </row>
    <row r="2308" spans="2:2">
      <c r="B2308" s="13"/>
    </row>
    <row r="2309" spans="2:2">
      <c r="B2309" s="13"/>
    </row>
    <row r="2310" spans="2:2">
      <c r="B2310" s="13"/>
    </row>
    <row r="2311" spans="2:2">
      <c r="B2311" s="13"/>
    </row>
    <row r="2312" spans="2:2">
      <c r="B2312" s="13"/>
    </row>
    <row r="2313" spans="2:2">
      <c r="B2313" s="13"/>
    </row>
    <row r="2314" spans="2:2">
      <c r="B2314" s="13"/>
    </row>
    <row r="2315" spans="2:2">
      <c r="B2315" s="13"/>
    </row>
    <row r="2316" spans="2:2">
      <c r="B2316" s="13"/>
    </row>
    <row r="2317" spans="2:2">
      <c r="B2317" s="13"/>
    </row>
    <row r="2318" spans="2:2">
      <c r="B2318" s="13"/>
    </row>
    <row r="2319" spans="2:2">
      <c r="B2319" s="13"/>
    </row>
    <row r="2320" spans="2:2">
      <c r="B2320" s="13"/>
    </row>
    <row r="2321" spans="2:2">
      <c r="B2321" s="13"/>
    </row>
    <row r="2322" spans="2:2">
      <c r="B2322" s="13"/>
    </row>
    <row r="2323" spans="2:2">
      <c r="B2323" s="13"/>
    </row>
    <row r="2324" spans="2:2">
      <c r="B2324" s="13"/>
    </row>
    <row r="2325" spans="2:2">
      <c r="B2325" s="13"/>
    </row>
    <row r="2326" spans="2:2">
      <c r="B2326" s="13"/>
    </row>
    <row r="2327" spans="2:2">
      <c r="B2327" s="13"/>
    </row>
    <row r="2328" spans="2:2">
      <c r="B2328" s="13"/>
    </row>
    <row r="2329" spans="2:2">
      <c r="B2329" s="13"/>
    </row>
    <row r="2330" spans="2:2">
      <c r="B2330" s="13"/>
    </row>
    <row r="2331" spans="2:2">
      <c r="B2331" s="13"/>
    </row>
    <row r="2332" spans="2:2">
      <c r="B2332" s="13"/>
    </row>
    <row r="2333" spans="2:2">
      <c r="B2333" s="13"/>
    </row>
    <row r="2334" spans="2:2">
      <c r="B2334" s="13"/>
    </row>
    <row r="2335" spans="2:2">
      <c r="B2335" s="13"/>
    </row>
    <row r="2336" spans="2:2">
      <c r="B2336" s="13"/>
    </row>
    <row r="2337" spans="2:2">
      <c r="B2337" s="13"/>
    </row>
    <row r="2338" spans="2:2">
      <c r="B2338" s="13"/>
    </row>
    <row r="2339" spans="2:2">
      <c r="B2339" s="13"/>
    </row>
    <row r="2340" spans="2:2">
      <c r="B2340" s="13"/>
    </row>
    <row r="2341" spans="2:2">
      <c r="B2341" s="13"/>
    </row>
    <row r="2342" spans="2:2">
      <c r="B2342" s="13"/>
    </row>
    <row r="2343" spans="2:2">
      <c r="B2343" s="13"/>
    </row>
    <row r="2344" spans="2:2">
      <c r="B2344" s="13"/>
    </row>
    <row r="2345" spans="2:2">
      <c r="B2345" s="13"/>
    </row>
    <row r="2346" spans="2:2">
      <c r="B2346" s="13"/>
    </row>
    <row r="2347" spans="2:2">
      <c r="B2347" s="13"/>
    </row>
    <row r="2348" spans="2:2">
      <c r="B2348" s="13"/>
    </row>
    <row r="2349" spans="2:2">
      <c r="B2349" s="13"/>
    </row>
    <row r="2350" spans="2:2">
      <c r="B2350" s="13"/>
    </row>
    <row r="2351" spans="2:2">
      <c r="B2351" s="13"/>
    </row>
    <row r="2352" spans="2:2">
      <c r="B2352" s="13"/>
    </row>
    <row r="2353" spans="2:2">
      <c r="B2353" s="13"/>
    </row>
    <row r="2354" spans="2:2">
      <c r="B2354" s="13"/>
    </row>
    <row r="2355" spans="2:2">
      <c r="B2355" s="13"/>
    </row>
    <row r="2356" spans="2:2">
      <c r="B2356" s="13"/>
    </row>
    <row r="2357" spans="2:2">
      <c r="B2357" s="13"/>
    </row>
    <row r="2358" spans="2:2">
      <c r="B2358" s="13"/>
    </row>
    <row r="2359" spans="2:2">
      <c r="B2359" s="13"/>
    </row>
    <row r="2360" spans="2:2">
      <c r="B2360" s="13"/>
    </row>
    <row r="2361" spans="2:2">
      <c r="B2361" s="13"/>
    </row>
    <row r="2362" spans="2:2">
      <c r="B2362" s="13"/>
    </row>
    <row r="2363" spans="2:2">
      <c r="B2363" s="13"/>
    </row>
    <row r="2364" spans="2:2">
      <c r="B2364" s="13"/>
    </row>
    <row r="2365" spans="2:2">
      <c r="B2365" s="13"/>
    </row>
    <row r="2366" spans="2:2">
      <c r="B2366" s="13"/>
    </row>
    <row r="2367" spans="2:2">
      <c r="B2367" s="13"/>
    </row>
    <row r="2368" spans="2:2">
      <c r="B2368" s="13"/>
    </row>
    <row r="2369" spans="2:2">
      <c r="B2369" s="13"/>
    </row>
    <row r="2370" spans="2:2">
      <c r="B2370" s="13"/>
    </row>
    <row r="2371" spans="2:2">
      <c r="B2371" s="13"/>
    </row>
    <row r="2372" spans="2:2">
      <c r="B2372" s="13"/>
    </row>
    <row r="2373" spans="2:2">
      <c r="B2373" s="13"/>
    </row>
    <row r="2374" spans="2:2">
      <c r="B2374" s="13"/>
    </row>
    <row r="2375" spans="2:2">
      <c r="B2375" s="13"/>
    </row>
    <row r="2376" spans="2:2">
      <c r="B2376" s="13"/>
    </row>
    <row r="2377" spans="2:2">
      <c r="B2377" s="13"/>
    </row>
    <row r="2378" spans="2:2">
      <c r="B2378" s="13"/>
    </row>
    <row r="2379" spans="2:2">
      <c r="B2379" s="13"/>
    </row>
    <row r="2380" spans="2:2">
      <c r="B2380" s="13"/>
    </row>
    <row r="2381" spans="2:2">
      <c r="B2381" s="13"/>
    </row>
    <row r="2382" spans="2:2">
      <c r="B2382" s="13"/>
    </row>
    <row r="2383" spans="2:2">
      <c r="B2383" s="13"/>
    </row>
    <row r="2384" spans="2:2">
      <c r="B2384" s="13"/>
    </row>
    <row r="2385" spans="2:2">
      <c r="B2385" s="13"/>
    </row>
    <row r="2386" spans="2:2">
      <c r="B2386" s="13"/>
    </row>
    <row r="2387" spans="2:2">
      <c r="B2387" s="13"/>
    </row>
    <row r="2388" spans="2:2">
      <c r="B2388" s="13"/>
    </row>
    <row r="2389" spans="2:2">
      <c r="B2389" s="13"/>
    </row>
    <row r="2390" spans="2:2">
      <c r="B2390" s="13"/>
    </row>
    <row r="2391" spans="2:2">
      <c r="B2391" s="13"/>
    </row>
    <row r="2392" spans="2:2">
      <c r="B2392" s="13"/>
    </row>
    <row r="2393" spans="2:2">
      <c r="B2393" s="13"/>
    </row>
    <row r="2394" spans="2:2">
      <c r="B2394" s="13"/>
    </row>
    <row r="2395" spans="2:2">
      <c r="B2395" s="13"/>
    </row>
    <row r="2396" spans="2:2">
      <c r="B2396" s="13"/>
    </row>
    <row r="2397" spans="2:2">
      <c r="B2397" s="13"/>
    </row>
    <row r="2398" spans="2:2">
      <c r="B2398" s="13"/>
    </row>
    <row r="2399" spans="2:2">
      <c r="B2399" s="13"/>
    </row>
    <row r="2400" spans="2:2">
      <c r="B2400" s="13"/>
    </row>
    <row r="2401" spans="2:2">
      <c r="B2401" s="13"/>
    </row>
    <row r="2402" spans="2:2">
      <c r="B2402" s="13"/>
    </row>
    <row r="2403" spans="2:2">
      <c r="B2403" s="13"/>
    </row>
    <row r="2404" spans="2:2">
      <c r="B2404" s="13"/>
    </row>
    <row r="2405" spans="2:2">
      <c r="B2405" s="13"/>
    </row>
    <row r="2406" spans="2:2">
      <c r="B2406" s="13"/>
    </row>
    <row r="2407" spans="2:2">
      <c r="B2407" s="13"/>
    </row>
    <row r="2408" spans="2:2">
      <c r="B2408" s="13"/>
    </row>
    <row r="2409" spans="2:2">
      <c r="B2409" s="13"/>
    </row>
    <row r="2410" spans="2:2">
      <c r="B2410" s="13"/>
    </row>
    <row r="2411" spans="2:2">
      <c r="B2411" s="13"/>
    </row>
    <row r="2412" spans="2:2">
      <c r="B2412" s="13"/>
    </row>
    <row r="2413" spans="2:2">
      <c r="B2413" s="13"/>
    </row>
    <row r="2414" spans="2:2">
      <c r="B2414" s="13"/>
    </row>
    <row r="2415" spans="2:2">
      <c r="B2415" s="13"/>
    </row>
    <row r="2416" spans="2:2">
      <c r="B2416" s="13"/>
    </row>
    <row r="2417" spans="2:2">
      <c r="B2417" s="13"/>
    </row>
    <row r="2418" spans="2:2">
      <c r="B2418" s="13"/>
    </row>
    <row r="2419" spans="2:2">
      <c r="B2419" s="13"/>
    </row>
    <row r="2420" spans="2:2">
      <c r="B2420" s="13"/>
    </row>
    <row r="2421" spans="2:2">
      <c r="B2421" s="13"/>
    </row>
    <row r="2422" spans="2:2">
      <c r="B2422" s="13"/>
    </row>
    <row r="2423" spans="2:2">
      <c r="B2423" s="13"/>
    </row>
    <row r="2424" spans="2:2">
      <c r="B2424" s="13"/>
    </row>
    <row r="2425" spans="2:2">
      <c r="B2425" s="13"/>
    </row>
    <row r="2426" spans="2:2">
      <c r="B2426" s="13"/>
    </row>
    <row r="2427" spans="2:2">
      <c r="B2427" s="13"/>
    </row>
    <row r="2428" spans="2:2">
      <c r="B2428" s="13"/>
    </row>
    <row r="2429" spans="2:2">
      <c r="B2429" s="13"/>
    </row>
    <row r="2430" spans="2:2">
      <c r="B2430" s="13"/>
    </row>
    <row r="2431" spans="2:2">
      <c r="B2431" s="13"/>
    </row>
    <row r="2432" spans="2:2">
      <c r="B2432" s="13"/>
    </row>
    <row r="2433" spans="2:2">
      <c r="B2433" s="13"/>
    </row>
    <row r="2434" spans="2:2">
      <c r="B2434" s="13"/>
    </row>
    <row r="2435" spans="2:2">
      <c r="B2435" s="13"/>
    </row>
    <row r="2436" spans="2:2">
      <c r="B2436" s="13"/>
    </row>
    <row r="2437" spans="2:2">
      <c r="B2437" s="13"/>
    </row>
    <row r="2438" spans="2:2">
      <c r="B2438" s="13"/>
    </row>
    <row r="2439" spans="2:2">
      <c r="B2439" s="13"/>
    </row>
    <row r="2440" spans="2:2">
      <c r="B2440" s="13"/>
    </row>
    <row r="2441" spans="2:2">
      <c r="B2441" s="13"/>
    </row>
    <row r="2442" spans="2:2">
      <c r="B2442" s="13"/>
    </row>
    <row r="2443" spans="2:2">
      <c r="B2443" s="13"/>
    </row>
    <row r="2444" spans="2:2">
      <c r="B2444" s="13"/>
    </row>
    <row r="2445" spans="2:2">
      <c r="B2445" s="13"/>
    </row>
    <row r="2446" spans="2:2">
      <c r="B2446" s="13"/>
    </row>
    <row r="2447" spans="2:2">
      <c r="B2447" s="13"/>
    </row>
    <row r="2448" spans="2:2">
      <c r="B2448" s="13"/>
    </row>
    <row r="2449" spans="2:2">
      <c r="B2449" s="13"/>
    </row>
    <row r="2450" spans="2:2">
      <c r="B2450" s="13"/>
    </row>
    <row r="2451" spans="2:2">
      <c r="B2451" s="13"/>
    </row>
    <row r="2452" spans="2:2">
      <c r="B2452" s="13"/>
    </row>
    <row r="2453" spans="2:2">
      <c r="B2453" s="13"/>
    </row>
    <row r="2454" spans="2:2">
      <c r="B2454" s="13"/>
    </row>
    <row r="2455" spans="2:2">
      <c r="B2455" s="13"/>
    </row>
    <row r="2456" spans="2:2">
      <c r="B2456" s="13"/>
    </row>
    <row r="2457" spans="2:2">
      <c r="B2457" s="13"/>
    </row>
    <row r="2458" spans="2:2">
      <c r="B2458" s="13"/>
    </row>
    <row r="2459" spans="2:2">
      <c r="B2459" s="13"/>
    </row>
    <row r="2460" spans="2:2">
      <c r="B2460" s="13"/>
    </row>
    <row r="2461" spans="2:2">
      <c r="B2461" s="13"/>
    </row>
    <row r="2462" spans="2:2">
      <c r="B2462" s="13"/>
    </row>
    <row r="2463" spans="2:2">
      <c r="B2463" s="13"/>
    </row>
    <row r="2464" spans="2:2">
      <c r="B2464" s="13"/>
    </row>
    <row r="2465" spans="2:2">
      <c r="B2465" s="13"/>
    </row>
    <row r="2466" spans="2:2">
      <c r="B2466" s="13"/>
    </row>
    <row r="2467" spans="2:2">
      <c r="B2467" s="13"/>
    </row>
    <row r="2468" spans="2:2">
      <c r="B2468" s="13"/>
    </row>
    <row r="2469" spans="2:2">
      <c r="B2469" s="13"/>
    </row>
    <row r="2470" spans="2:2">
      <c r="B2470" s="13"/>
    </row>
    <row r="2471" spans="2:2">
      <c r="B2471" s="13"/>
    </row>
    <row r="2472" spans="2:2">
      <c r="B2472" s="13"/>
    </row>
    <row r="2473" spans="2:2">
      <c r="B2473" s="13"/>
    </row>
    <row r="2474" spans="2:2">
      <c r="B2474" s="13"/>
    </row>
    <row r="2475" spans="2:2">
      <c r="B2475" s="13"/>
    </row>
    <row r="2476" spans="2:2">
      <c r="B2476" s="13"/>
    </row>
    <row r="2477" spans="2:2">
      <c r="B2477" s="13"/>
    </row>
    <row r="2478" spans="2:2">
      <c r="B2478" s="13"/>
    </row>
    <row r="2479" spans="2:2">
      <c r="B2479" s="13"/>
    </row>
    <row r="2480" spans="2:2">
      <c r="B2480" s="13"/>
    </row>
    <row r="2481" spans="2:2">
      <c r="B2481" s="13"/>
    </row>
    <row r="2482" spans="2:2">
      <c r="B2482" s="13"/>
    </row>
    <row r="2483" spans="2:2">
      <c r="B2483" s="13"/>
    </row>
    <row r="2484" spans="2:2">
      <c r="B2484" s="13"/>
    </row>
    <row r="2485" spans="2:2">
      <c r="B2485" s="13"/>
    </row>
    <row r="2486" spans="2:2">
      <c r="B2486" s="13"/>
    </row>
    <row r="2487" spans="2:2">
      <c r="B2487" s="13"/>
    </row>
    <row r="2488" spans="2:2">
      <c r="B2488" s="13"/>
    </row>
    <row r="2489" spans="2:2">
      <c r="B2489" s="13"/>
    </row>
    <row r="2490" spans="2:2">
      <c r="B2490" s="13"/>
    </row>
    <row r="2491" spans="2:2">
      <c r="B2491" s="13"/>
    </row>
    <row r="2492" spans="2:2">
      <c r="B2492" s="13"/>
    </row>
    <row r="2493" spans="2:2">
      <c r="B2493" s="13"/>
    </row>
    <row r="2494" spans="2:2">
      <c r="B2494" s="13"/>
    </row>
    <row r="2495" spans="2:2">
      <c r="B2495" s="13"/>
    </row>
    <row r="2496" spans="2:2">
      <c r="B2496" s="13"/>
    </row>
    <row r="2497" spans="2:2">
      <c r="B2497" s="13"/>
    </row>
    <row r="2498" spans="2:2">
      <c r="B2498" s="13"/>
    </row>
    <row r="2499" spans="2:2">
      <c r="B2499" s="13"/>
    </row>
    <row r="2500" spans="2:2">
      <c r="B2500" s="13"/>
    </row>
    <row r="2501" spans="2:2">
      <c r="B2501" s="13"/>
    </row>
    <row r="2502" spans="2:2">
      <c r="B2502" s="13"/>
    </row>
    <row r="2503" spans="2:2">
      <c r="B2503" s="13"/>
    </row>
    <row r="2504" spans="2:2">
      <c r="B2504" s="13"/>
    </row>
    <row r="2505" spans="2:2">
      <c r="B2505" s="13"/>
    </row>
    <row r="2506" spans="2:2">
      <c r="B2506" s="13"/>
    </row>
    <row r="2507" spans="2:2">
      <c r="B2507" s="13"/>
    </row>
    <row r="2508" spans="2:2">
      <c r="B2508" s="13"/>
    </row>
    <row r="2509" spans="2:2">
      <c r="B2509" s="13"/>
    </row>
    <row r="2510" spans="2:2">
      <c r="B2510" s="13"/>
    </row>
    <row r="2511" spans="2:2">
      <c r="B2511" s="13"/>
    </row>
    <row r="2512" spans="2:2">
      <c r="B2512" s="13"/>
    </row>
    <row r="2513" spans="2:2">
      <c r="B2513" s="13"/>
    </row>
    <row r="2514" spans="2:2">
      <c r="B2514" s="13"/>
    </row>
    <row r="2515" spans="2:2">
      <c r="B2515" s="13"/>
    </row>
    <row r="2516" spans="2:2">
      <c r="B2516" s="13"/>
    </row>
    <row r="2517" spans="2:2">
      <c r="B2517" s="13"/>
    </row>
    <row r="2518" spans="2:2">
      <c r="B2518" s="13"/>
    </row>
    <row r="2519" spans="2:2">
      <c r="B2519" s="13"/>
    </row>
    <row r="2520" spans="2:2">
      <c r="B2520" s="13"/>
    </row>
    <row r="2521" spans="2:2">
      <c r="B2521" s="13"/>
    </row>
    <row r="2522" spans="2:2">
      <c r="B2522" s="13"/>
    </row>
    <row r="2523" spans="2:2">
      <c r="B2523" s="13"/>
    </row>
    <row r="2524" spans="2:2">
      <c r="B2524" s="13"/>
    </row>
    <row r="2525" spans="2:2">
      <c r="B2525" s="13"/>
    </row>
    <row r="2526" spans="2:2">
      <c r="B2526" s="13"/>
    </row>
    <row r="2527" spans="2:2">
      <c r="B2527" s="13"/>
    </row>
    <row r="2528" spans="2:2">
      <c r="B2528" s="13"/>
    </row>
    <row r="2529" spans="2:2">
      <c r="B2529" s="13"/>
    </row>
    <row r="2530" spans="2:2">
      <c r="B2530" s="13"/>
    </row>
    <row r="2531" spans="2:2">
      <c r="B2531" s="13"/>
    </row>
    <row r="2532" spans="2:2">
      <c r="B2532" s="13"/>
    </row>
    <row r="2533" spans="2:2">
      <c r="B2533" s="13"/>
    </row>
    <row r="2534" spans="2:2">
      <c r="B2534" s="13"/>
    </row>
    <row r="2535" spans="2:2">
      <c r="B2535" s="13"/>
    </row>
    <row r="2536" spans="2:2">
      <c r="B2536" s="13"/>
    </row>
    <row r="2537" spans="2:2">
      <c r="B2537" s="13"/>
    </row>
    <row r="2538" spans="2:2">
      <c r="B2538" s="13"/>
    </row>
    <row r="2539" spans="2:2">
      <c r="B2539" s="13"/>
    </row>
    <row r="2540" spans="2:2">
      <c r="B2540" s="13"/>
    </row>
    <row r="2541" spans="2:2">
      <c r="B2541" s="13"/>
    </row>
    <row r="2542" spans="2:2">
      <c r="B2542" s="13"/>
    </row>
    <row r="2543" spans="2:2">
      <c r="B2543" s="13"/>
    </row>
    <row r="2544" spans="2:2">
      <c r="B2544" s="13"/>
    </row>
    <row r="2545" spans="2:2">
      <c r="B2545" s="13"/>
    </row>
    <row r="2546" spans="2:2">
      <c r="B2546" s="13"/>
    </row>
    <row r="2547" spans="2:2">
      <c r="B2547" s="13"/>
    </row>
    <row r="2548" spans="2:2">
      <c r="B2548" s="13"/>
    </row>
    <row r="2549" spans="2:2">
      <c r="B2549" s="13"/>
    </row>
    <row r="2550" spans="2:2">
      <c r="B2550" s="13"/>
    </row>
    <row r="2551" spans="2:2">
      <c r="B2551" s="13"/>
    </row>
    <row r="2552" spans="2:2">
      <c r="B2552" s="13"/>
    </row>
    <row r="2553" spans="2:2">
      <c r="B2553" s="13"/>
    </row>
    <row r="2554" spans="2:2">
      <c r="B2554" s="13"/>
    </row>
    <row r="2555" spans="2:2">
      <c r="B2555" s="13"/>
    </row>
    <row r="2556" spans="2:2">
      <c r="B2556" s="13"/>
    </row>
    <row r="2557" spans="2:2">
      <c r="B2557" s="13"/>
    </row>
    <row r="2558" spans="2:2">
      <c r="B2558" s="13"/>
    </row>
    <row r="2559" spans="2:2">
      <c r="B2559" s="13"/>
    </row>
    <row r="2560" spans="2:2">
      <c r="B2560" s="13"/>
    </row>
    <row r="2561" spans="2:2">
      <c r="B2561" s="13"/>
    </row>
    <row r="2562" spans="2:2">
      <c r="B2562" s="13"/>
    </row>
    <row r="2563" spans="2:2">
      <c r="B2563" s="13"/>
    </row>
    <row r="2564" spans="2:2">
      <c r="B2564" s="13"/>
    </row>
    <row r="2565" spans="2:2">
      <c r="B2565" s="13"/>
    </row>
    <row r="2566" spans="2:2">
      <c r="B2566" s="13"/>
    </row>
    <row r="2567" spans="2:2">
      <c r="B2567" s="13"/>
    </row>
    <row r="2568" spans="2:2">
      <c r="B2568" s="13"/>
    </row>
    <row r="2569" spans="2:2">
      <c r="B2569" s="13"/>
    </row>
    <row r="2570" spans="2:2">
      <c r="B2570" s="13"/>
    </row>
    <row r="2571" spans="2:2">
      <c r="B2571" s="13"/>
    </row>
    <row r="2572" spans="2:2">
      <c r="B2572" s="13"/>
    </row>
    <row r="2573" spans="2:2">
      <c r="B2573" s="13"/>
    </row>
    <row r="2574" spans="2:2">
      <c r="B2574" s="13"/>
    </row>
    <row r="2575" spans="2:2">
      <c r="B2575" s="13"/>
    </row>
    <row r="2576" spans="2:2">
      <c r="B2576" s="13"/>
    </row>
    <row r="2577" spans="2:2">
      <c r="B2577" s="13"/>
    </row>
    <row r="2578" spans="2:2">
      <c r="B2578" s="13"/>
    </row>
    <row r="2579" spans="2:2">
      <c r="B2579" s="13"/>
    </row>
    <row r="2580" spans="2:2">
      <c r="B2580" s="13"/>
    </row>
    <row r="2581" spans="2:2">
      <c r="B2581" s="13"/>
    </row>
    <row r="2582" spans="2:2">
      <c r="B2582" s="13"/>
    </row>
    <row r="2583" spans="2:2">
      <c r="B2583" s="13"/>
    </row>
    <row r="2584" spans="2:2">
      <c r="B2584" s="13"/>
    </row>
    <row r="2585" spans="2:2">
      <c r="B2585" s="13"/>
    </row>
    <row r="2586" spans="2:2">
      <c r="B2586" s="13"/>
    </row>
    <row r="2587" spans="2:2">
      <c r="B2587" s="13"/>
    </row>
    <row r="2588" spans="2:2">
      <c r="B2588" s="13"/>
    </row>
    <row r="2589" spans="2:2">
      <c r="B2589" s="13"/>
    </row>
    <row r="2590" spans="2:2">
      <c r="B2590" s="13"/>
    </row>
    <row r="2591" spans="2:2">
      <c r="B2591" s="13"/>
    </row>
    <row r="2592" spans="2:2">
      <c r="B2592" s="13"/>
    </row>
    <row r="2593" spans="2:2">
      <c r="B2593" s="13"/>
    </row>
    <row r="2594" spans="2:2">
      <c r="B2594" s="13"/>
    </row>
    <row r="2595" spans="2:2">
      <c r="B2595" s="13"/>
    </row>
    <row r="2596" spans="2:2">
      <c r="B2596" s="13"/>
    </row>
    <row r="2597" spans="2:2">
      <c r="B2597" s="13"/>
    </row>
    <row r="2598" spans="2:2">
      <c r="B2598" s="13"/>
    </row>
    <row r="2599" spans="2:2">
      <c r="B2599" s="13"/>
    </row>
    <row r="2600" spans="2:2">
      <c r="B2600" s="13"/>
    </row>
    <row r="2601" spans="2:2">
      <c r="B2601" s="13"/>
    </row>
    <row r="2602" spans="2:2">
      <c r="B2602" s="13"/>
    </row>
    <row r="2603" spans="2:2">
      <c r="B2603" s="13"/>
    </row>
    <row r="2604" spans="2:2">
      <c r="B2604" s="13"/>
    </row>
    <row r="2605" spans="2:2">
      <c r="B2605" s="13"/>
    </row>
    <row r="2606" spans="2:2">
      <c r="B2606" s="13"/>
    </row>
    <row r="2607" spans="2:2">
      <c r="B2607" s="13"/>
    </row>
    <row r="2608" spans="2:2">
      <c r="B2608" s="13"/>
    </row>
    <row r="2609" spans="2:2">
      <c r="B2609" s="13"/>
    </row>
    <row r="2610" spans="2:2">
      <c r="B2610" s="13"/>
    </row>
    <row r="2611" spans="2:2">
      <c r="B2611" s="13"/>
    </row>
    <row r="2612" spans="2:2">
      <c r="B2612" s="13"/>
    </row>
    <row r="2613" spans="2:2">
      <c r="B2613" s="13"/>
    </row>
    <row r="2614" spans="2:2">
      <c r="B2614" s="13"/>
    </row>
    <row r="2615" spans="2:2">
      <c r="B2615" s="13"/>
    </row>
    <row r="2616" spans="2:2">
      <c r="B2616" s="13"/>
    </row>
    <row r="2617" spans="2:2">
      <c r="B2617" s="13"/>
    </row>
    <row r="2618" spans="2:2">
      <c r="B2618" s="13"/>
    </row>
    <row r="2619" spans="2:2">
      <c r="B2619" s="13"/>
    </row>
    <row r="2620" spans="2:2">
      <c r="B2620" s="13"/>
    </row>
    <row r="2621" spans="2:2">
      <c r="B2621" s="13"/>
    </row>
    <row r="2622" spans="2:2">
      <c r="B2622" s="13"/>
    </row>
    <row r="2623" spans="2:2">
      <c r="B2623" s="13"/>
    </row>
    <row r="2624" spans="2:2">
      <c r="B2624" s="13"/>
    </row>
    <row r="2625" spans="2:2">
      <c r="B2625" s="13"/>
    </row>
    <row r="2626" spans="2:2">
      <c r="B2626" s="13"/>
    </row>
    <row r="2627" spans="2:2">
      <c r="B2627" s="13"/>
    </row>
    <row r="2628" spans="2:2">
      <c r="B2628" s="13"/>
    </row>
    <row r="2629" spans="2:2">
      <c r="B2629" s="13"/>
    </row>
    <row r="2630" spans="2:2">
      <c r="B2630" s="13"/>
    </row>
    <row r="2631" spans="2:2">
      <c r="B2631" s="13"/>
    </row>
    <row r="2632" spans="2:2">
      <c r="B2632" s="13"/>
    </row>
    <row r="2633" spans="2:2">
      <c r="B2633" s="13"/>
    </row>
    <row r="2634" spans="2:2">
      <c r="B2634" s="13"/>
    </row>
    <row r="2635" spans="2:2">
      <c r="B2635" s="13"/>
    </row>
    <row r="2636" spans="2:2">
      <c r="B2636" s="13"/>
    </row>
    <row r="2637" spans="2:2">
      <c r="B2637" s="13"/>
    </row>
    <row r="2638" spans="2:2">
      <c r="B2638" s="13"/>
    </row>
    <row r="2639" spans="2:2">
      <c r="B2639" s="13"/>
    </row>
    <row r="2640" spans="2:2">
      <c r="B2640" s="13"/>
    </row>
    <row r="2641" spans="2:2">
      <c r="B2641" s="13"/>
    </row>
    <row r="2642" spans="2:2">
      <c r="B2642" s="13"/>
    </row>
    <row r="2643" spans="2:2">
      <c r="B2643" s="13"/>
    </row>
    <row r="2644" spans="2:2">
      <c r="B2644" s="13"/>
    </row>
    <row r="2645" spans="2:2">
      <c r="B2645" s="13"/>
    </row>
    <row r="2646" spans="2:2">
      <c r="B2646" s="13"/>
    </row>
    <row r="2647" spans="2:2">
      <c r="B2647" s="13"/>
    </row>
    <row r="2648" spans="2:2">
      <c r="B2648" s="13"/>
    </row>
    <row r="2649" spans="2:2">
      <c r="B2649" s="13"/>
    </row>
    <row r="2650" spans="2:2">
      <c r="B2650" s="13"/>
    </row>
    <row r="2651" spans="2:2">
      <c r="B2651" s="13"/>
    </row>
    <row r="2652" spans="2:2">
      <c r="B2652" s="13"/>
    </row>
    <row r="2653" spans="2:2">
      <c r="B2653" s="13"/>
    </row>
    <row r="2654" spans="2:2">
      <c r="B2654" s="13"/>
    </row>
    <row r="2655" spans="2:2">
      <c r="B2655" s="13"/>
    </row>
    <row r="2656" spans="2:2">
      <c r="B2656" s="13"/>
    </row>
    <row r="2657" spans="2:2">
      <c r="B2657" s="13"/>
    </row>
    <row r="2658" spans="2:2">
      <c r="B2658" s="13"/>
    </row>
    <row r="2659" spans="2:2">
      <c r="B2659" s="13"/>
    </row>
    <row r="2660" spans="2:2">
      <c r="B2660" s="13"/>
    </row>
    <row r="2661" spans="2:2">
      <c r="B2661" s="13"/>
    </row>
    <row r="2662" spans="2:2">
      <c r="B2662" s="13"/>
    </row>
    <row r="2663" spans="2:2">
      <c r="B2663" s="13"/>
    </row>
    <row r="2664" spans="2:2">
      <c r="B2664" s="13"/>
    </row>
    <row r="2665" spans="2:2">
      <c r="B2665" s="13"/>
    </row>
    <row r="2666" spans="2:2">
      <c r="B2666" s="13"/>
    </row>
    <row r="2667" spans="2:2">
      <c r="B2667" s="13"/>
    </row>
    <row r="2668" spans="2:2">
      <c r="B2668" s="13"/>
    </row>
    <row r="2669" spans="2:2">
      <c r="B2669" s="13"/>
    </row>
    <row r="2670" spans="2:2">
      <c r="B2670" s="13"/>
    </row>
    <row r="2671" spans="2:2">
      <c r="B2671" s="13"/>
    </row>
    <row r="2672" spans="2:2">
      <c r="B2672" s="13"/>
    </row>
    <row r="2673" spans="2:2">
      <c r="B2673" s="13"/>
    </row>
    <row r="2674" spans="2:2">
      <c r="B2674" s="13"/>
    </row>
    <row r="2675" spans="2:2">
      <c r="B2675" s="13"/>
    </row>
    <row r="2676" spans="2:2">
      <c r="B2676" s="13"/>
    </row>
    <row r="2677" spans="2:2">
      <c r="B2677" s="13"/>
    </row>
    <row r="2678" spans="2:2">
      <c r="B2678" s="13"/>
    </row>
    <row r="2679" spans="2:2">
      <c r="B2679" s="13"/>
    </row>
    <row r="2680" spans="2:2">
      <c r="B2680" s="13"/>
    </row>
    <row r="2681" spans="2:2">
      <c r="B2681" s="13"/>
    </row>
    <row r="2682" spans="2:2">
      <c r="B2682" s="13"/>
    </row>
    <row r="2683" spans="2:2">
      <c r="B2683" s="13"/>
    </row>
    <row r="2684" spans="2:2">
      <c r="B2684" s="13"/>
    </row>
    <row r="2685" spans="2:2">
      <c r="B2685" s="13"/>
    </row>
    <row r="2686" spans="2:2">
      <c r="B2686" s="13"/>
    </row>
    <row r="2687" spans="2:2">
      <c r="B2687" s="13"/>
    </row>
    <row r="2688" spans="2:2">
      <c r="B2688" s="13"/>
    </row>
    <row r="2689" spans="2:2">
      <c r="B2689" s="13"/>
    </row>
    <row r="2690" spans="2:2">
      <c r="B2690" s="13"/>
    </row>
    <row r="2691" spans="2:2">
      <c r="B2691" s="13"/>
    </row>
    <row r="2692" spans="2:2">
      <c r="B2692" s="13"/>
    </row>
    <row r="2693" spans="2:2">
      <c r="B2693" s="13"/>
    </row>
    <row r="2694" spans="2:2">
      <c r="B2694" s="13"/>
    </row>
    <row r="2695" spans="2:2">
      <c r="B2695" s="13"/>
    </row>
    <row r="2696" spans="2:2">
      <c r="B2696" s="13"/>
    </row>
    <row r="2697" spans="2:2">
      <c r="B2697" s="13"/>
    </row>
    <row r="2698" spans="2:2">
      <c r="B2698" s="13"/>
    </row>
    <row r="2699" spans="2:2">
      <c r="B2699" s="13"/>
    </row>
    <row r="2700" spans="2:2">
      <c r="B2700" s="13"/>
    </row>
    <row r="2701" spans="2:2">
      <c r="B2701" s="13"/>
    </row>
    <row r="2702" spans="2:2">
      <c r="B2702" s="13"/>
    </row>
    <row r="2703" spans="2:2">
      <c r="B2703" s="13"/>
    </row>
    <row r="2704" spans="2:2">
      <c r="B2704" s="13"/>
    </row>
    <row r="2705" spans="2:2">
      <c r="B2705" s="13"/>
    </row>
    <row r="2706" spans="2:2">
      <c r="B2706" s="13"/>
    </row>
    <row r="2707" spans="2:2">
      <c r="B2707" s="13"/>
    </row>
    <row r="2708" spans="2:2">
      <c r="B2708" s="13"/>
    </row>
    <row r="2709" spans="2:2">
      <c r="B2709" s="13"/>
    </row>
    <row r="2710" spans="2:2">
      <c r="B2710" s="13"/>
    </row>
    <row r="2711" spans="2:2">
      <c r="B2711" s="13"/>
    </row>
    <row r="2712" spans="2:2">
      <c r="B2712" s="13"/>
    </row>
    <row r="2713" spans="2:2">
      <c r="B2713" s="13"/>
    </row>
    <row r="2714" spans="2:2">
      <c r="B2714" s="13"/>
    </row>
    <row r="2715" spans="2:2">
      <c r="B2715" s="13"/>
    </row>
    <row r="2716" spans="2:2">
      <c r="B2716" s="13"/>
    </row>
    <row r="2717" spans="2:2">
      <c r="B2717" s="13"/>
    </row>
    <row r="2718" spans="2:2">
      <c r="B2718" s="13"/>
    </row>
    <row r="2719" spans="2:2">
      <c r="B2719" s="13"/>
    </row>
    <row r="2720" spans="2:2">
      <c r="B2720" s="13"/>
    </row>
    <row r="2721" spans="2:2">
      <c r="B2721" s="13"/>
    </row>
    <row r="2722" spans="2:2">
      <c r="B2722" s="13"/>
    </row>
    <row r="2723" spans="2:2">
      <c r="B2723" s="13"/>
    </row>
    <row r="2724" spans="2:2">
      <c r="B2724" s="13"/>
    </row>
    <row r="2725" spans="2:2">
      <c r="B2725" s="13"/>
    </row>
    <row r="2726" spans="2:2">
      <c r="B2726" s="13"/>
    </row>
    <row r="2727" spans="2:2">
      <c r="B2727" s="13"/>
    </row>
    <row r="2728" spans="2:2">
      <c r="B2728" s="13"/>
    </row>
    <row r="2729" spans="2:2">
      <c r="B2729" s="13"/>
    </row>
    <row r="2730" spans="2:2">
      <c r="B2730" s="13"/>
    </row>
    <row r="2731" spans="2:2">
      <c r="B2731" s="13"/>
    </row>
    <row r="2732" spans="2:2">
      <c r="B2732" s="13"/>
    </row>
    <row r="2733" spans="2:2">
      <c r="B2733" s="13"/>
    </row>
    <row r="2734" spans="2:2">
      <c r="B2734" s="13"/>
    </row>
    <row r="2735" spans="2:2">
      <c r="B2735" s="13"/>
    </row>
    <row r="2736" spans="2:2">
      <c r="B2736" s="13"/>
    </row>
    <row r="2737" spans="2:2">
      <c r="B2737" s="13"/>
    </row>
    <row r="2738" spans="2:2">
      <c r="B2738" s="13"/>
    </row>
    <row r="2739" spans="2:2">
      <c r="B2739" s="13"/>
    </row>
    <row r="2740" spans="2:2">
      <c r="B2740" s="13"/>
    </row>
    <row r="2741" spans="2:2">
      <c r="B2741" s="13"/>
    </row>
    <row r="2742" spans="2:2">
      <c r="B2742" s="13"/>
    </row>
    <row r="2743" spans="2:2">
      <c r="B2743" s="13"/>
    </row>
    <row r="2744" spans="2:2">
      <c r="B2744" s="13"/>
    </row>
    <row r="2745" spans="2:2">
      <c r="B2745" s="13"/>
    </row>
    <row r="2746" spans="2:2">
      <c r="B2746" s="13"/>
    </row>
    <row r="2747" spans="2:2">
      <c r="B2747" s="13"/>
    </row>
    <row r="2748" spans="2:2">
      <c r="B2748" s="13"/>
    </row>
    <row r="2749" spans="2:2">
      <c r="B2749" s="13"/>
    </row>
    <row r="2750" spans="2:2">
      <c r="B2750" s="13"/>
    </row>
    <row r="2751" spans="2:2">
      <c r="B2751" s="13"/>
    </row>
    <row r="2752" spans="2:2">
      <c r="B2752" s="13"/>
    </row>
    <row r="2753" spans="2:2">
      <c r="B2753" s="13"/>
    </row>
    <row r="2754" spans="2:2">
      <c r="B2754" s="13"/>
    </row>
    <row r="2755" spans="2:2">
      <c r="B2755" s="13"/>
    </row>
    <row r="2756" spans="2:2">
      <c r="B2756" s="13"/>
    </row>
    <row r="2757" spans="2:2">
      <c r="B2757" s="13"/>
    </row>
    <row r="2758" spans="2:2">
      <c r="B2758" s="13"/>
    </row>
    <row r="2759" spans="2:2">
      <c r="B2759" s="13"/>
    </row>
    <row r="2760" spans="2:2">
      <c r="B2760" s="13"/>
    </row>
    <row r="2761" spans="2:2">
      <c r="B2761" s="13"/>
    </row>
    <row r="2762" spans="2:2">
      <c r="B2762" s="13"/>
    </row>
    <row r="2763" spans="2:2">
      <c r="B2763" s="13"/>
    </row>
    <row r="2764" spans="2:2">
      <c r="B2764" s="13"/>
    </row>
    <row r="2765" spans="2:2">
      <c r="B2765" s="13"/>
    </row>
    <row r="2766" spans="2:2">
      <c r="B2766" s="13"/>
    </row>
    <row r="2767" spans="2:2">
      <c r="B2767" s="13"/>
    </row>
    <row r="2768" spans="2:2">
      <c r="B2768" s="13"/>
    </row>
    <row r="2769" spans="2:2">
      <c r="B2769" s="13"/>
    </row>
    <row r="2770" spans="2:2">
      <c r="B2770" s="13"/>
    </row>
    <row r="2771" spans="2:2">
      <c r="B2771" s="13"/>
    </row>
    <row r="2772" spans="2:2">
      <c r="B2772" s="13"/>
    </row>
    <row r="2773" spans="2:2">
      <c r="B2773" s="13"/>
    </row>
    <row r="2774" spans="2:2">
      <c r="B2774" s="13"/>
    </row>
    <row r="2775" spans="2:2">
      <c r="B2775" s="13"/>
    </row>
    <row r="2776" spans="2:2">
      <c r="B2776" s="13"/>
    </row>
    <row r="2777" spans="2:2">
      <c r="B2777" s="13"/>
    </row>
    <row r="2778" spans="2:2">
      <c r="B2778" s="13"/>
    </row>
    <row r="2779" spans="2:2">
      <c r="B2779" s="13"/>
    </row>
    <row r="2780" spans="2:2">
      <c r="B2780" s="13"/>
    </row>
    <row r="2781" spans="2:2">
      <c r="B2781" s="13"/>
    </row>
    <row r="2782" spans="2:2">
      <c r="B2782" s="13"/>
    </row>
    <row r="2783" spans="2:2">
      <c r="B2783" s="13"/>
    </row>
    <row r="2784" spans="2:2">
      <c r="B2784" s="13"/>
    </row>
    <row r="2785" spans="2:2">
      <c r="B2785" s="13"/>
    </row>
    <row r="2786" spans="2:2">
      <c r="B2786" s="13"/>
    </row>
    <row r="2787" spans="2:2">
      <c r="B2787" s="13"/>
    </row>
    <row r="2788" spans="2:2">
      <c r="B2788" s="13"/>
    </row>
    <row r="2789" spans="2:2">
      <c r="B2789" s="13"/>
    </row>
    <row r="2790" spans="2:2">
      <c r="B2790" s="13"/>
    </row>
    <row r="2791" spans="2:2">
      <c r="B2791" s="13"/>
    </row>
    <row r="2792" spans="2:2">
      <c r="B2792" s="13"/>
    </row>
    <row r="2793" spans="2:2">
      <c r="B2793" s="13"/>
    </row>
    <row r="2794" spans="2:2">
      <c r="B2794" s="13"/>
    </row>
    <row r="2795" spans="2:2">
      <c r="B2795" s="13"/>
    </row>
    <row r="2796" spans="2:2">
      <c r="B2796" s="13"/>
    </row>
    <row r="2797" spans="2:2">
      <c r="B2797" s="13"/>
    </row>
    <row r="2798" spans="2:2">
      <c r="B2798" s="13"/>
    </row>
    <row r="2799" spans="2:2">
      <c r="B2799" s="13"/>
    </row>
    <row r="2800" spans="2:2">
      <c r="B2800" s="13"/>
    </row>
    <row r="2801" spans="2:2">
      <c r="B2801" s="13"/>
    </row>
    <row r="2802" spans="2:2">
      <c r="B2802" s="13"/>
    </row>
    <row r="2803" spans="2:2">
      <c r="B2803" s="13"/>
    </row>
    <row r="2804" spans="2:2">
      <c r="B2804" s="13"/>
    </row>
    <row r="2805" spans="2:2">
      <c r="B2805" s="13"/>
    </row>
    <row r="2806" spans="2:2">
      <c r="B2806" s="13"/>
    </row>
    <row r="2807" spans="2:2">
      <c r="B2807" s="13"/>
    </row>
    <row r="2808" spans="2:2">
      <c r="B2808" s="13"/>
    </row>
    <row r="2809" spans="2:2">
      <c r="B2809" s="13"/>
    </row>
    <row r="2810" spans="2:2">
      <c r="B2810" s="13"/>
    </row>
    <row r="2811" spans="2:2">
      <c r="B2811" s="13"/>
    </row>
    <row r="2812" spans="2:2">
      <c r="B2812" s="13"/>
    </row>
    <row r="2813" spans="2:2">
      <c r="B2813" s="13"/>
    </row>
    <row r="2814" spans="2:2">
      <c r="B2814" s="13"/>
    </row>
    <row r="2815" spans="2:2">
      <c r="B2815" s="13"/>
    </row>
    <row r="2816" spans="2:2">
      <c r="B2816" s="13"/>
    </row>
    <row r="2817" spans="2:2">
      <c r="B2817" s="13"/>
    </row>
    <row r="2818" spans="2:2">
      <c r="B2818" s="13"/>
    </row>
    <row r="2819" spans="2:2">
      <c r="B2819" s="13"/>
    </row>
    <row r="2820" spans="2:2">
      <c r="B2820" s="13"/>
    </row>
    <row r="2821" spans="2:2">
      <c r="B2821" s="13"/>
    </row>
    <row r="2822" spans="2:2">
      <c r="B2822" s="13"/>
    </row>
    <row r="2823" spans="2:2">
      <c r="B2823" s="13"/>
    </row>
    <row r="2824" spans="2:2">
      <c r="B2824" s="13"/>
    </row>
    <row r="2825" spans="2:2">
      <c r="B2825" s="13"/>
    </row>
    <row r="2826" spans="2:2">
      <c r="B2826" s="13"/>
    </row>
    <row r="2827" spans="2:2">
      <c r="B2827" s="13"/>
    </row>
    <row r="2828" spans="2:2">
      <c r="B2828" s="13"/>
    </row>
    <row r="2829" spans="2:2">
      <c r="B2829" s="13"/>
    </row>
    <row r="2830" spans="2:2">
      <c r="B2830" s="13"/>
    </row>
    <row r="2831" spans="2:2">
      <c r="B2831" s="13"/>
    </row>
    <row r="2832" spans="2:2">
      <c r="B2832" s="13"/>
    </row>
    <row r="2833" spans="2:2">
      <c r="B2833" s="13"/>
    </row>
    <row r="2834" spans="2:2">
      <c r="B2834" s="13"/>
    </row>
    <row r="2835" spans="2:2">
      <c r="B2835" s="13"/>
    </row>
    <row r="2836" spans="2:2">
      <c r="B2836" s="13"/>
    </row>
    <row r="2837" spans="2:2">
      <c r="B2837" s="13"/>
    </row>
    <row r="2838" spans="2:2">
      <c r="B2838" s="13"/>
    </row>
    <row r="2839" spans="2:2">
      <c r="B2839" s="13"/>
    </row>
    <row r="2840" spans="2:2">
      <c r="B2840" s="13"/>
    </row>
    <row r="2841" spans="2:2">
      <c r="B2841" s="13"/>
    </row>
    <row r="2842" spans="2:2">
      <c r="B2842" s="13"/>
    </row>
    <row r="2843" spans="2:2">
      <c r="B2843" s="13"/>
    </row>
    <row r="2844" spans="2:2">
      <c r="B2844" s="13"/>
    </row>
    <row r="2845" spans="2:2">
      <c r="B2845" s="13"/>
    </row>
    <row r="2846" spans="2:2">
      <c r="B2846" s="13"/>
    </row>
    <row r="2847" spans="2:2">
      <c r="B2847" s="13"/>
    </row>
    <row r="2848" spans="2:2">
      <c r="B2848" s="13"/>
    </row>
    <row r="2849" spans="2:2">
      <c r="B2849" s="13"/>
    </row>
    <row r="2850" spans="2:2">
      <c r="B2850" s="13"/>
    </row>
    <row r="2851" spans="2:2">
      <c r="B2851" s="13"/>
    </row>
    <row r="2852" spans="2:2">
      <c r="B2852" s="13"/>
    </row>
    <row r="2853" spans="2:2">
      <c r="B2853" s="13"/>
    </row>
    <row r="2854" spans="2:2">
      <c r="B2854" s="13"/>
    </row>
    <row r="2855" spans="2:2">
      <c r="B2855" s="13"/>
    </row>
    <row r="2856" spans="2:2">
      <c r="B2856" s="13"/>
    </row>
    <row r="2857" spans="2:2">
      <c r="B2857" s="13"/>
    </row>
    <row r="2858" spans="2:2">
      <c r="B2858" s="13"/>
    </row>
    <row r="2859" spans="2:2">
      <c r="B2859" s="13"/>
    </row>
    <row r="2860" spans="2:2">
      <c r="B2860" s="13"/>
    </row>
    <row r="2861" spans="2:2">
      <c r="B2861" s="13"/>
    </row>
    <row r="2862" spans="2:2">
      <c r="B2862" s="13"/>
    </row>
    <row r="2863" spans="2:2">
      <c r="B2863" s="13"/>
    </row>
    <row r="2864" spans="2:2">
      <c r="B2864" s="13"/>
    </row>
    <row r="2865" spans="2:2">
      <c r="B2865" s="13"/>
    </row>
    <row r="2866" spans="2:2">
      <c r="B2866" s="13"/>
    </row>
    <row r="2867" spans="2:2">
      <c r="B2867" s="13"/>
    </row>
    <row r="2868" spans="2:2">
      <c r="B2868" s="13"/>
    </row>
    <row r="2869" spans="2:2">
      <c r="B2869" s="13"/>
    </row>
    <row r="2870" spans="2:2">
      <c r="B2870" s="13"/>
    </row>
    <row r="2871" spans="2:2">
      <c r="B2871" s="13"/>
    </row>
    <row r="2872" spans="2:2">
      <c r="B2872" s="13"/>
    </row>
    <row r="2873" spans="2:2">
      <c r="B2873" s="13"/>
    </row>
    <row r="2874" spans="2:2">
      <c r="B2874" s="13"/>
    </row>
    <row r="2875" spans="2:2">
      <c r="B2875" s="13"/>
    </row>
    <row r="2876" spans="2:2">
      <c r="B2876" s="13"/>
    </row>
    <row r="2877" spans="2:2">
      <c r="B2877" s="13"/>
    </row>
    <row r="2878" spans="2:2">
      <c r="B2878" s="13"/>
    </row>
    <row r="2879" spans="2:2">
      <c r="B2879" s="13"/>
    </row>
    <row r="2880" spans="2:2">
      <c r="B2880" s="13"/>
    </row>
    <row r="2881" spans="2:2">
      <c r="B2881" s="13"/>
    </row>
    <row r="2882" spans="2:2">
      <c r="B2882" s="13"/>
    </row>
    <row r="2883" spans="2:2">
      <c r="B2883" s="13"/>
    </row>
    <row r="2884" spans="2:2">
      <c r="B2884" s="13"/>
    </row>
    <row r="2885" spans="2:2">
      <c r="B2885" s="13"/>
    </row>
    <row r="2886" spans="2:2">
      <c r="B2886" s="13"/>
    </row>
    <row r="2887" spans="2:2">
      <c r="B2887" s="13"/>
    </row>
    <row r="2888" spans="2:2">
      <c r="B2888" s="13"/>
    </row>
    <row r="2889" spans="2:2">
      <c r="B2889" s="13"/>
    </row>
    <row r="2890" spans="2:2">
      <c r="B2890" s="13"/>
    </row>
    <row r="2891" spans="2:2">
      <c r="B2891" s="13"/>
    </row>
    <row r="2892" spans="2:2">
      <c r="B2892" s="13"/>
    </row>
    <row r="2893" spans="2:2">
      <c r="B2893" s="13"/>
    </row>
    <row r="2894" spans="2:2">
      <c r="B2894" s="13"/>
    </row>
    <row r="2895" spans="2:2">
      <c r="B2895" s="13"/>
    </row>
    <row r="2896" spans="2:2">
      <c r="B2896" s="13"/>
    </row>
    <row r="2897" spans="2:2">
      <c r="B2897" s="13"/>
    </row>
    <row r="2898" spans="2:2">
      <c r="B2898" s="13"/>
    </row>
    <row r="2899" spans="2:2">
      <c r="B2899" s="13"/>
    </row>
    <row r="2900" spans="2:2">
      <c r="B2900" s="13"/>
    </row>
    <row r="2901" spans="2:2">
      <c r="B2901" s="13"/>
    </row>
    <row r="2902" spans="2:2">
      <c r="B2902" s="13"/>
    </row>
    <row r="2903" spans="2:2">
      <c r="B2903" s="13"/>
    </row>
    <row r="2904" spans="2:2">
      <c r="B2904" s="13"/>
    </row>
    <row r="2905" spans="2:2">
      <c r="B2905" s="13"/>
    </row>
    <row r="2906" spans="2:2">
      <c r="B2906" s="13"/>
    </row>
    <row r="2907" spans="2:2">
      <c r="B2907" s="13"/>
    </row>
    <row r="2908" spans="2:2">
      <c r="B2908" s="13"/>
    </row>
    <row r="2909" spans="2:2">
      <c r="B2909" s="13"/>
    </row>
    <row r="2910" spans="2:2">
      <c r="B2910" s="13"/>
    </row>
    <row r="2911" spans="2:2">
      <c r="B2911" s="13"/>
    </row>
    <row r="2912" spans="2:2">
      <c r="B2912" s="13"/>
    </row>
    <row r="2913" spans="2:2">
      <c r="B2913" s="13"/>
    </row>
    <row r="2914" spans="2:2">
      <c r="B2914" s="13"/>
    </row>
    <row r="2915" spans="2:2">
      <c r="B2915" s="13"/>
    </row>
    <row r="2916" spans="2:2">
      <c r="B2916" s="13"/>
    </row>
    <row r="2917" spans="2:2">
      <c r="B2917" s="13"/>
    </row>
    <row r="2918" spans="2:2">
      <c r="B2918" s="13"/>
    </row>
    <row r="2919" spans="2:2">
      <c r="B2919" s="13"/>
    </row>
    <row r="2920" spans="2:2">
      <c r="B2920" s="13"/>
    </row>
    <row r="2921" spans="2:2">
      <c r="B2921" s="13"/>
    </row>
    <row r="2922" spans="2:2">
      <c r="B2922" s="13"/>
    </row>
    <row r="2923" spans="2:2">
      <c r="B2923" s="13"/>
    </row>
    <row r="2924" spans="2:2">
      <c r="B2924" s="13"/>
    </row>
    <row r="2925" spans="2:2">
      <c r="B2925" s="13"/>
    </row>
    <row r="2926" spans="2:2">
      <c r="B2926" s="13"/>
    </row>
    <row r="2927" spans="2:2">
      <c r="B2927" s="13"/>
    </row>
    <row r="2928" spans="2:2">
      <c r="B2928" s="13"/>
    </row>
    <row r="2929" spans="2:2">
      <c r="B2929" s="13"/>
    </row>
    <row r="2930" spans="2:2">
      <c r="B2930" s="13"/>
    </row>
    <row r="2931" spans="2:2">
      <c r="B2931" s="13"/>
    </row>
    <row r="2932" spans="2:2">
      <c r="B2932" s="13"/>
    </row>
    <row r="2933" spans="2:2">
      <c r="B2933" s="13"/>
    </row>
    <row r="2934" spans="2:2">
      <c r="B2934" s="13"/>
    </row>
    <row r="2935" spans="2:2">
      <c r="B2935" s="13"/>
    </row>
    <row r="2936" spans="2:2">
      <c r="B2936" s="13"/>
    </row>
    <row r="2937" spans="2:2">
      <c r="B2937" s="13"/>
    </row>
    <row r="2938" spans="2:2">
      <c r="B2938" s="13"/>
    </row>
    <row r="2939" spans="2:2">
      <c r="B2939" s="13"/>
    </row>
    <row r="2940" spans="2:2">
      <c r="B2940" s="13"/>
    </row>
    <row r="2941" spans="2:2">
      <c r="B2941" s="13"/>
    </row>
    <row r="2942" spans="2:2">
      <c r="B2942" s="13"/>
    </row>
    <row r="2943" spans="2:2">
      <c r="B2943" s="13"/>
    </row>
    <row r="2944" spans="2:2">
      <c r="B2944" s="13"/>
    </row>
    <row r="2945" spans="2:2">
      <c r="B2945" s="13"/>
    </row>
    <row r="2946" spans="2:2">
      <c r="B2946" s="13"/>
    </row>
    <row r="2947" spans="2:2">
      <c r="B2947" s="13"/>
    </row>
    <row r="2948" spans="2:2">
      <c r="B2948" s="13"/>
    </row>
    <row r="2949" spans="2:2">
      <c r="B2949" s="13"/>
    </row>
    <row r="2950" spans="2:2">
      <c r="B2950" s="13"/>
    </row>
    <row r="2951" spans="2:2">
      <c r="B2951" s="13"/>
    </row>
    <row r="2952" spans="2:2">
      <c r="B2952" s="13"/>
    </row>
    <row r="2953" spans="2:2">
      <c r="B2953" s="13"/>
    </row>
    <row r="2954" spans="2:2">
      <c r="B2954" s="13"/>
    </row>
    <row r="2955" spans="2:2">
      <c r="B2955" s="13"/>
    </row>
    <row r="2956" spans="2:2">
      <c r="B2956" s="13"/>
    </row>
    <row r="2957" spans="2:2">
      <c r="B2957" s="13"/>
    </row>
    <row r="2958" spans="2:2">
      <c r="B2958" s="13"/>
    </row>
    <row r="2959" spans="2:2">
      <c r="B2959" s="13"/>
    </row>
    <row r="2960" spans="2:2">
      <c r="B2960" s="13"/>
    </row>
    <row r="2961" spans="2:2">
      <c r="B2961" s="13"/>
    </row>
    <row r="2962" spans="2:2">
      <c r="B2962" s="13"/>
    </row>
    <row r="2963" spans="2:2">
      <c r="B2963" s="13"/>
    </row>
    <row r="2964" spans="2:2">
      <c r="B2964" s="13"/>
    </row>
    <row r="2965" spans="2:2">
      <c r="B2965" s="13"/>
    </row>
    <row r="2966" spans="2:2">
      <c r="B2966" s="13"/>
    </row>
    <row r="2967" spans="2:2">
      <c r="B2967" s="13"/>
    </row>
    <row r="2968" spans="2:2">
      <c r="B2968" s="13"/>
    </row>
    <row r="2969" spans="2:2">
      <c r="B2969" s="13"/>
    </row>
    <row r="2970" spans="2:2">
      <c r="B2970" s="13"/>
    </row>
    <row r="2971" spans="2:2">
      <c r="B2971" s="13"/>
    </row>
    <row r="2972" spans="2:2">
      <c r="B2972" s="13"/>
    </row>
    <row r="2973" spans="2:2">
      <c r="B2973" s="13"/>
    </row>
    <row r="2974" spans="2:2">
      <c r="B2974" s="13"/>
    </row>
    <row r="2975" spans="2:2">
      <c r="B2975" s="13"/>
    </row>
    <row r="2976" spans="2:2">
      <c r="B2976" s="13"/>
    </row>
    <row r="2977" spans="2:2">
      <c r="B2977" s="13"/>
    </row>
    <row r="2978" spans="2:2">
      <c r="B2978" s="13"/>
    </row>
    <row r="2979" spans="2:2">
      <c r="B2979" s="13"/>
    </row>
    <row r="2980" spans="2:2">
      <c r="B2980" s="13"/>
    </row>
    <row r="2981" spans="2:2">
      <c r="B2981" s="13"/>
    </row>
    <row r="2982" spans="2:2">
      <c r="B2982" s="13"/>
    </row>
    <row r="2983" spans="2:2">
      <c r="B2983" s="13"/>
    </row>
    <row r="2984" spans="2:2">
      <c r="B2984" s="13"/>
    </row>
    <row r="2985" spans="2:2">
      <c r="B2985" s="13"/>
    </row>
    <row r="2986" spans="2:2">
      <c r="B2986" s="13"/>
    </row>
    <row r="2987" spans="2:2">
      <c r="B2987" s="13"/>
    </row>
    <row r="2988" spans="2:2">
      <c r="B2988" s="13"/>
    </row>
    <row r="2989" spans="2:2">
      <c r="B2989" s="13"/>
    </row>
    <row r="2990" spans="2:2">
      <c r="B2990" s="13"/>
    </row>
    <row r="2991" spans="2:2">
      <c r="B2991" s="13"/>
    </row>
    <row r="2992" spans="2:2">
      <c r="B2992" s="13"/>
    </row>
    <row r="2993" spans="2:2">
      <c r="B2993" s="13"/>
    </row>
    <row r="2994" spans="2:2">
      <c r="B2994" s="13"/>
    </row>
    <row r="2995" spans="2:2">
      <c r="B2995" s="13"/>
    </row>
    <row r="2996" spans="2:2">
      <c r="B2996" s="13"/>
    </row>
    <row r="2997" spans="2:2">
      <c r="B2997" s="13"/>
    </row>
    <row r="2998" spans="2:2">
      <c r="B2998" s="13"/>
    </row>
    <row r="2999" spans="2:2">
      <c r="B2999" s="13"/>
    </row>
    <row r="3000" spans="2:2">
      <c r="B3000" s="13"/>
    </row>
    <row r="3001" spans="2:2">
      <c r="B3001" s="13"/>
    </row>
    <row r="3002" spans="2:2">
      <c r="B3002" s="13"/>
    </row>
    <row r="3003" spans="2:2">
      <c r="B3003" s="13"/>
    </row>
    <row r="3004" spans="2:2">
      <c r="B3004" s="13"/>
    </row>
    <row r="3005" spans="2:2">
      <c r="B3005" s="13"/>
    </row>
    <row r="3006" spans="2:2">
      <c r="B3006" s="13"/>
    </row>
    <row r="3007" spans="2:2">
      <c r="B3007" s="13"/>
    </row>
    <row r="3008" spans="2:2">
      <c r="B3008" s="13"/>
    </row>
    <row r="3009" spans="2:2">
      <c r="B3009" s="13"/>
    </row>
    <row r="3010" spans="2:2">
      <c r="B3010" s="13"/>
    </row>
    <row r="3011" spans="2:2">
      <c r="B3011" s="13"/>
    </row>
    <row r="3012" spans="2:2">
      <c r="B3012" s="13"/>
    </row>
    <row r="3013" spans="2:2">
      <c r="B3013" s="13"/>
    </row>
    <row r="3014" spans="2:2">
      <c r="B3014" s="13"/>
    </row>
    <row r="3015" spans="2:2">
      <c r="B3015" s="13"/>
    </row>
    <row r="3016" spans="2:2">
      <c r="B3016" s="13"/>
    </row>
    <row r="3017" spans="2:2">
      <c r="B3017" s="13"/>
    </row>
    <row r="3018" spans="2:2">
      <c r="B3018" s="13"/>
    </row>
    <row r="3019" spans="2:2">
      <c r="B3019" s="13"/>
    </row>
    <row r="3020" spans="2:2">
      <c r="B3020" s="13"/>
    </row>
    <row r="3021" spans="2:2">
      <c r="B3021" s="13"/>
    </row>
    <row r="3022" spans="2:2">
      <c r="B3022" s="13"/>
    </row>
    <row r="3023" spans="2:2">
      <c r="B3023" s="13"/>
    </row>
    <row r="3024" spans="2:2">
      <c r="B3024" s="13"/>
    </row>
    <row r="3025" spans="2:2">
      <c r="B3025" s="13"/>
    </row>
    <row r="3026" spans="2:2">
      <c r="B3026" s="13"/>
    </row>
    <row r="3027" spans="2:2">
      <c r="B3027" s="13"/>
    </row>
    <row r="3028" spans="2:2">
      <c r="B3028" s="13"/>
    </row>
    <row r="3029" spans="2:2">
      <c r="B3029" s="13"/>
    </row>
    <row r="3030" spans="2:2">
      <c r="B3030" s="13"/>
    </row>
    <row r="3031" spans="2:2">
      <c r="B3031" s="13"/>
    </row>
    <row r="3032" spans="2:2">
      <c r="B3032" s="13"/>
    </row>
    <row r="3033" spans="2:2">
      <c r="B3033" s="13"/>
    </row>
    <row r="3034" spans="2:2">
      <c r="B3034" s="13"/>
    </row>
    <row r="3035" spans="2:2">
      <c r="B3035" s="13"/>
    </row>
    <row r="3036" spans="2:2">
      <c r="B3036" s="13"/>
    </row>
    <row r="3037" spans="2:2">
      <c r="B3037" s="13"/>
    </row>
    <row r="3038" spans="2:2">
      <c r="B3038" s="13"/>
    </row>
    <row r="3039" spans="2:2">
      <c r="B3039" s="13"/>
    </row>
    <row r="3040" spans="2:2">
      <c r="B3040" s="13"/>
    </row>
    <row r="3041" spans="2:2">
      <c r="B3041" s="13"/>
    </row>
    <row r="3042" spans="2:2">
      <c r="B3042" s="13"/>
    </row>
    <row r="3043" spans="2:2">
      <c r="B3043" s="13"/>
    </row>
    <row r="3044" spans="2:2">
      <c r="B3044" s="13"/>
    </row>
    <row r="3045" spans="2:2">
      <c r="B3045" s="13"/>
    </row>
    <row r="3046" spans="2:2">
      <c r="B3046" s="13"/>
    </row>
    <row r="3047" spans="2:2">
      <c r="B3047" s="13"/>
    </row>
    <row r="3048" spans="2:2">
      <c r="B3048" s="13"/>
    </row>
    <row r="3049" spans="2:2">
      <c r="B3049" s="13"/>
    </row>
    <row r="3050" spans="2:2">
      <c r="B3050" s="13"/>
    </row>
    <row r="3051" spans="2:2">
      <c r="B3051" s="13"/>
    </row>
    <row r="3052" spans="2:2">
      <c r="B3052" s="13"/>
    </row>
    <row r="3053" spans="2:2">
      <c r="B3053" s="13"/>
    </row>
    <row r="3054" spans="2:2">
      <c r="B3054" s="13"/>
    </row>
    <row r="3055" spans="2:2">
      <c r="B3055" s="13"/>
    </row>
    <row r="3056" spans="2:2">
      <c r="B3056" s="13"/>
    </row>
    <row r="3057" spans="2:2">
      <c r="B3057" s="13"/>
    </row>
    <row r="3058" spans="2:2">
      <c r="B3058" s="13"/>
    </row>
    <row r="3059" spans="2:2">
      <c r="B3059" s="13"/>
    </row>
    <row r="3060" spans="2:2">
      <c r="B3060" s="13"/>
    </row>
    <row r="3061" spans="2:2">
      <c r="B3061" s="13"/>
    </row>
    <row r="3062" spans="2:2">
      <c r="B3062" s="13"/>
    </row>
    <row r="3063" spans="2:2">
      <c r="B3063" s="13"/>
    </row>
    <row r="3064" spans="2:2">
      <c r="B3064" s="13"/>
    </row>
    <row r="3065" spans="2:2">
      <c r="B3065" s="13"/>
    </row>
    <row r="3066" spans="2:2">
      <c r="B3066" s="13"/>
    </row>
    <row r="3067" spans="2:2">
      <c r="B3067" s="13"/>
    </row>
    <row r="3068" spans="2:2">
      <c r="B3068" s="13"/>
    </row>
    <row r="3069" spans="2:2">
      <c r="B3069" s="13"/>
    </row>
    <row r="3070" spans="2:2">
      <c r="B3070" s="13"/>
    </row>
    <row r="3071" spans="2:2">
      <c r="B3071" s="13"/>
    </row>
    <row r="3072" spans="2:2">
      <c r="B3072" s="13"/>
    </row>
    <row r="3073" spans="2:2">
      <c r="B3073" s="13"/>
    </row>
    <row r="3074" spans="2:2">
      <c r="B3074" s="13"/>
    </row>
    <row r="3075" spans="2:2">
      <c r="B3075" s="13"/>
    </row>
    <row r="3076" spans="2:2">
      <c r="B3076" s="13"/>
    </row>
    <row r="3077" spans="2:2">
      <c r="B3077" s="13"/>
    </row>
    <row r="3078" spans="2:2">
      <c r="B3078" s="13"/>
    </row>
    <row r="3079" spans="2:2">
      <c r="B3079" s="13"/>
    </row>
    <row r="3080" spans="2:2">
      <c r="B3080" s="13"/>
    </row>
    <row r="3081" spans="2:2">
      <c r="B3081" s="13"/>
    </row>
    <row r="3082" spans="2:2">
      <c r="B3082" s="13"/>
    </row>
    <row r="3083" spans="2:2">
      <c r="B3083" s="13"/>
    </row>
    <row r="3084" spans="2:2">
      <c r="B3084" s="13"/>
    </row>
    <row r="3085" spans="2:2">
      <c r="B3085" s="13"/>
    </row>
    <row r="3086" spans="2:2">
      <c r="B3086" s="13"/>
    </row>
    <row r="3087" spans="2:2">
      <c r="B3087" s="13"/>
    </row>
    <row r="3088" spans="2:2">
      <c r="B3088" s="13"/>
    </row>
    <row r="3089" spans="2:2">
      <c r="B3089" s="13"/>
    </row>
    <row r="3090" spans="2:2">
      <c r="B3090" s="13"/>
    </row>
    <row r="3091" spans="2:2">
      <c r="B3091" s="13"/>
    </row>
    <row r="3092" spans="2:2">
      <c r="B3092" s="13"/>
    </row>
    <row r="3093" spans="2:2">
      <c r="B3093" s="13"/>
    </row>
    <row r="3094" spans="2:2">
      <c r="B3094" s="13"/>
    </row>
    <row r="3095" spans="2:2">
      <c r="B3095" s="13"/>
    </row>
    <row r="3096" spans="2:2">
      <c r="B3096" s="13"/>
    </row>
    <row r="3097" spans="2:2">
      <c r="B3097" s="13"/>
    </row>
    <row r="3098" spans="2:2">
      <c r="B3098" s="13"/>
    </row>
    <row r="3099" spans="2:2">
      <c r="B3099" s="13"/>
    </row>
    <row r="3100" spans="2:2">
      <c r="B3100" s="13"/>
    </row>
    <row r="3101" spans="2:2">
      <c r="B3101" s="13"/>
    </row>
    <row r="3102" spans="2:2">
      <c r="B3102" s="13"/>
    </row>
    <row r="3103" spans="2:2">
      <c r="B3103" s="13"/>
    </row>
    <row r="3104" spans="2:2">
      <c r="B3104" s="13"/>
    </row>
    <row r="3105" spans="2:2">
      <c r="B3105" s="13"/>
    </row>
    <row r="3106" spans="2:2">
      <c r="B3106" s="13"/>
    </row>
    <row r="3107" spans="2:2">
      <c r="B3107" s="13"/>
    </row>
    <row r="3108" spans="2:2">
      <c r="B3108" s="13"/>
    </row>
    <row r="3109" spans="2:2">
      <c r="B3109" s="13"/>
    </row>
    <row r="3110" spans="2:2">
      <c r="B3110" s="13"/>
    </row>
    <row r="3111" spans="2:2">
      <c r="B3111" s="13"/>
    </row>
    <row r="3112" spans="2:2">
      <c r="B3112" s="13"/>
    </row>
    <row r="3113" spans="2:2">
      <c r="B3113" s="13"/>
    </row>
    <row r="3114" spans="2:2">
      <c r="B3114" s="13"/>
    </row>
    <row r="3115" spans="2:2">
      <c r="B3115" s="13"/>
    </row>
    <row r="3116" spans="2:2">
      <c r="B3116" s="13"/>
    </row>
    <row r="3117" spans="2:2">
      <c r="B3117" s="13"/>
    </row>
    <row r="3118" spans="2:2">
      <c r="B3118" s="13"/>
    </row>
    <row r="3119" spans="2:2">
      <c r="B3119" s="13"/>
    </row>
    <row r="3120" spans="2:2">
      <c r="B3120" s="13"/>
    </row>
    <row r="3121" spans="2:2">
      <c r="B3121" s="13"/>
    </row>
    <row r="3122" spans="2:2">
      <c r="B3122" s="13"/>
    </row>
    <row r="3123" spans="2:2">
      <c r="B3123" s="13"/>
    </row>
    <row r="3124" spans="2:2">
      <c r="B3124" s="13"/>
    </row>
    <row r="3125" spans="2:2">
      <c r="B3125" s="13"/>
    </row>
    <row r="3126" spans="2:2">
      <c r="B3126" s="13"/>
    </row>
    <row r="3127" spans="2:2">
      <c r="B3127" s="13"/>
    </row>
    <row r="3128" spans="2:2">
      <c r="B3128" s="13"/>
    </row>
    <row r="3129" spans="2:2">
      <c r="B3129" s="13"/>
    </row>
    <row r="3130" spans="2:2">
      <c r="B3130" s="13"/>
    </row>
    <row r="3131" spans="2:2">
      <c r="B3131" s="13"/>
    </row>
    <row r="3132" spans="2:2">
      <c r="B3132" s="13"/>
    </row>
    <row r="3133" spans="2:2">
      <c r="B3133" s="13"/>
    </row>
    <row r="3134" spans="2:2">
      <c r="B3134" s="13"/>
    </row>
    <row r="3135" spans="2:2">
      <c r="B3135" s="13"/>
    </row>
    <row r="3136" spans="2:2">
      <c r="B3136" s="13"/>
    </row>
    <row r="3137" spans="2:2">
      <c r="B3137" s="13"/>
    </row>
    <row r="3138" spans="2:2">
      <c r="B3138" s="13"/>
    </row>
    <row r="3139" spans="2:2">
      <c r="B3139" s="13"/>
    </row>
    <row r="3140" spans="2:2">
      <c r="B3140" s="13"/>
    </row>
    <row r="3141" spans="2:2">
      <c r="B3141" s="13"/>
    </row>
    <row r="3142" spans="2:2">
      <c r="B3142" s="13"/>
    </row>
    <row r="3143" spans="2:2">
      <c r="B3143" s="13"/>
    </row>
    <row r="3144" spans="2:2">
      <c r="B3144" s="13"/>
    </row>
    <row r="3145" spans="2:2">
      <c r="B3145" s="13"/>
    </row>
    <row r="3146" spans="2:2">
      <c r="B3146" s="13"/>
    </row>
    <row r="3147" spans="2:2">
      <c r="B3147" s="13"/>
    </row>
    <row r="3148" spans="2:2">
      <c r="B3148" s="13"/>
    </row>
    <row r="3149" spans="2:2">
      <c r="B3149" s="13"/>
    </row>
    <row r="3150" spans="2:2">
      <c r="B3150" s="13"/>
    </row>
    <row r="3151" spans="2:2">
      <c r="B3151" s="13"/>
    </row>
    <row r="3152" spans="2:2">
      <c r="B3152" s="13"/>
    </row>
    <row r="3153" spans="2:2">
      <c r="B3153" s="13"/>
    </row>
    <row r="3154" spans="2:2">
      <c r="B3154" s="13"/>
    </row>
    <row r="3155" spans="2:2">
      <c r="B3155" s="13"/>
    </row>
    <row r="3156" spans="2:2">
      <c r="B3156" s="13"/>
    </row>
    <row r="3157" spans="2:2">
      <c r="B3157" s="13"/>
    </row>
    <row r="3158" spans="2:2">
      <c r="B3158" s="13"/>
    </row>
    <row r="3159" spans="2:2">
      <c r="B3159" s="13"/>
    </row>
    <row r="3160" spans="2:2">
      <c r="B3160" s="13"/>
    </row>
    <row r="3161" spans="2:2">
      <c r="B3161" s="13"/>
    </row>
    <row r="3162" spans="2:2">
      <c r="B3162" s="13"/>
    </row>
    <row r="3163" spans="2:2">
      <c r="B3163" s="13"/>
    </row>
    <row r="3164" spans="2:2">
      <c r="B3164" s="13"/>
    </row>
    <row r="3165" spans="2:2">
      <c r="B3165" s="13"/>
    </row>
    <row r="3166" spans="2:2">
      <c r="B3166" s="13"/>
    </row>
    <row r="3167" spans="2:2">
      <c r="B3167" s="13"/>
    </row>
    <row r="3168" spans="2:2">
      <c r="B3168" s="13"/>
    </row>
    <row r="3169" spans="2:2">
      <c r="B3169" s="13"/>
    </row>
    <row r="3170" spans="2:2">
      <c r="B3170" s="13"/>
    </row>
    <row r="3171" spans="2:2">
      <c r="B3171" s="13"/>
    </row>
    <row r="3172" spans="2:2">
      <c r="B3172" s="13"/>
    </row>
    <row r="3173" spans="2:2">
      <c r="B3173" s="13"/>
    </row>
    <row r="3174" spans="2:2">
      <c r="B3174" s="13"/>
    </row>
    <row r="3175" spans="2:2">
      <c r="B3175" s="13"/>
    </row>
    <row r="3176" spans="2:2">
      <c r="B3176" s="13"/>
    </row>
    <row r="3177" spans="2:2">
      <c r="B3177" s="13"/>
    </row>
    <row r="3178" spans="2:2">
      <c r="B3178" s="13"/>
    </row>
    <row r="3179" spans="2:2">
      <c r="B3179" s="13"/>
    </row>
    <row r="3180" spans="2:2">
      <c r="B3180" s="13"/>
    </row>
    <row r="3181" spans="2:2">
      <c r="B3181" s="13"/>
    </row>
    <row r="3182" spans="2:2">
      <c r="B3182" s="13"/>
    </row>
    <row r="3183" spans="2:2">
      <c r="B3183" s="13"/>
    </row>
    <row r="3184" spans="2:2">
      <c r="B3184" s="13"/>
    </row>
    <row r="3185" spans="2:2">
      <c r="B3185" s="13"/>
    </row>
    <row r="3186" spans="2:2">
      <c r="B3186" s="13"/>
    </row>
    <row r="3187" spans="2:2">
      <c r="B3187" s="13"/>
    </row>
    <row r="3188" spans="2:2">
      <c r="B3188" s="13"/>
    </row>
    <row r="3189" spans="2:2">
      <c r="B3189" s="13"/>
    </row>
    <row r="3190" spans="2:2">
      <c r="B3190" s="13"/>
    </row>
    <row r="3191" spans="2:2">
      <c r="B3191" s="13"/>
    </row>
    <row r="3192" spans="2:2">
      <c r="B3192" s="13"/>
    </row>
    <row r="3193" spans="2:2">
      <c r="B3193" s="13"/>
    </row>
    <row r="3194" spans="2:2">
      <c r="B3194" s="13"/>
    </row>
    <row r="3195" spans="2:2">
      <c r="B3195" s="13"/>
    </row>
    <row r="3196" spans="2:2">
      <c r="B3196" s="13"/>
    </row>
    <row r="3197" spans="2:2">
      <c r="B3197" s="13"/>
    </row>
    <row r="3198" spans="2:2">
      <c r="B3198" s="13"/>
    </row>
    <row r="3199" spans="2:2">
      <c r="B3199" s="13"/>
    </row>
    <row r="3200" spans="2:2">
      <c r="B3200" s="13"/>
    </row>
    <row r="3201" spans="2:2">
      <c r="B3201" s="13"/>
    </row>
    <row r="3202" spans="2:2">
      <c r="B3202" s="13"/>
    </row>
    <row r="3203" spans="2:2">
      <c r="B3203" s="13"/>
    </row>
    <row r="3204" spans="2:2">
      <c r="B3204" s="13"/>
    </row>
    <row r="3205" spans="2:2">
      <c r="B3205" s="13"/>
    </row>
    <row r="3206" spans="2:2">
      <c r="B3206" s="13"/>
    </row>
    <row r="3207" spans="2:2">
      <c r="B3207" s="13"/>
    </row>
    <row r="3208" spans="2:2">
      <c r="B3208" s="13"/>
    </row>
    <row r="3209" spans="2:2">
      <c r="B3209" s="13"/>
    </row>
    <row r="3210" spans="2:2">
      <c r="B3210" s="13"/>
    </row>
    <row r="3211" spans="2:2">
      <c r="B3211" s="13"/>
    </row>
    <row r="3212" spans="2:2">
      <c r="B3212" s="13"/>
    </row>
    <row r="3213" spans="2:2">
      <c r="B3213" s="13"/>
    </row>
    <row r="3214" spans="2:2">
      <c r="B3214" s="13"/>
    </row>
    <row r="3215" spans="2:2">
      <c r="B3215" s="13"/>
    </row>
    <row r="3216" spans="2:2">
      <c r="B3216" s="13"/>
    </row>
    <row r="3217" spans="2:2">
      <c r="B3217" s="13"/>
    </row>
    <row r="3218" spans="2:2">
      <c r="B3218" s="13"/>
    </row>
    <row r="3219" spans="2:2">
      <c r="B3219" s="13"/>
    </row>
    <row r="3220" spans="2:2">
      <c r="B3220" s="13"/>
    </row>
    <row r="3221" spans="2:2">
      <c r="B3221" s="13"/>
    </row>
    <row r="3222" spans="2:2">
      <c r="B3222" s="13"/>
    </row>
    <row r="3223" spans="2:2">
      <c r="B3223" s="13"/>
    </row>
    <row r="3224" spans="2:2">
      <c r="B3224" s="13"/>
    </row>
    <row r="3225" spans="2:2">
      <c r="B3225" s="13"/>
    </row>
    <row r="3226" spans="2:2">
      <c r="B3226" s="13"/>
    </row>
    <row r="3227" spans="2:2">
      <c r="B3227" s="13"/>
    </row>
    <row r="3228" spans="2:2">
      <c r="B3228" s="13"/>
    </row>
    <row r="3229" spans="2:2">
      <c r="B3229" s="13"/>
    </row>
    <row r="3230" spans="2:2">
      <c r="B3230" s="13"/>
    </row>
    <row r="3231" spans="2:2">
      <c r="B3231" s="13"/>
    </row>
    <row r="3232" spans="2:2">
      <c r="B3232" s="13"/>
    </row>
    <row r="3233" spans="2:2">
      <c r="B3233" s="13"/>
    </row>
    <row r="3234" spans="2:2">
      <c r="B3234" s="13"/>
    </row>
    <row r="3235" spans="2:2">
      <c r="B3235" s="13"/>
    </row>
    <row r="3236" spans="2:2">
      <c r="B3236" s="13"/>
    </row>
    <row r="3237" spans="2:2">
      <c r="B3237" s="13"/>
    </row>
    <row r="3238" spans="2:2">
      <c r="B3238" s="13"/>
    </row>
    <row r="3239" spans="2:2">
      <c r="B3239" s="13"/>
    </row>
    <row r="3240" spans="2:2">
      <c r="B3240" s="13"/>
    </row>
    <row r="3241" spans="2:2">
      <c r="B3241" s="13"/>
    </row>
    <row r="3242" spans="2:2">
      <c r="B3242" s="13"/>
    </row>
    <row r="3243" spans="2:2">
      <c r="B3243" s="13"/>
    </row>
    <row r="3244" spans="2:2">
      <c r="B3244" s="13"/>
    </row>
    <row r="3245" spans="2:2">
      <c r="B3245" s="13"/>
    </row>
    <row r="3246" spans="2:2">
      <c r="B3246" s="13"/>
    </row>
    <row r="3247" spans="2:2">
      <c r="B3247" s="13"/>
    </row>
    <row r="3248" spans="2:2">
      <c r="B3248" s="13"/>
    </row>
    <row r="3249" spans="2:2">
      <c r="B3249" s="13"/>
    </row>
    <row r="3250" spans="2:2">
      <c r="B3250" s="13"/>
    </row>
    <row r="3251" spans="2:2">
      <c r="B3251" s="13"/>
    </row>
    <row r="3252" spans="2:2">
      <c r="B3252" s="13"/>
    </row>
    <row r="3253" spans="2:2">
      <c r="B3253" s="13"/>
    </row>
    <row r="3254" spans="2:2">
      <c r="B3254" s="13"/>
    </row>
    <row r="3255" spans="2:2">
      <c r="B3255" s="13"/>
    </row>
    <row r="3256" spans="2:2">
      <c r="B3256" s="13"/>
    </row>
    <row r="3257" spans="2:2">
      <c r="B3257" s="13"/>
    </row>
    <row r="3258" spans="2:2">
      <c r="B3258" s="13"/>
    </row>
    <row r="3259" spans="2:2">
      <c r="B3259" s="13"/>
    </row>
    <row r="3260" spans="2:2">
      <c r="B3260" s="13"/>
    </row>
    <row r="3261" spans="2:2">
      <c r="B3261" s="13"/>
    </row>
    <row r="3262" spans="2:2">
      <c r="B3262" s="13"/>
    </row>
    <row r="3263" spans="2:2">
      <c r="B3263" s="13"/>
    </row>
    <row r="3264" spans="2:2">
      <c r="B3264" s="13"/>
    </row>
    <row r="3265" spans="2:2">
      <c r="B3265" s="13"/>
    </row>
    <row r="3266" spans="2:2">
      <c r="B3266" s="13"/>
    </row>
    <row r="3267" spans="2:2">
      <c r="B3267" s="13"/>
    </row>
    <row r="3268" spans="2:2">
      <c r="B3268" s="13"/>
    </row>
    <row r="3269" spans="2:2">
      <c r="B3269" s="13"/>
    </row>
    <row r="3270" spans="2:2">
      <c r="B3270" s="13"/>
    </row>
    <row r="3271" spans="2:2">
      <c r="B3271" s="13"/>
    </row>
    <row r="3272" spans="2:2">
      <c r="B3272" s="13"/>
    </row>
    <row r="3273" spans="2:2">
      <c r="B3273" s="13"/>
    </row>
    <row r="3274" spans="2:2">
      <c r="B3274" s="13"/>
    </row>
    <row r="3275" spans="2:2">
      <c r="B3275" s="13"/>
    </row>
    <row r="3276" spans="2:2">
      <c r="B3276" s="13"/>
    </row>
    <row r="3277" spans="2:2">
      <c r="B3277" s="13"/>
    </row>
    <row r="3278" spans="2:2">
      <c r="B3278" s="13"/>
    </row>
    <row r="3279" spans="2:2">
      <c r="B3279" s="13"/>
    </row>
    <row r="3280" spans="2:2">
      <c r="B3280" s="13"/>
    </row>
    <row r="3281" spans="2:2">
      <c r="B3281" s="13"/>
    </row>
    <row r="3282" spans="2:2">
      <c r="B3282" s="13"/>
    </row>
    <row r="3283" spans="2:2">
      <c r="B3283" s="13"/>
    </row>
    <row r="3284" spans="2:2">
      <c r="B3284" s="13"/>
    </row>
    <row r="3285" spans="2:2">
      <c r="B3285" s="13"/>
    </row>
    <row r="3286" spans="2:2">
      <c r="B3286" s="13"/>
    </row>
    <row r="3287" spans="2:2">
      <c r="B3287" s="13"/>
    </row>
    <row r="3288" spans="2:2">
      <c r="B3288" s="13"/>
    </row>
    <row r="3289" spans="2:2">
      <c r="B3289" s="13"/>
    </row>
    <row r="3290" spans="2:2">
      <c r="B3290" s="13"/>
    </row>
    <row r="3291" spans="2:2">
      <c r="B3291" s="13"/>
    </row>
    <row r="3292" spans="2:2">
      <c r="B3292" s="13"/>
    </row>
    <row r="3293" spans="2:2">
      <c r="B3293" s="13"/>
    </row>
    <row r="3294" spans="2:2">
      <c r="B3294" s="13"/>
    </row>
    <row r="3295" spans="2:2">
      <c r="B3295" s="13"/>
    </row>
    <row r="3296" spans="2:2">
      <c r="B3296" s="13"/>
    </row>
    <row r="3297" spans="2:2">
      <c r="B3297" s="13"/>
    </row>
    <row r="3298" spans="2:2">
      <c r="B3298" s="13"/>
    </row>
    <row r="3299" spans="2:2">
      <c r="B3299" s="13"/>
    </row>
    <row r="3300" spans="2:2">
      <c r="B3300" s="13"/>
    </row>
    <row r="3301" spans="2:2">
      <c r="B3301" s="13"/>
    </row>
    <row r="3302" spans="2:2">
      <c r="B3302" s="13"/>
    </row>
    <row r="3303" spans="2:2">
      <c r="B3303" s="13"/>
    </row>
    <row r="3304" spans="2:2">
      <c r="B3304" s="13"/>
    </row>
    <row r="3305" spans="2:2">
      <c r="B3305" s="13"/>
    </row>
    <row r="3306" spans="2:2">
      <c r="B3306" s="13"/>
    </row>
    <row r="3307" spans="2:2">
      <c r="B3307" s="13"/>
    </row>
    <row r="3308" spans="2:2">
      <c r="B3308" s="13"/>
    </row>
    <row r="3309" spans="2:2">
      <c r="B3309" s="13"/>
    </row>
    <row r="3310" spans="2:2">
      <c r="B3310" s="13"/>
    </row>
    <row r="3311" spans="2:2">
      <c r="B3311" s="13"/>
    </row>
    <row r="3312" spans="2:2">
      <c r="B3312" s="13"/>
    </row>
    <row r="3313" spans="2:2">
      <c r="B3313" s="13"/>
    </row>
    <row r="3314" spans="2:2">
      <c r="B3314" s="13"/>
    </row>
    <row r="3315" spans="2:2">
      <c r="B3315" s="13"/>
    </row>
    <row r="3316" spans="2:2">
      <c r="B3316" s="13"/>
    </row>
    <row r="3317" spans="2:2">
      <c r="B3317" s="13"/>
    </row>
    <row r="3318" spans="2:2">
      <c r="B3318" s="13"/>
    </row>
    <row r="3319" spans="2:2">
      <c r="B3319" s="13"/>
    </row>
    <row r="3320" spans="2:2">
      <c r="B3320" s="13"/>
    </row>
    <row r="3321" spans="2:2">
      <c r="B3321" s="13"/>
    </row>
    <row r="3322" spans="2:2">
      <c r="B3322" s="13"/>
    </row>
    <row r="3323" spans="2:2">
      <c r="B3323" s="13"/>
    </row>
    <row r="3324" spans="2:2">
      <c r="B3324" s="13"/>
    </row>
    <row r="3325" spans="2:2">
      <c r="B3325" s="13"/>
    </row>
    <row r="3326" spans="2:2">
      <c r="B3326" s="13"/>
    </row>
    <row r="3327" spans="2:2">
      <c r="B3327" s="13"/>
    </row>
    <row r="3328" spans="2:2">
      <c r="B3328" s="13"/>
    </row>
    <row r="3329" spans="2:2">
      <c r="B3329" s="13"/>
    </row>
    <row r="3330" spans="2:2">
      <c r="B3330" s="13"/>
    </row>
    <row r="3331" spans="2:2">
      <c r="B3331" s="13"/>
    </row>
    <row r="3332" spans="2:2">
      <c r="B3332" s="13"/>
    </row>
    <row r="3333" spans="2:2">
      <c r="B3333" s="13"/>
    </row>
    <row r="3334" spans="2:2">
      <c r="B3334" s="13"/>
    </row>
    <row r="3335" spans="2:2">
      <c r="B3335" s="13"/>
    </row>
    <row r="3336" spans="2:2">
      <c r="B3336" s="13"/>
    </row>
    <row r="3337" spans="2:2">
      <c r="B3337" s="13"/>
    </row>
    <row r="3338" spans="2:2">
      <c r="B3338" s="13"/>
    </row>
    <row r="3339" spans="2:2">
      <c r="B3339" s="13"/>
    </row>
    <row r="3340" spans="2:2">
      <c r="B3340" s="13"/>
    </row>
    <row r="3341" spans="2:2">
      <c r="B3341" s="13"/>
    </row>
    <row r="3342" spans="2:2">
      <c r="B3342" s="13"/>
    </row>
    <row r="3343" spans="2:2">
      <c r="B3343" s="13"/>
    </row>
    <row r="3344" spans="2:2">
      <c r="B3344" s="13"/>
    </row>
    <row r="3345" spans="2:2">
      <c r="B3345" s="13"/>
    </row>
    <row r="3346" spans="2:2">
      <c r="B3346" s="13"/>
    </row>
    <row r="3347" spans="2:2">
      <c r="B3347" s="13"/>
    </row>
    <row r="3348" spans="2:2">
      <c r="B3348" s="13"/>
    </row>
    <row r="3349" spans="2:2">
      <c r="B3349" s="13"/>
    </row>
    <row r="3350" spans="2:2">
      <c r="B3350" s="13"/>
    </row>
    <row r="3351" spans="2:2">
      <c r="B3351" s="13"/>
    </row>
    <row r="3352" spans="2:2">
      <c r="B3352" s="13"/>
    </row>
    <row r="3353" spans="2:2">
      <c r="B3353" s="13"/>
    </row>
    <row r="3354" spans="2:2">
      <c r="B3354" s="13"/>
    </row>
    <row r="3355" spans="2:2">
      <c r="B3355" s="13"/>
    </row>
    <row r="3356" spans="2:2">
      <c r="B3356" s="13"/>
    </row>
    <row r="3357" spans="2:2">
      <c r="B3357" s="13"/>
    </row>
    <row r="3358" spans="2:2">
      <c r="B3358" s="13"/>
    </row>
    <row r="3359" spans="2:2">
      <c r="B3359" s="13"/>
    </row>
    <row r="3360" spans="2:2">
      <c r="B3360" s="13"/>
    </row>
    <row r="3361" spans="2:2">
      <c r="B3361" s="13"/>
    </row>
    <row r="3362" spans="2:2">
      <c r="B3362" s="13"/>
    </row>
    <row r="3363" spans="2:2">
      <c r="B3363" s="13"/>
    </row>
    <row r="3364" spans="2:2">
      <c r="B3364" s="13"/>
    </row>
    <row r="3365" spans="2:2">
      <c r="B3365" s="13"/>
    </row>
    <row r="3366" spans="2:2">
      <c r="B3366" s="13"/>
    </row>
    <row r="3367" spans="2:2">
      <c r="B3367" s="13"/>
    </row>
    <row r="3368" spans="2:2">
      <c r="B3368" s="13"/>
    </row>
    <row r="3369" spans="2:2">
      <c r="B3369" s="13"/>
    </row>
    <row r="3370" spans="2:2">
      <c r="B3370" s="13"/>
    </row>
    <row r="3371" spans="2:2">
      <c r="B3371" s="13"/>
    </row>
    <row r="3372" spans="2:2">
      <c r="B3372" s="13"/>
    </row>
    <row r="3373" spans="2:2">
      <c r="B3373" s="13"/>
    </row>
    <row r="3374" spans="2:2">
      <c r="B3374" s="13"/>
    </row>
    <row r="3375" spans="2:2">
      <c r="B3375" s="13"/>
    </row>
    <row r="3376" spans="2:2">
      <c r="B3376" s="13"/>
    </row>
    <row r="3377" spans="2:2">
      <c r="B3377" s="13"/>
    </row>
    <row r="3378" spans="2:2">
      <c r="B3378" s="13"/>
    </row>
    <row r="3379" spans="2:2">
      <c r="B3379" s="13"/>
    </row>
    <row r="3380" spans="2:2">
      <c r="B3380" s="13"/>
    </row>
    <row r="3381" spans="2:2">
      <c r="B3381" s="13"/>
    </row>
    <row r="3382" spans="2:2">
      <c r="B3382" s="13"/>
    </row>
    <row r="3383" spans="2:2">
      <c r="B3383" s="13"/>
    </row>
    <row r="3384" spans="2:2">
      <c r="B3384" s="13"/>
    </row>
    <row r="3385" spans="2:2">
      <c r="B3385" s="13"/>
    </row>
    <row r="3386" spans="2:2">
      <c r="B3386" s="13"/>
    </row>
    <row r="3387" spans="2:2">
      <c r="B3387" s="13"/>
    </row>
    <row r="3388" spans="2:2">
      <c r="B3388" s="13"/>
    </row>
    <row r="3389" spans="2:2">
      <c r="B3389" s="13"/>
    </row>
    <row r="3390" spans="2:2">
      <c r="B3390" s="13"/>
    </row>
    <row r="3391" spans="2:2">
      <c r="B3391" s="13"/>
    </row>
    <row r="3392" spans="2:2">
      <c r="B3392" s="13"/>
    </row>
    <row r="3393" spans="2:2">
      <c r="B3393" s="13"/>
    </row>
    <row r="3394" spans="2:2">
      <c r="B3394" s="13"/>
    </row>
    <row r="3395" spans="2:2">
      <c r="B3395" s="13"/>
    </row>
    <row r="3396" spans="2:2">
      <c r="B3396" s="13"/>
    </row>
    <row r="3397" spans="2:2">
      <c r="B3397" s="13"/>
    </row>
    <row r="3398" spans="2:2">
      <c r="B3398" s="13"/>
    </row>
    <row r="3399" spans="2:2">
      <c r="B3399" s="13"/>
    </row>
    <row r="3400" spans="2:2">
      <c r="B3400" s="13"/>
    </row>
    <row r="3401" spans="2:2">
      <c r="B3401" s="13"/>
    </row>
    <row r="3402" spans="2:2">
      <c r="B3402" s="13"/>
    </row>
    <row r="3403" spans="2:2">
      <c r="B3403" s="13"/>
    </row>
    <row r="3404" spans="2:2">
      <c r="B3404" s="13"/>
    </row>
    <row r="3405" spans="2:2">
      <c r="B3405" s="13"/>
    </row>
    <row r="3406" spans="2:2">
      <c r="B3406" s="13"/>
    </row>
    <row r="3407" spans="2:2">
      <c r="B3407" s="13"/>
    </row>
    <row r="3408" spans="2:2">
      <c r="B3408" s="13"/>
    </row>
    <row r="3409" spans="2:2">
      <c r="B3409" s="13"/>
    </row>
    <row r="3410" spans="2:2">
      <c r="B3410" s="13"/>
    </row>
    <row r="3411" spans="2:2">
      <c r="B3411" s="13"/>
    </row>
    <row r="3412" spans="2:2">
      <c r="B3412" s="13"/>
    </row>
    <row r="3413" spans="2:2">
      <c r="B3413" s="13"/>
    </row>
    <row r="3414" spans="2:2">
      <c r="B3414" s="13"/>
    </row>
    <row r="3415" spans="2:2">
      <c r="B3415" s="13"/>
    </row>
    <row r="3416" spans="2:2">
      <c r="B3416" s="13"/>
    </row>
    <row r="3417" spans="2:2">
      <c r="B3417" s="13"/>
    </row>
    <row r="3418" spans="2:2">
      <c r="B3418" s="13"/>
    </row>
    <row r="3419" spans="2:2">
      <c r="B3419" s="13"/>
    </row>
    <row r="3420" spans="2:2">
      <c r="B3420" s="13"/>
    </row>
    <row r="3421" spans="2:2">
      <c r="B3421" s="13"/>
    </row>
    <row r="3422" spans="2:2">
      <c r="B3422" s="13"/>
    </row>
    <row r="3423" spans="2:2">
      <c r="B3423" s="13"/>
    </row>
    <row r="3424" spans="2:2">
      <c r="B3424" s="13"/>
    </row>
    <row r="3425" spans="2:2">
      <c r="B3425" s="13"/>
    </row>
    <row r="3426" spans="2:2">
      <c r="B3426" s="13"/>
    </row>
    <row r="3427" spans="2:2">
      <c r="B3427" s="13"/>
    </row>
    <row r="3428" spans="2:2">
      <c r="B3428" s="13"/>
    </row>
    <row r="3429" spans="2:2">
      <c r="B3429" s="13"/>
    </row>
    <row r="3430" spans="2:2">
      <c r="B3430" s="13"/>
    </row>
    <row r="3431" spans="2:2">
      <c r="B3431" s="13"/>
    </row>
    <row r="3432" spans="2:2">
      <c r="B3432" s="13"/>
    </row>
    <row r="3433" spans="2:2">
      <c r="B3433" s="13"/>
    </row>
    <row r="3434" spans="2:2">
      <c r="B3434" s="13"/>
    </row>
    <row r="3435" spans="2:2">
      <c r="B3435" s="13"/>
    </row>
    <row r="3436" spans="2:2">
      <c r="B3436" s="13"/>
    </row>
    <row r="3437" spans="2:2">
      <c r="B3437" s="13"/>
    </row>
    <row r="3438" spans="2:2">
      <c r="B3438" s="13"/>
    </row>
    <row r="3439" spans="2:2">
      <c r="B3439" s="13"/>
    </row>
    <row r="3440" spans="2:2">
      <c r="B3440" s="13"/>
    </row>
    <row r="3441" spans="2:2">
      <c r="B3441" s="13"/>
    </row>
    <row r="3442" spans="2:2">
      <c r="B3442" s="13"/>
    </row>
    <row r="3443" spans="2:2">
      <c r="B3443" s="13"/>
    </row>
    <row r="3444" spans="2:2">
      <c r="B3444" s="13"/>
    </row>
    <row r="3445" spans="2:2">
      <c r="B3445" s="13"/>
    </row>
    <row r="3446" spans="2:2">
      <c r="B3446" s="13"/>
    </row>
    <row r="3447" spans="2:2">
      <c r="B3447" s="13"/>
    </row>
    <row r="3448" spans="2:2">
      <c r="B3448" s="13"/>
    </row>
    <row r="3449" spans="2:2">
      <c r="B3449" s="13"/>
    </row>
    <row r="3450" spans="2:2">
      <c r="B3450" s="13"/>
    </row>
    <row r="3451" spans="2:2">
      <c r="B3451" s="13"/>
    </row>
    <row r="3452" spans="2:2">
      <c r="B3452" s="13"/>
    </row>
    <row r="3453" spans="2:2">
      <c r="B3453" s="13"/>
    </row>
    <row r="3454" spans="2:2">
      <c r="B3454" s="13"/>
    </row>
    <row r="3455" spans="2:2">
      <c r="B3455" s="13"/>
    </row>
    <row r="3456" spans="2:2">
      <c r="B3456" s="13"/>
    </row>
    <row r="3457" spans="2:2">
      <c r="B3457" s="13"/>
    </row>
    <row r="3458" spans="2:2">
      <c r="B3458" s="13"/>
    </row>
    <row r="3459" spans="2:2">
      <c r="B3459" s="13"/>
    </row>
    <row r="3460" spans="2:2">
      <c r="B3460" s="13"/>
    </row>
    <row r="3461" spans="2:2">
      <c r="B3461" s="13"/>
    </row>
    <row r="3462" spans="2:2">
      <c r="B3462" s="13"/>
    </row>
    <row r="3463" spans="2:2">
      <c r="B3463" s="13"/>
    </row>
    <row r="3464" spans="2:2">
      <c r="B3464" s="13"/>
    </row>
    <row r="3465" spans="2:2">
      <c r="B3465" s="13"/>
    </row>
    <row r="3466" spans="2:2">
      <c r="B3466" s="13"/>
    </row>
    <row r="3467" spans="2:2">
      <c r="B3467" s="13"/>
    </row>
    <row r="3468" spans="2:2">
      <c r="B3468" s="13"/>
    </row>
    <row r="3469" spans="2:2">
      <c r="B3469" s="13"/>
    </row>
    <row r="3470" spans="2:2">
      <c r="B3470" s="13"/>
    </row>
    <row r="3471" spans="2:2">
      <c r="B3471" s="13"/>
    </row>
    <row r="3472" spans="2:2">
      <c r="B3472" s="13"/>
    </row>
    <row r="3473" spans="2:2">
      <c r="B3473" s="13"/>
    </row>
    <row r="3474" spans="2:2">
      <c r="B3474" s="13"/>
    </row>
    <row r="3475" spans="2:2">
      <c r="B3475" s="13"/>
    </row>
    <row r="3476" spans="2:2">
      <c r="B3476" s="13"/>
    </row>
    <row r="3477" spans="2:2">
      <c r="B3477" s="13"/>
    </row>
    <row r="3478" spans="2:2">
      <c r="B3478" s="13"/>
    </row>
    <row r="3479" spans="2:2">
      <c r="B3479" s="13"/>
    </row>
    <row r="3480" spans="2:2">
      <c r="B3480" s="13"/>
    </row>
    <row r="3481" spans="2:2">
      <c r="B3481" s="13"/>
    </row>
    <row r="3482" spans="2:2">
      <c r="B3482" s="13"/>
    </row>
    <row r="3483" spans="2:2">
      <c r="B3483" s="13"/>
    </row>
    <row r="3484" spans="2:2">
      <c r="B3484" s="13"/>
    </row>
    <row r="3485" spans="2:2">
      <c r="B3485" s="13"/>
    </row>
    <row r="3486" spans="2:2">
      <c r="B3486" s="13"/>
    </row>
    <row r="3487" spans="2:2">
      <c r="B3487" s="13"/>
    </row>
    <row r="3488" spans="2:2">
      <c r="B3488" s="13"/>
    </row>
    <row r="3489" spans="2:2">
      <c r="B3489" s="13"/>
    </row>
    <row r="3490" spans="2:2">
      <c r="B3490" s="13"/>
    </row>
    <row r="3491" spans="2:2">
      <c r="B3491" s="13"/>
    </row>
    <row r="3492" spans="2:2">
      <c r="B3492" s="13"/>
    </row>
    <row r="3493" spans="2:2">
      <c r="B3493" s="13"/>
    </row>
    <row r="3494" spans="2:2">
      <c r="B3494" s="13"/>
    </row>
    <row r="3495" spans="2:2">
      <c r="B3495" s="13"/>
    </row>
    <row r="3496" spans="2:2">
      <c r="B3496" s="13"/>
    </row>
    <row r="3497" spans="2:2">
      <c r="B3497" s="13"/>
    </row>
    <row r="3498" spans="2:2">
      <c r="B3498" s="13"/>
    </row>
    <row r="3499" spans="2:2">
      <c r="B3499" s="13"/>
    </row>
    <row r="3500" spans="2:2">
      <c r="B3500" s="13"/>
    </row>
    <row r="3501" spans="2:2">
      <c r="B3501" s="13"/>
    </row>
    <row r="3502" spans="2:2">
      <c r="B3502" s="13"/>
    </row>
    <row r="3503" spans="2:2">
      <c r="B3503" s="13"/>
    </row>
    <row r="3504" spans="2:2">
      <c r="B3504" s="13"/>
    </row>
    <row r="3505" spans="2:2">
      <c r="B3505" s="13"/>
    </row>
    <row r="3506" spans="2:2">
      <c r="B3506" s="13"/>
    </row>
    <row r="3507" spans="2:2">
      <c r="B3507" s="13"/>
    </row>
    <row r="3508" spans="2:2">
      <c r="B3508" s="13"/>
    </row>
    <row r="3509" spans="2:2">
      <c r="B3509" s="13"/>
    </row>
    <row r="3510" spans="2:2">
      <c r="B3510" s="13"/>
    </row>
    <row r="3511" spans="2:2">
      <c r="B3511" s="13"/>
    </row>
    <row r="3512" spans="2:2">
      <c r="B3512" s="13"/>
    </row>
    <row r="3513" spans="2:2">
      <c r="B3513" s="13"/>
    </row>
    <row r="3514" spans="2:2">
      <c r="B3514" s="13"/>
    </row>
    <row r="3515" spans="2:2">
      <c r="B3515" s="13"/>
    </row>
    <row r="3516" spans="2:2">
      <c r="B3516" s="13"/>
    </row>
    <row r="3517" spans="2:2">
      <c r="B3517" s="13"/>
    </row>
    <row r="3518" spans="2:2">
      <c r="B3518" s="13"/>
    </row>
    <row r="3519" spans="2:2">
      <c r="B3519" s="13"/>
    </row>
    <row r="3520" spans="2:2">
      <c r="B3520" s="13"/>
    </row>
    <row r="3521" spans="2:2">
      <c r="B3521" s="13"/>
    </row>
    <row r="3522" spans="2:2">
      <c r="B3522" s="13"/>
    </row>
    <row r="3523" spans="2:2">
      <c r="B3523" s="13"/>
    </row>
    <row r="3524" spans="2:2">
      <c r="B3524" s="13"/>
    </row>
    <row r="3525" spans="2:2">
      <c r="B3525" s="13"/>
    </row>
    <row r="3526" spans="2:2">
      <c r="B3526" s="13"/>
    </row>
    <row r="3527" spans="2:2">
      <c r="B3527" s="13"/>
    </row>
    <row r="3528" spans="2:2">
      <c r="B3528" s="13"/>
    </row>
    <row r="3529" spans="2:2">
      <c r="B3529" s="13"/>
    </row>
    <row r="3530" spans="2:2">
      <c r="B3530" s="13"/>
    </row>
    <row r="3531" spans="2:2">
      <c r="B3531" s="13"/>
    </row>
    <row r="3532" spans="2:2">
      <c r="B3532" s="13"/>
    </row>
    <row r="3533" spans="2:2">
      <c r="B3533" s="13"/>
    </row>
    <row r="3534" spans="2:2">
      <c r="B3534" s="13"/>
    </row>
    <row r="3535" spans="2:2">
      <c r="B3535" s="13"/>
    </row>
    <row r="3536" spans="2:2">
      <c r="B3536" s="13"/>
    </row>
    <row r="3537" spans="2:2">
      <c r="B3537" s="13"/>
    </row>
    <row r="3538" spans="2:2">
      <c r="B3538" s="13"/>
    </row>
    <row r="3539" spans="2:2">
      <c r="B3539" s="13"/>
    </row>
    <row r="3540" spans="2:2">
      <c r="B3540" s="13"/>
    </row>
    <row r="3541" spans="2:2">
      <c r="B3541" s="13"/>
    </row>
    <row r="3542" spans="2:2">
      <c r="B3542" s="13"/>
    </row>
    <row r="3543" spans="2:2">
      <c r="B3543" s="13"/>
    </row>
    <row r="3544" spans="2:2">
      <c r="B3544" s="13"/>
    </row>
    <row r="3545" spans="2:2">
      <c r="B3545" s="13"/>
    </row>
    <row r="3546" spans="2:2">
      <c r="B3546" s="13"/>
    </row>
    <row r="3547" spans="2:2">
      <c r="B3547" s="13"/>
    </row>
    <row r="3548" spans="2:2">
      <c r="B3548" s="13"/>
    </row>
    <row r="3549" spans="2:2">
      <c r="B3549" s="13"/>
    </row>
    <row r="3550" spans="2:2">
      <c r="B3550" s="13"/>
    </row>
    <row r="3551" spans="2:2">
      <c r="B3551" s="13"/>
    </row>
    <row r="3552" spans="2:2">
      <c r="B3552" s="13"/>
    </row>
    <row r="3553" spans="2:2">
      <c r="B3553" s="13"/>
    </row>
    <row r="3554" spans="2:2">
      <c r="B3554" s="13"/>
    </row>
    <row r="3555" spans="2:2">
      <c r="B3555" s="13"/>
    </row>
    <row r="3556" spans="2:2">
      <c r="B3556" s="13"/>
    </row>
    <row r="3557" spans="2:2">
      <c r="B3557" s="13"/>
    </row>
    <row r="3558" spans="2:2">
      <c r="B3558" s="13"/>
    </row>
    <row r="3559" spans="2:2">
      <c r="B3559" s="13"/>
    </row>
    <row r="3560" spans="2:2">
      <c r="B3560" s="13"/>
    </row>
    <row r="3561" spans="2:2">
      <c r="B3561" s="13"/>
    </row>
    <row r="3562" spans="2:2">
      <c r="B3562" s="13"/>
    </row>
    <row r="3563" spans="2:2">
      <c r="B3563" s="13"/>
    </row>
    <row r="3564" spans="2:2">
      <c r="B3564" s="13"/>
    </row>
    <row r="3565" spans="2:2">
      <c r="B3565" s="13"/>
    </row>
    <row r="3566" spans="2:2">
      <c r="B3566" s="13"/>
    </row>
    <row r="3567" spans="2:2">
      <c r="B3567" s="13"/>
    </row>
    <row r="3568" spans="2:2">
      <c r="B3568" s="13"/>
    </row>
    <row r="3569" spans="2:2">
      <c r="B3569" s="13"/>
    </row>
    <row r="3570" spans="2:2">
      <c r="B3570" s="13"/>
    </row>
    <row r="3571" spans="2:2">
      <c r="B3571" s="13"/>
    </row>
    <row r="3572" spans="2:2">
      <c r="B3572" s="13"/>
    </row>
    <row r="3573" spans="2:2">
      <c r="B3573" s="13"/>
    </row>
    <row r="3574" spans="2:2">
      <c r="B3574" s="13"/>
    </row>
    <row r="3575" spans="2:2">
      <c r="B3575" s="13"/>
    </row>
    <row r="3576" spans="2:2">
      <c r="B3576" s="13"/>
    </row>
    <row r="3577" spans="2:2">
      <c r="B3577" s="13"/>
    </row>
    <row r="3578" spans="2:2">
      <c r="B3578" s="13"/>
    </row>
    <row r="3579" spans="2:2">
      <c r="B3579" s="13"/>
    </row>
    <row r="3580" spans="2:2">
      <c r="B3580" s="13"/>
    </row>
    <row r="3581" spans="2:2">
      <c r="B3581" s="13"/>
    </row>
    <row r="3582" spans="2:2">
      <c r="B3582" s="13"/>
    </row>
    <row r="3583" spans="2:2">
      <c r="B3583" s="13"/>
    </row>
    <row r="3584" spans="2:2">
      <c r="B3584" s="13"/>
    </row>
    <row r="3585" spans="2:2">
      <c r="B3585" s="13"/>
    </row>
    <row r="3586" spans="2:2">
      <c r="B3586" s="13"/>
    </row>
    <row r="3587" spans="2:2">
      <c r="B3587" s="13"/>
    </row>
    <row r="3588" spans="2:2">
      <c r="B3588" s="13"/>
    </row>
    <row r="3589" spans="2:2">
      <c r="B3589" s="13"/>
    </row>
    <row r="3590" spans="2:2">
      <c r="B3590" s="13"/>
    </row>
    <row r="3591" spans="2:2">
      <c r="B3591" s="13"/>
    </row>
    <row r="3592" spans="2:2">
      <c r="B3592" s="13"/>
    </row>
    <row r="3593" spans="2:2">
      <c r="B3593" s="13"/>
    </row>
    <row r="3594" spans="2:2">
      <c r="B3594" s="13"/>
    </row>
    <row r="3595" spans="2:2">
      <c r="B3595" s="13"/>
    </row>
    <row r="3596" spans="2:2">
      <c r="B3596" s="13"/>
    </row>
    <row r="3597" spans="2:2">
      <c r="B3597" s="13"/>
    </row>
    <row r="3598" spans="2:2">
      <c r="B3598" s="13"/>
    </row>
    <row r="3599" spans="2:2">
      <c r="B3599" s="13"/>
    </row>
    <row r="3600" spans="2:2">
      <c r="B3600" s="13"/>
    </row>
    <row r="3601" spans="2:2">
      <c r="B3601" s="13"/>
    </row>
    <row r="3602" spans="2:2">
      <c r="B3602" s="13"/>
    </row>
    <row r="3603" spans="2:2">
      <c r="B3603" s="13"/>
    </row>
    <row r="3604" spans="2:2">
      <c r="B3604" s="13"/>
    </row>
    <row r="3605" spans="2:2">
      <c r="B3605" s="13"/>
    </row>
    <row r="3606" spans="2:2">
      <c r="B3606" s="13"/>
    </row>
    <row r="3607" spans="2:2">
      <c r="B3607" s="13"/>
    </row>
    <row r="3608" spans="2:2">
      <c r="B3608" s="13"/>
    </row>
    <row r="3609" spans="2:2">
      <c r="B3609" s="13"/>
    </row>
    <row r="3610" spans="2:2">
      <c r="B3610" s="13"/>
    </row>
    <row r="3611" spans="2:2">
      <c r="B3611" s="13"/>
    </row>
    <row r="3612" spans="2:2">
      <c r="B3612" s="13"/>
    </row>
    <row r="3613" spans="2:2">
      <c r="B3613" s="13"/>
    </row>
    <row r="3614" spans="2:2">
      <c r="B3614" s="13"/>
    </row>
    <row r="3615" spans="2:2">
      <c r="B3615" s="13"/>
    </row>
    <row r="3616" spans="2:2">
      <c r="B3616" s="13"/>
    </row>
    <row r="3617" spans="2:2">
      <c r="B3617" s="13"/>
    </row>
    <row r="3618" spans="2:2">
      <c r="B3618" s="13"/>
    </row>
    <row r="3619" spans="2:2">
      <c r="B3619" s="13"/>
    </row>
    <row r="3620" spans="2:2">
      <c r="B3620" s="13"/>
    </row>
    <row r="3621" spans="2:2">
      <c r="B3621" s="13"/>
    </row>
    <row r="3622" spans="2:2">
      <c r="B3622" s="13"/>
    </row>
    <row r="3623" spans="2:2">
      <c r="B3623" s="13"/>
    </row>
    <row r="3624" spans="2:2">
      <c r="B3624" s="13"/>
    </row>
    <row r="3625" spans="2:2">
      <c r="B3625" s="13"/>
    </row>
    <row r="3626" spans="2:2">
      <c r="B3626" s="13"/>
    </row>
    <row r="3627" spans="2:2">
      <c r="B3627" s="13"/>
    </row>
    <row r="3628" spans="2:2">
      <c r="B3628" s="13"/>
    </row>
    <row r="3629" spans="2:2">
      <c r="B3629" s="13"/>
    </row>
    <row r="3630" spans="2:2">
      <c r="B3630" s="13"/>
    </row>
    <row r="3631" spans="2:2">
      <c r="B3631" s="13"/>
    </row>
    <row r="3632" spans="2:2">
      <c r="B3632" s="13"/>
    </row>
    <row r="3633" spans="2:2">
      <c r="B3633" s="13"/>
    </row>
    <row r="3634" spans="2:2">
      <c r="B3634" s="13"/>
    </row>
    <row r="3635" spans="2:2">
      <c r="B3635" s="13"/>
    </row>
    <row r="3636" spans="2:2">
      <c r="B3636" s="13"/>
    </row>
    <row r="3637" spans="2:2">
      <c r="B3637" s="13"/>
    </row>
    <row r="3638" spans="2:2">
      <c r="B3638" s="13"/>
    </row>
    <row r="3639" spans="2:2">
      <c r="B3639" s="13"/>
    </row>
    <row r="3640" spans="2:2">
      <c r="B3640" s="13"/>
    </row>
    <row r="3641" spans="2:2">
      <c r="B3641" s="13"/>
    </row>
    <row r="3642" spans="2:2">
      <c r="B3642" s="13"/>
    </row>
    <row r="3643" spans="2:2">
      <c r="B3643" s="13"/>
    </row>
    <row r="3644" spans="2:2">
      <c r="B3644" s="13"/>
    </row>
    <row r="3645" spans="2:2">
      <c r="B3645" s="13"/>
    </row>
    <row r="3646" spans="2:2">
      <c r="B3646" s="13"/>
    </row>
    <row r="3647" spans="2:2">
      <c r="B3647" s="13"/>
    </row>
    <row r="3648" spans="2:2">
      <c r="B3648" s="13"/>
    </row>
    <row r="3649" spans="2:2">
      <c r="B3649" s="13"/>
    </row>
    <row r="3650" spans="2:2">
      <c r="B3650" s="13"/>
    </row>
    <row r="3651" spans="2:2">
      <c r="B3651" s="13"/>
    </row>
    <row r="3652" spans="2:2">
      <c r="B3652" s="13"/>
    </row>
    <row r="3653" spans="2:2">
      <c r="B3653" s="13"/>
    </row>
    <row r="3654" spans="2:2">
      <c r="B3654" s="13"/>
    </row>
    <row r="3655" spans="2:2">
      <c r="B3655" s="13"/>
    </row>
    <row r="3656" spans="2:2">
      <c r="B3656" s="13"/>
    </row>
    <row r="3657" spans="2:2">
      <c r="B3657" s="13"/>
    </row>
    <row r="3658" spans="2:2">
      <c r="B3658" s="13"/>
    </row>
    <row r="3659" spans="2:2">
      <c r="B3659" s="13"/>
    </row>
    <row r="3660" spans="2:2">
      <c r="B3660" s="13"/>
    </row>
    <row r="3661" spans="2:2">
      <c r="B3661" s="13"/>
    </row>
    <row r="3662" spans="2:2">
      <c r="B3662" s="13"/>
    </row>
    <row r="3663" spans="2:2">
      <c r="B3663" s="13"/>
    </row>
    <row r="3664" spans="2:2">
      <c r="B3664" s="13"/>
    </row>
    <row r="3665" spans="2:2">
      <c r="B3665" s="13"/>
    </row>
    <row r="3666" spans="2:2">
      <c r="B3666" s="13"/>
    </row>
    <row r="3667" spans="2:2">
      <c r="B3667" s="13"/>
    </row>
    <row r="3668" spans="2:2">
      <c r="B3668" s="13"/>
    </row>
    <row r="3669" spans="2:2">
      <c r="B3669" s="13"/>
    </row>
    <row r="3670" spans="2:2">
      <c r="B3670" s="13"/>
    </row>
    <row r="3671" spans="2:2">
      <c r="B3671" s="13"/>
    </row>
    <row r="3672" spans="2:2">
      <c r="B3672" s="13"/>
    </row>
    <row r="3673" spans="2:2">
      <c r="B3673" s="13"/>
    </row>
    <row r="3674" spans="2:2">
      <c r="B3674" s="13"/>
    </row>
    <row r="3675" spans="2:2">
      <c r="B3675" s="13"/>
    </row>
    <row r="3676" spans="2:2">
      <c r="B3676" s="13"/>
    </row>
    <row r="3677" spans="2:2">
      <c r="B3677" s="13"/>
    </row>
    <row r="3678" spans="2:2">
      <c r="B3678" s="13"/>
    </row>
    <row r="3679" spans="2:2">
      <c r="B3679" s="13"/>
    </row>
    <row r="3680" spans="2:2">
      <c r="B3680" s="13"/>
    </row>
    <row r="3681" spans="2:2">
      <c r="B3681" s="13"/>
    </row>
    <row r="3682" spans="2:2">
      <c r="B3682" s="13"/>
    </row>
    <row r="3683" spans="2:2">
      <c r="B3683" s="13"/>
    </row>
    <row r="3684" spans="2:2">
      <c r="B3684" s="13"/>
    </row>
    <row r="3685" spans="2:2">
      <c r="B3685" s="13"/>
    </row>
    <row r="3686" spans="2:2">
      <c r="B3686" s="13"/>
    </row>
    <row r="3687" spans="2:2">
      <c r="B3687" s="13"/>
    </row>
    <row r="3688" spans="2:2">
      <c r="B3688" s="13"/>
    </row>
    <row r="3689" spans="2:2">
      <c r="B3689" s="13"/>
    </row>
    <row r="3690" spans="2:2">
      <c r="B3690" s="13"/>
    </row>
    <row r="3691" spans="2:2">
      <c r="B3691" s="13"/>
    </row>
    <row r="3692" spans="2:2">
      <c r="B3692" s="13"/>
    </row>
    <row r="3693" spans="2:2">
      <c r="B3693" s="13"/>
    </row>
    <row r="3694" spans="2:2">
      <c r="B3694" s="13"/>
    </row>
    <row r="3695" spans="2:2">
      <c r="B3695" s="13"/>
    </row>
    <row r="3696" spans="2:2">
      <c r="B3696" s="13"/>
    </row>
    <row r="3697" spans="2:2">
      <c r="B3697" s="13"/>
    </row>
    <row r="3698" spans="2:2">
      <c r="B3698" s="13"/>
    </row>
    <row r="3699" spans="2:2">
      <c r="B3699" s="13"/>
    </row>
    <row r="3700" spans="2:2">
      <c r="B3700" s="13"/>
    </row>
    <row r="3701" spans="2:2">
      <c r="B3701" s="13"/>
    </row>
    <row r="3702" spans="2:2">
      <c r="B3702" s="13"/>
    </row>
    <row r="3703" spans="2:2">
      <c r="B3703" s="13"/>
    </row>
    <row r="3704" spans="2:2">
      <c r="B3704" s="13"/>
    </row>
    <row r="3705" spans="2:2">
      <c r="B3705" s="13"/>
    </row>
    <row r="3706" spans="2:2">
      <c r="B3706" s="13"/>
    </row>
    <row r="3707" spans="2:2">
      <c r="B3707" s="13"/>
    </row>
    <row r="3708" spans="2:2">
      <c r="B3708" s="13"/>
    </row>
    <row r="3709" spans="2:2">
      <c r="B3709" s="13"/>
    </row>
    <row r="3710" spans="2:2">
      <c r="B3710" s="13"/>
    </row>
    <row r="3711" spans="2:2">
      <c r="B3711" s="13"/>
    </row>
    <row r="3712" spans="2:2">
      <c r="B3712" s="13"/>
    </row>
    <row r="3713" spans="2:2">
      <c r="B3713" s="13"/>
    </row>
    <row r="3714" spans="2:2">
      <c r="B3714" s="13"/>
    </row>
    <row r="3715" spans="2:2">
      <c r="B3715" s="13"/>
    </row>
    <row r="3716" spans="2:2">
      <c r="B3716" s="13"/>
    </row>
    <row r="3717" spans="2:2">
      <c r="B3717" s="13"/>
    </row>
    <row r="3718" spans="2:2">
      <c r="B3718" s="13"/>
    </row>
    <row r="3719" spans="2:2">
      <c r="B3719" s="13"/>
    </row>
    <row r="3720" spans="2:2">
      <c r="B3720" s="13"/>
    </row>
    <row r="3721" spans="2:2">
      <c r="B3721" s="13"/>
    </row>
    <row r="3722" spans="2:2">
      <c r="B3722" s="13"/>
    </row>
    <row r="3723" spans="2:2">
      <c r="B3723" s="13"/>
    </row>
    <row r="3724" spans="2:2">
      <c r="B3724" s="13"/>
    </row>
    <row r="3725" spans="2:2">
      <c r="B3725" s="13"/>
    </row>
    <row r="3726" spans="2:2">
      <c r="B3726" s="13"/>
    </row>
    <row r="3727" spans="2:2">
      <c r="B3727" s="13"/>
    </row>
    <row r="3728" spans="2:2">
      <c r="B3728" s="13"/>
    </row>
    <row r="3729" spans="2:2">
      <c r="B3729" s="13"/>
    </row>
    <row r="3730" spans="2:2">
      <c r="B3730" s="13"/>
    </row>
    <row r="3731" spans="2:2">
      <c r="B3731" s="13"/>
    </row>
    <row r="3732" spans="2:2">
      <c r="B3732" s="13"/>
    </row>
    <row r="3733" spans="2:2">
      <c r="B3733" s="13"/>
    </row>
    <row r="3734" spans="2:2">
      <c r="B3734" s="13"/>
    </row>
    <row r="3735" spans="2:2">
      <c r="B3735" s="13"/>
    </row>
    <row r="3736" spans="2:2">
      <c r="B3736" s="13"/>
    </row>
    <row r="3737" spans="2:2">
      <c r="B3737" s="13"/>
    </row>
    <row r="3738" spans="2:2">
      <c r="B3738" s="13"/>
    </row>
    <row r="3739" spans="2:2">
      <c r="B3739" s="13"/>
    </row>
    <row r="3740" spans="2:2">
      <c r="B3740" s="13"/>
    </row>
    <row r="3741" spans="2:2">
      <c r="B3741" s="13"/>
    </row>
    <row r="3742" spans="2:2">
      <c r="B3742" s="13"/>
    </row>
    <row r="3743" spans="2:2">
      <c r="B3743" s="13"/>
    </row>
    <row r="3744" spans="2:2">
      <c r="B3744" s="13"/>
    </row>
    <row r="3745" spans="2:2">
      <c r="B3745" s="13"/>
    </row>
    <row r="3746" spans="2:2">
      <c r="B3746" s="13"/>
    </row>
    <row r="3747" spans="2:2">
      <c r="B3747" s="13"/>
    </row>
    <row r="3748" spans="2:2">
      <c r="B3748" s="13"/>
    </row>
    <row r="3749" spans="2:2">
      <c r="B3749" s="13"/>
    </row>
    <row r="3750" spans="2:2">
      <c r="B3750" s="13"/>
    </row>
    <row r="3751" spans="2:2">
      <c r="B3751" s="13"/>
    </row>
    <row r="3752" spans="2:2">
      <c r="B3752" s="13"/>
    </row>
    <row r="3753" spans="2:2">
      <c r="B3753" s="13"/>
    </row>
    <row r="3754" spans="2:2">
      <c r="B3754" s="13"/>
    </row>
    <row r="3755" spans="2:2">
      <c r="B3755" s="13"/>
    </row>
    <row r="3756" spans="2:2">
      <c r="B3756" s="13"/>
    </row>
    <row r="3757" spans="2:2">
      <c r="B3757" s="13"/>
    </row>
    <row r="3758" spans="2:2">
      <c r="B3758" s="13"/>
    </row>
    <row r="3759" spans="2:2">
      <c r="B3759" s="13"/>
    </row>
    <row r="3760" spans="2:2">
      <c r="B3760" s="13"/>
    </row>
    <row r="3761" spans="2:2">
      <c r="B3761" s="13"/>
    </row>
    <row r="3762" spans="2:2">
      <c r="B3762" s="13"/>
    </row>
    <row r="3763" spans="2:2">
      <c r="B3763" s="13"/>
    </row>
    <row r="3764" spans="2:2">
      <c r="B3764" s="13"/>
    </row>
    <row r="3765" spans="2:2">
      <c r="B3765" s="13"/>
    </row>
    <row r="3766" spans="2:2">
      <c r="B3766" s="13"/>
    </row>
    <row r="3767" spans="2:2">
      <c r="B3767" s="13"/>
    </row>
    <row r="3768" spans="2:2">
      <c r="B3768" s="13"/>
    </row>
    <row r="3769" spans="2:2">
      <c r="B3769" s="13"/>
    </row>
    <row r="3770" spans="2:2">
      <c r="B3770" s="13"/>
    </row>
    <row r="3771" spans="2:2">
      <c r="B3771" s="13"/>
    </row>
    <row r="3772" spans="2:2">
      <c r="B3772" s="13"/>
    </row>
    <row r="3773" spans="2:2">
      <c r="B3773" s="13"/>
    </row>
    <row r="3774" spans="2:2">
      <c r="B3774" s="13"/>
    </row>
    <row r="3775" spans="2:2">
      <c r="B3775" s="13"/>
    </row>
    <row r="3776" spans="2:2">
      <c r="B3776" s="13"/>
    </row>
    <row r="3777" spans="2:2">
      <c r="B3777" s="13"/>
    </row>
    <row r="3778" spans="2:2">
      <c r="B3778" s="13"/>
    </row>
    <row r="3779" spans="2:2">
      <c r="B3779" s="13"/>
    </row>
    <row r="3780" spans="2:2">
      <c r="B3780" s="13"/>
    </row>
    <row r="3781" spans="2:2">
      <c r="B3781" s="13"/>
    </row>
    <row r="3782" spans="2:2">
      <c r="B3782" s="13"/>
    </row>
    <row r="3783" spans="2:2">
      <c r="B3783" s="13"/>
    </row>
    <row r="3784" spans="2:2">
      <c r="B3784" s="13"/>
    </row>
    <row r="3785" spans="2:2">
      <c r="B3785" s="13"/>
    </row>
    <row r="3786" spans="2:2">
      <c r="B3786" s="13"/>
    </row>
    <row r="3787" spans="2:2">
      <c r="B3787" s="13"/>
    </row>
    <row r="3788" spans="2:2">
      <c r="B3788" s="13"/>
    </row>
    <row r="3789" spans="2:2">
      <c r="B3789" s="13"/>
    </row>
    <row r="3790" spans="2:2">
      <c r="B3790" s="13"/>
    </row>
    <row r="3791" spans="2:2">
      <c r="B3791" s="13"/>
    </row>
    <row r="3792" spans="2:2">
      <c r="B3792" s="13"/>
    </row>
    <row r="3793" spans="2:2">
      <c r="B3793" s="13"/>
    </row>
    <row r="3794" spans="2:2">
      <c r="B3794" s="13"/>
    </row>
    <row r="3795" spans="2:2">
      <c r="B3795" s="13"/>
    </row>
    <row r="3796" spans="2:2">
      <c r="B3796" s="13"/>
    </row>
    <row r="3797" spans="2:2">
      <c r="B3797" s="13"/>
    </row>
    <row r="3798" spans="2:2">
      <c r="B3798" s="13"/>
    </row>
    <row r="3799" spans="2:2">
      <c r="B3799" s="13"/>
    </row>
    <row r="3800" spans="2:2">
      <c r="B3800" s="13"/>
    </row>
    <row r="3801" spans="2:2">
      <c r="B3801" s="13"/>
    </row>
    <row r="3802" spans="2:2">
      <c r="B3802" s="13"/>
    </row>
    <row r="3803" spans="2:2">
      <c r="B3803" s="13"/>
    </row>
    <row r="3804" spans="2:2">
      <c r="B3804" s="13"/>
    </row>
    <row r="3805" spans="2:2">
      <c r="B3805" s="13"/>
    </row>
    <row r="3806" spans="2:2">
      <c r="B3806" s="13"/>
    </row>
    <row r="3807" spans="2:2">
      <c r="B3807" s="13"/>
    </row>
    <row r="3808" spans="2:2">
      <c r="B3808" s="13"/>
    </row>
    <row r="3809" spans="2:2">
      <c r="B3809" s="13"/>
    </row>
    <row r="3810" spans="2:2">
      <c r="B3810" s="13"/>
    </row>
    <row r="3811" spans="2:2">
      <c r="B3811" s="13"/>
    </row>
    <row r="3812" spans="2:2">
      <c r="B3812" s="13"/>
    </row>
    <row r="3813" spans="2:2">
      <c r="B3813" s="13"/>
    </row>
    <row r="3814" spans="2:2">
      <c r="B3814" s="13"/>
    </row>
    <row r="3815" spans="2:2">
      <c r="B3815" s="13"/>
    </row>
    <row r="3816" spans="2:2">
      <c r="B3816" s="13"/>
    </row>
    <row r="3817" spans="2:2">
      <c r="B3817" s="13"/>
    </row>
    <row r="3818" spans="2:2">
      <c r="B3818" s="13"/>
    </row>
    <row r="3819" spans="2:2">
      <c r="B3819" s="13"/>
    </row>
    <row r="3820" spans="2:2">
      <c r="B3820" s="13"/>
    </row>
    <row r="3821" spans="2:2">
      <c r="B3821" s="13"/>
    </row>
    <row r="3822" spans="2:2">
      <c r="B3822" s="13"/>
    </row>
    <row r="3823" spans="2:2">
      <c r="B3823" s="13"/>
    </row>
    <row r="3824" spans="2:2">
      <c r="B3824" s="13"/>
    </row>
    <row r="3825" spans="2:2">
      <c r="B3825" s="13"/>
    </row>
    <row r="3826" spans="2:2">
      <c r="B3826" s="13"/>
    </row>
    <row r="3827" spans="2:2">
      <c r="B3827" s="13"/>
    </row>
    <row r="3828" spans="2:2">
      <c r="B3828" s="13"/>
    </row>
    <row r="3829" spans="2:2">
      <c r="B3829" s="13"/>
    </row>
    <row r="3830" spans="2:2">
      <c r="B3830" s="13"/>
    </row>
    <row r="3831" spans="2:2">
      <c r="B3831" s="13"/>
    </row>
    <row r="3832" spans="2:2">
      <c r="B3832" s="13"/>
    </row>
    <row r="3833" spans="2:2">
      <c r="B3833" s="13"/>
    </row>
    <row r="3834" spans="2:2">
      <c r="B3834" s="13"/>
    </row>
    <row r="3835" spans="2:2">
      <c r="B3835" s="13"/>
    </row>
    <row r="3836" spans="2:2">
      <c r="B3836" s="13"/>
    </row>
    <row r="3837" spans="2:2">
      <c r="B3837" s="13"/>
    </row>
    <row r="3838" spans="2:2">
      <c r="B3838" s="13"/>
    </row>
    <row r="3839" spans="2:2">
      <c r="B3839" s="13"/>
    </row>
    <row r="3840" spans="2:2">
      <c r="B3840" s="13"/>
    </row>
    <row r="3841" spans="2:2">
      <c r="B3841" s="13"/>
    </row>
    <row r="3842" spans="2:2">
      <c r="B3842" s="13"/>
    </row>
    <row r="3843" spans="2:2">
      <c r="B3843" s="13"/>
    </row>
    <row r="3844" spans="2:2">
      <c r="B3844" s="13"/>
    </row>
    <row r="3845" spans="2:2">
      <c r="B3845" s="13"/>
    </row>
    <row r="3846" spans="2:2">
      <c r="B3846" s="13"/>
    </row>
    <row r="3847" spans="2:2">
      <c r="B3847" s="13"/>
    </row>
    <row r="3848" spans="2:2">
      <c r="B3848" s="13"/>
    </row>
    <row r="3849" spans="2:2">
      <c r="B3849" s="13"/>
    </row>
    <row r="3850" spans="2:2">
      <c r="B3850" s="13"/>
    </row>
    <row r="3851" spans="2:2">
      <c r="B3851" s="13"/>
    </row>
    <row r="3852" spans="2:2">
      <c r="B3852" s="13"/>
    </row>
    <row r="3853" spans="2:2">
      <c r="B3853" s="13"/>
    </row>
    <row r="3854" spans="2:2">
      <c r="B3854" s="13"/>
    </row>
    <row r="3855" spans="2:2">
      <c r="B3855" s="13"/>
    </row>
    <row r="3856" spans="2:2">
      <c r="B3856" s="13"/>
    </row>
    <row r="3857" spans="2:2">
      <c r="B3857" s="13"/>
    </row>
    <row r="3858" spans="2:2">
      <c r="B3858" s="13"/>
    </row>
    <row r="3859" spans="2:2">
      <c r="B3859" s="13"/>
    </row>
    <row r="3860" spans="2:2">
      <c r="B3860" s="13"/>
    </row>
    <row r="3861" spans="2:2">
      <c r="B3861" s="13"/>
    </row>
    <row r="3862" spans="2:2">
      <c r="B3862" s="13"/>
    </row>
    <row r="3863" spans="2:2">
      <c r="B3863" s="13"/>
    </row>
    <row r="3864" spans="2:2">
      <c r="B3864" s="13"/>
    </row>
    <row r="3865" spans="2:2">
      <c r="B3865" s="13"/>
    </row>
    <row r="3866" spans="2:2">
      <c r="B3866" s="13"/>
    </row>
    <row r="3867" spans="2:2">
      <c r="B3867" s="13"/>
    </row>
    <row r="3868" spans="2:2">
      <c r="B3868" s="13"/>
    </row>
    <row r="3869" spans="2:2">
      <c r="B3869" s="13"/>
    </row>
    <row r="3870" spans="2:2">
      <c r="B3870" s="13"/>
    </row>
    <row r="3871" spans="2:2">
      <c r="B3871" s="13"/>
    </row>
    <row r="3872" spans="2:2">
      <c r="B3872" s="13"/>
    </row>
    <row r="3873" spans="2:2">
      <c r="B3873" s="13"/>
    </row>
    <row r="3874" spans="2:2">
      <c r="B3874" s="13"/>
    </row>
    <row r="3875" spans="2:2">
      <c r="B3875" s="13"/>
    </row>
    <row r="3876" spans="2:2">
      <c r="B3876" s="13"/>
    </row>
    <row r="3877" spans="2:2">
      <c r="B3877" s="13"/>
    </row>
    <row r="3878" spans="2:2">
      <c r="B3878" s="13"/>
    </row>
    <row r="3879" spans="2:2">
      <c r="B3879" s="13"/>
    </row>
    <row r="3880" spans="2:2">
      <c r="B3880" s="13"/>
    </row>
    <row r="3881" spans="2:2">
      <c r="B3881" s="13"/>
    </row>
    <row r="3882" spans="2:2">
      <c r="B3882" s="13"/>
    </row>
    <row r="3883" spans="2:2">
      <c r="B3883" s="13"/>
    </row>
    <row r="3884" spans="2:2">
      <c r="B3884" s="13"/>
    </row>
    <row r="3885" spans="2:2">
      <c r="B3885" s="13"/>
    </row>
    <row r="3886" spans="2:2">
      <c r="B3886" s="13"/>
    </row>
    <row r="3887" spans="2:2">
      <c r="B3887" s="13"/>
    </row>
    <row r="3888" spans="2:2">
      <c r="B3888" s="13"/>
    </row>
    <row r="3889" spans="2:2">
      <c r="B3889" s="13"/>
    </row>
    <row r="3890" spans="2:2">
      <c r="B3890" s="13"/>
    </row>
    <row r="3891" spans="2:2">
      <c r="B3891" s="13"/>
    </row>
    <row r="3892" spans="2:2">
      <c r="B3892" s="13"/>
    </row>
    <row r="3893" spans="2:2">
      <c r="B3893" s="13"/>
    </row>
    <row r="3894" spans="2:2">
      <c r="B3894" s="13"/>
    </row>
    <row r="3895" spans="2:2">
      <c r="B3895" s="13"/>
    </row>
    <row r="3896" spans="2:2">
      <c r="B3896" s="13"/>
    </row>
    <row r="3897" spans="2:2">
      <c r="B3897" s="13"/>
    </row>
    <row r="3898" spans="2:2">
      <c r="B3898" s="13"/>
    </row>
    <row r="3899" spans="2:2">
      <c r="B3899" s="13"/>
    </row>
    <row r="3900" spans="2:2">
      <c r="B3900" s="13"/>
    </row>
    <row r="3901" spans="2:2">
      <c r="B3901" s="13"/>
    </row>
    <row r="3902" spans="2:2">
      <c r="B3902" s="13"/>
    </row>
    <row r="3903" spans="2:2">
      <c r="B3903" s="13"/>
    </row>
    <row r="3904" spans="2:2">
      <c r="B3904" s="13"/>
    </row>
    <row r="3905" spans="2:2">
      <c r="B3905" s="13"/>
    </row>
    <row r="3906" spans="2:2">
      <c r="B3906" s="13"/>
    </row>
    <row r="3907" spans="2:2">
      <c r="B3907" s="13"/>
    </row>
    <row r="3908" spans="2:2">
      <c r="B3908" s="13"/>
    </row>
    <row r="3909" spans="2:2">
      <c r="B3909" s="13"/>
    </row>
    <row r="3910" spans="2:2">
      <c r="B3910" s="13"/>
    </row>
    <row r="3911" spans="2:2">
      <c r="B3911" s="13"/>
    </row>
    <row r="3912" spans="2:2">
      <c r="B3912" s="13"/>
    </row>
    <row r="3913" spans="2:2">
      <c r="B3913" s="13"/>
    </row>
    <row r="3914" spans="2:2">
      <c r="B3914" s="13"/>
    </row>
    <row r="3915" spans="2:2">
      <c r="B3915" s="13"/>
    </row>
    <row r="3916" spans="2:2">
      <c r="B3916" s="13"/>
    </row>
    <row r="3917" spans="2:2">
      <c r="B3917" s="13"/>
    </row>
    <row r="3918" spans="2:2">
      <c r="B3918" s="13"/>
    </row>
    <row r="3919" spans="2:2">
      <c r="B3919" s="13"/>
    </row>
    <row r="3920" spans="2:2">
      <c r="B3920" s="13"/>
    </row>
    <row r="3921" spans="2:2">
      <c r="B3921" s="13"/>
    </row>
    <row r="3922" spans="2:2">
      <c r="B3922" s="13"/>
    </row>
    <row r="3923" spans="2:2">
      <c r="B3923" s="13"/>
    </row>
    <row r="3924" spans="2:2">
      <c r="B3924" s="13"/>
    </row>
    <row r="3925" spans="2:2">
      <c r="B3925" s="13"/>
    </row>
    <row r="3926" spans="2:2">
      <c r="B3926" s="13"/>
    </row>
    <row r="3927" spans="2:2">
      <c r="B3927" s="13"/>
    </row>
    <row r="3928" spans="2:2">
      <c r="B3928" s="13"/>
    </row>
    <row r="3929" spans="2:2">
      <c r="B3929" s="13"/>
    </row>
    <row r="3930" spans="2:2">
      <c r="B3930" s="13"/>
    </row>
    <row r="3931" spans="2:2">
      <c r="B3931" s="13"/>
    </row>
    <row r="3932" spans="2:2">
      <c r="B3932" s="13"/>
    </row>
    <row r="3933" spans="2:2">
      <c r="B3933" s="13"/>
    </row>
    <row r="3934" spans="2:2">
      <c r="B3934" s="13"/>
    </row>
    <row r="3935" spans="2:2">
      <c r="B3935" s="13"/>
    </row>
    <row r="3936" spans="2:2">
      <c r="B3936" s="13"/>
    </row>
    <row r="3937" spans="2:2">
      <c r="B3937" s="13"/>
    </row>
    <row r="3938" spans="2:2">
      <c r="B3938" s="13"/>
    </row>
    <row r="3939" spans="2:2">
      <c r="B3939" s="13"/>
    </row>
    <row r="3940" spans="2:2">
      <c r="B3940" s="13"/>
    </row>
    <row r="3941" spans="2:2">
      <c r="B3941" s="13"/>
    </row>
    <row r="3942" spans="2:2">
      <c r="B3942" s="13"/>
    </row>
    <row r="3943" spans="2:2">
      <c r="B3943" s="13"/>
    </row>
    <row r="3944" spans="2:2">
      <c r="B3944" s="13"/>
    </row>
    <row r="3945" spans="2:2">
      <c r="B3945" s="13"/>
    </row>
    <row r="3946" spans="2:2">
      <c r="B3946" s="13"/>
    </row>
    <row r="3947" spans="2:2">
      <c r="B3947" s="13"/>
    </row>
    <row r="3948" spans="2:2">
      <c r="B3948" s="13"/>
    </row>
    <row r="3949" spans="2:2">
      <c r="B3949" s="13"/>
    </row>
    <row r="3950" spans="2:2">
      <c r="B3950" s="13"/>
    </row>
    <row r="3951" spans="2:2">
      <c r="B3951" s="13"/>
    </row>
    <row r="3952" spans="2:2">
      <c r="B3952" s="13"/>
    </row>
    <row r="3953" spans="2:2">
      <c r="B3953" s="13"/>
    </row>
    <row r="3954" spans="2:2">
      <c r="B3954" s="13"/>
    </row>
    <row r="3955" spans="2:2">
      <c r="B3955" s="13"/>
    </row>
    <row r="3956" spans="2:2">
      <c r="B3956" s="13"/>
    </row>
    <row r="3957" spans="2:2">
      <c r="B3957" s="13"/>
    </row>
    <row r="3958" spans="2:2">
      <c r="B3958" s="13"/>
    </row>
    <row r="3959" spans="2:2">
      <c r="B3959" s="13"/>
    </row>
    <row r="3960" spans="2:2">
      <c r="B3960" s="13"/>
    </row>
    <row r="3961" spans="2:2">
      <c r="B3961" s="13"/>
    </row>
    <row r="3962" spans="2:2">
      <c r="B3962" s="13"/>
    </row>
    <row r="3963" spans="2:2">
      <c r="B3963" s="13"/>
    </row>
    <row r="3964" spans="2:2">
      <c r="B3964" s="13"/>
    </row>
    <row r="3965" spans="2:2">
      <c r="B3965" s="13"/>
    </row>
    <row r="3966" spans="2:2">
      <c r="B3966" s="13"/>
    </row>
    <row r="3967" spans="2:2">
      <c r="B3967" s="13"/>
    </row>
    <row r="3968" spans="2:2">
      <c r="B3968" s="13"/>
    </row>
    <row r="3969" spans="2:2">
      <c r="B3969" s="13"/>
    </row>
    <row r="3970" spans="2:2">
      <c r="B3970" s="13"/>
    </row>
    <row r="3971" spans="2:2">
      <c r="B3971" s="13"/>
    </row>
    <row r="3972" spans="2:2">
      <c r="B3972" s="13"/>
    </row>
    <row r="3973" spans="2:2">
      <c r="B3973" s="13"/>
    </row>
    <row r="3974" spans="2:2">
      <c r="B3974" s="13"/>
    </row>
    <row r="3975" spans="2:2">
      <c r="B3975" s="13"/>
    </row>
    <row r="3976" spans="2:2">
      <c r="B3976" s="13"/>
    </row>
    <row r="3977" spans="2:2">
      <c r="B3977" s="13"/>
    </row>
    <row r="3978" spans="2:2">
      <c r="B3978" s="13"/>
    </row>
    <row r="3979" spans="2:2">
      <c r="B3979" s="13"/>
    </row>
    <row r="3980" spans="2:2">
      <c r="B3980" s="13"/>
    </row>
    <row r="3981" spans="2:2">
      <c r="B3981" s="13"/>
    </row>
    <row r="3982" spans="2:2">
      <c r="B3982" s="13"/>
    </row>
    <row r="3983" spans="2:2">
      <c r="B3983" s="13"/>
    </row>
    <row r="3984" spans="2:2">
      <c r="B3984" s="13"/>
    </row>
    <row r="3985" spans="2:2">
      <c r="B3985" s="13"/>
    </row>
    <row r="3986" spans="2:2">
      <c r="B3986" s="13"/>
    </row>
    <row r="3987" spans="2:2">
      <c r="B3987" s="13"/>
    </row>
    <row r="3988" spans="2:2">
      <c r="B3988" s="13"/>
    </row>
    <row r="3989" spans="2:2">
      <c r="B3989" s="13"/>
    </row>
    <row r="3990" spans="2:2">
      <c r="B3990" s="13"/>
    </row>
    <row r="3991" spans="2:2">
      <c r="B3991" s="13"/>
    </row>
    <row r="3992" spans="2:2">
      <c r="B3992" s="13"/>
    </row>
    <row r="3993" spans="2:2">
      <c r="B3993" s="13"/>
    </row>
    <row r="3994" spans="2:2">
      <c r="B3994" s="13"/>
    </row>
    <row r="3995" spans="2:2">
      <c r="B3995" s="13"/>
    </row>
    <row r="3996" spans="2:2">
      <c r="B3996" s="13"/>
    </row>
    <row r="3997" spans="2:2">
      <c r="B3997" s="13"/>
    </row>
    <row r="3998" spans="2:2">
      <c r="B3998" s="13"/>
    </row>
    <row r="3999" spans="2:2">
      <c r="B3999" s="13"/>
    </row>
    <row r="4000" spans="2:2">
      <c r="B4000" s="13"/>
    </row>
    <row r="4001" spans="2:2">
      <c r="B4001" s="13"/>
    </row>
    <row r="4002" spans="2:2">
      <c r="B4002" s="13"/>
    </row>
    <row r="4003" spans="2:2">
      <c r="B4003" s="13"/>
    </row>
    <row r="4004" spans="2:2">
      <c r="B4004" s="13"/>
    </row>
    <row r="4005" spans="2:2">
      <c r="B4005" s="13"/>
    </row>
    <row r="4006" spans="2:2">
      <c r="B4006" s="13"/>
    </row>
    <row r="4007" spans="2:2">
      <c r="B4007" s="13"/>
    </row>
    <row r="4008" spans="2:2">
      <c r="B4008" s="13"/>
    </row>
    <row r="4009" spans="2:2">
      <c r="B4009" s="13"/>
    </row>
    <row r="4010" spans="2:2">
      <c r="B4010" s="13"/>
    </row>
    <row r="4011" spans="2:2">
      <c r="B4011" s="13"/>
    </row>
    <row r="4012" spans="2:2">
      <c r="B4012" s="13"/>
    </row>
    <row r="4013" spans="2:2">
      <c r="B4013" s="13"/>
    </row>
    <row r="4014" spans="2:2">
      <c r="B4014" s="13"/>
    </row>
    <row r="4015" spans="2:2">
      <c r="B4015" s="13"/>
    </row>
    <row r="4016" spans="2:2">
      <c r="B4016" s="13"/>
    </row>
    <row r="4017" spans="2:2">
      <c r="B4017" s="13"/>
    </row>
    <row r="4018" spans="2:2">
      <c r="B4018" s="13"/>
    </row>
    <row r="4019" spans="2:2">
      <c r="B4019" s="13"/>
    </row>
    <row r="4020" spans="2:2">
      <c r="B4020" s="13"/>
    </row>
    <row r="4021" spans="2:2">
      <c r="B4021" s="13"/>
    </row>
    <row r="4022" spans="2:2">
      <c r="B4022" s="13"/>
    </row>
    <row r="4023" spans="2:2">
      <c r="B4023" s="13"/>
    </row>
    <row r="4024" spans="2:2">
      <c r="B4024" s="13"/>
    </row>
    <row r="4025" spans="2:2">
      <c r="B4025" s="13"/>
    </row>
    <row r="4026" spans="2:2">
      <c r="B4026" s="13"/>
    </row>
    <row r="4027" spans="2:2">
      <c r="B4027" s="13"/>
    </row>
    <row r="4028" spans="2:2">
      <c r="B4028" s="13"/>
    </row>
    <row r="4029" spans="2:2">
      <c r="B4029" s="13"/>
    </row>
    <row r="4030" spans="2:2">
      <c r="B4030" s="13"/>
    </row>
    <row r="4031" spans="2:2">
      <c r="B4031" s="13"/>
    </row>
    <row r="4032" spans="2:2">
      <c r="B4032" s="13"/>
    </row>
    <row r="4033" spans="2:2">
      <c r="B4033" s="13"/>
    </row>
    <row r="4034" spans="2:2">
      <c r="B4034" s="13"/>
    </row>
    <row r="4035" spans="2:2">
      <c r="B4035" s="13"/>
    </row>
    <row r="4036" spans="2:2">
      <c r="B4036" s="13"/>
    </row>
    <row r="4037" spans="2:2">
      <c r="B4037" s="13"/>
    </row>
    <row r="4038" spans="2:2">
      <c r="B4038" s="13"/>
    </row>
    <row r="4039" spans="2:2">
      <c r="B4039" s="13"/>
    </row>
    <row r="4040" spans="2:2">
      <c r="B4040" s="13"/>
    </row>
    <row r="4041" spans="2:2">
      <c r="B4041" s="13"/>
    </row>
    <row r="4042" spans="2:2">
      <c r="B4042" s="13"/>
    </row>
    <row r="4043" spans="2:2">
      <c r="B4043" s="13"/>
    </row>
    <row r="4044" spans="2:2">
      <c r="B4044" s="13"/>
    </row>
    <row r="4045" spans="2:2">
      <c r="B4045" s="13"/>
    </row>
    <row r="4046" spans="2:2">
      <c r="B4046" s="13"/>
    </row>
    <row r="4047" spans="2:2">
      <c r="B4047" s="13"/>
    </row>
    <row r="4048" spans="2:2">
      <c r="B4048" s="13"/>
    </row>
    <row r="4049" spans="2:2">
      <c r="B4049" s="13"/>
    </row>
    <row r="4050" spans="2:2">
      <c r="B4050" s="13"/>
    </row>
    <row r="4051" spans="2:2">
      <c r="B4051" s="13"/>
    </row>
    <row r="4052" spans="2:2">
      <c r="B4052" s="13"/>
    </row>
    <row r="4053" spans="2:2">
      <c r="B4053" s="13"/>
    </row>
    <row r="4054" spans="2:2">
      <c r="B4054" s="13"/>
    </row>
    <row r="4055" spans="2:2">
      <c r="B4055" s="13"/>
    </row>
    <row r="4056" spans="2:2">
      <c r="B4056" s="13"/>
    </row>
    <row r="4057" spans="2:2">
      <c r="B4057" s="13"/>
    </row>
    <row r="4058" spans="2:2">
      <c r="B4058" s="13"/>
    </row>
    <row r="4059" spans="2:2">
      <c r="B4059" s="13"/>
    </row>
    <row r="4060" spans="2:2">
      <c r="B4060" s="13"/>
    </row>
    <row r="4061" spans="2:2">
      <c r="B4061" s="13"/>
    </row>
    <row r="4062" spans="2:2">
      <c r="B4062" s="13"/>
    </row>
    <row r="4063" spans="2:2">
      <c r="B4063" s="13"/>
    </row>
    <row r="4064" spans="2:2">
      <c r="B4064" s="13"/>
    </row>
    <row r="4065" spans="2:2">
      <c r="B4065" s="13"/>
    </row>
    <row r="4066" spans="2:2">
      <c r="B4066" s="13"/>
    </row>
    <row r="4067" spans="2:2">
      <c r="B4067" s="13"/>
    </row>
    <row r="4068" spans="2:2">
      <c r="B4068" s="13"/>
    </row>
    <row r="4069" spans="2:2">
      <c r="B4069" s="13"/>
    </row>
    <row r="4070" spans="2:2">
      <c r="B4070" s="13"/>
    </row>
    <row r="4071" spans="2:2">
      <c r="B4071" s="13"/>
    </row>
    <row r="4072" spans="2:2">
      <c r="B4072" s="13"/>
    </row>
    <row r="4073" spans="2:2">
      <c r="B4073" s="13"/>
    </row>
    <row r="4074" spans="2:2">
      <c r="B4074" s="13"/>
    </row>
    <row r="4075" spans="2:2">
      <c r="B4075" s="13"/>
    </row>
    <row r="4076" spans="2:2">
      <c r="B4076" s="13"/>
    </row>
    <row r="4077" spans="2:2">
      <c r="B4077" s="13"/>
    </row>
    <row r="4078" spans="2:2">
      <c r="B4078" s="13"/>
    </row>
    <row r="4079" spans="2:2">
      <c r="B4079" s="13"/>
    </row>
    <row r="4080" spans="2:2">
      <c r="B4080" s="13"/>
    </row>
    <row r="4081" spans="2:2">
      <c r="B4081" s="13"/>
    </row>
    <row r="4082" spans="2:2">
      <c r="B4082" s="13"/>
    </row>
    <row r="4083" spans="2:2">
      <c r="B4083" s="13"/>
    </row>
    <row r="4084" spans="2:2">
      <c r="B4084" s="13"/>
    </row>
    <row r="4085" spans="2:2">
      <c r="B4085" s="13"/>
    </row>
    <row r="4086" spans="2:2">
      <c r="B4086" s="13"/>
    </row>
    <row r="4087" spans="2:2">
      <c r="B4087" s="13"/>
    </row>
    <row r="4088" spans="2:2">
      <c r="B4088" s="13"/>
    </row>
    <row r="4089" spans="2:2">
      <c r="B4089" s="13"/>
    </row>
    <row r="4090" spans="2:2">
      <c r="B4090" s="13"/>
    </row>
    <row r="4091" spans="2:2">
      <c r="B4091" s="13"/>
    </row>
    <row r="4092" spans="2:2">
      <c r="B4092" s="13"/>
    </row>
    <row r="4093" spans="2:2">
      <c r="B4093" s="13"/>
    </row>
    <row r="4094" spans="2:2">
      <c r="B4094" s="13"/>
    </row>
    <row r="4095" spans="2:2">
      <c r="B4095" s="13"/>
    </row>
    <row r="4096" spans="2:2">
      <c r="B4096" s="13"/>
    </row>
    <row r="4097" spans="2:2">
      <c r="B4097" s="13"/>
    </row>
    <row r="4098" spans="2:2">
      <c r="B4098" s="13"/>
    </row>
    <row r="4099" spans="2:2">
      <c r="B4099" s="13"/>
    </row>
    <row r="4100" spans="2:2">
      <c r="B4100" s="13"/>
    </row>
    <row r="4101" spans="2:2">
      <c r="B4101" s="13"/>
    </row>
    <row r="4102" spans="2:2">
      <c r="B4102" s="13"/>
    </row>
    <row r="4103" spans="2:2">
      <c r="B4103" s="13"/>
    </row>
    <row r="4104" spans="2:2">
      <c r="B4104" s="13"/>
    </row>
    <row r="4105" spans="2:2">
      <c r="B4105" s="13"/>
    </row>
    <row r="4106" spans="2:2">
      <c r="B4106" s="13"/>
    </row>
    <row r="4107" spans="2:2">
      <c r="B4107" s="13"/>
    </row>
    <row r="4108" spans="2:2">
      <c r="B4108" s="13"/>
    </row>
    <row r="4109" spans="2:2">
      <c r="B4109" s="13"/>
    </row>
    <row r="4110" spans="2:2">
      <c r="B4110" s="13"/>
    </row>
    <row r="4111" spans="2:2">
      <c r="B4111" s="13"/>
    </row>
    <row r="4112" spans="2:2">
      <c r="B4112" s="13"/>
    </row>
    <row r="4113" spans="2:2">
      <c r="B4113" s="13"/>
    </row>
    <row r="4114" spans="2:2">
      <c r="B4114" s="13"/>
    </row>
    <row r="4115" spans="2:2">
      <c r="B4115" s="13"/>
    </row>
    <row r="4116" spans="2:2">
      <c r="B4116" s="13"/>
    </row>
    <row r="4117" spans="2:2">
      <c r="B4117" s="13"/>
    </row>
    <row r="4118" spans="2:2">
      <c r="B4118" s="13"/>
    </row>
    <row r="4119" spans="2:2">
      <c r="B4119" s="13"/>
    </row>
    <row r="4120" spans="2:2">
      <c r="B4120" s="13"/>
    </row>
    <row r="4121" spans="2:2">
      <c r="B4121" s="13"/>
    </row>
    <row r="4122" spans="2:2">
      <c r="B4122" s="13"/>
    </row>
    <row r="4123" spans="2:2">
      <c r="B4123" s="13"/>
    </row>
    <row r="4124" spans="2:2">
      <c r="B4124" s="13"/>
    </row>
    <row r="4125" spans="2:2">
      <c r="B4125" s="13"/>
    </row>
    <row r="4126" spans="2:2">
      <c r="B4126" s="13"/>
    </row>
    <row r="4127" spans="2:2">
      <c r="B4127" s="13"/>
    </row>
    <row r="4128" spans="2:2">
      <c r="B4128" s="13"/>
    </row>
    <row r="4129" spans="2:2">
      <c r="B4129" s="13"/>
    </row>
    <row r="4130" spans="2:2">
      <c r="B4130" s="13"/>
    </row>
    <row r="4131" spans="2:2">
      <c r="B4131" s="13"/>
    </row>
    <row r="4132" spans="2:2">
      <c r="B4132" s="13"/>
    </row>
    <row r="4133" spans="2:2">
      <c r="B4133" s="13"/>
    </row>
    <row r="4134" spans="2:2">
      <c r="B4134" s="13"/>
    </row>
    <row r="4135" spans="2:2">
      <c r="B4135" s="13"/>
    </row>
    <row r="4136" spans="2:2">
      <c r="B4136" s="13"/>
    </row>
    <row r="4137" spans="2:2">
      <c r="B4137" s="13"/>
    </row>
    <row r="4138" spans="2:2">
      <c r="B4138" s="13"/>
    </row>
    <row r="4139" spans="2:2">
      <c r="B4139" s="13"/>
    </row>
    <row r="4140" spans="2:2">
      <c r="B4140" s="13"/>
    </row>
    <row r="4141" spans="2:2">
      <c r="B4141" s="13"/>
    </row>
    <row r="4142" spans="2:2">
      <c r="B4142" s="13"/>
    </row>
    <row r="4143" spans="2:2">
      <c r="B4143" s="13"/>
    </row>
    <row r="4144" spans="2:2">
      <c r="B4144" s="13"/>
    </row>
    <row r="4145" spans="2:2">
      <c r="B4145" s="13"/>
    </row>
    <row r="4146" spans="2:2">
      <c r="B4146" s="13"/>
    </row>
    <row r="4147" spans="2:2">
      <c r="B4147" s="13"/>
    </row>
    <row r="4148" spans="2:2">
      <c r="B4148" s="13"/>
    </row>
    <row r="4149" spans="2:2">
      <c r="B4149" s="13"/>
    </row>
    <row r="4150" spans="2:2">
      <c r="B4150" s="13"/>
    </row>
    <row r="4151" spans="2:2">
      <c r="B4151" s="13"/>
    </row>
    <row r="4152" spans="2:2">
      <c r="B4152" s="13"/>
    </row>
    <row r="4153" spans="2:2">
      <c r="B4153" s="13"/>
    </row>
    <row r="4154" spans="2:2">
      <c r="B4154" s="13"/>
    </row>
    <row r="4155" spans="2:2">
      <c r="B4155" s="13"/>
    </row>
    <row r="4156" spans="2:2">
      <c r="B4156" s="13"/>
    </row>
    <row r="4157" spans="2:2">
      <c r="B4157" s="13"/>
    </row>
    <row r="4158" spans="2:2">
      <c r="B4158" s="13"/>
    </row>
    <row r="4159" spans="2:2">
      <c r="B4159" s="13"/>
    </row>
    <row r="4160" spans="2:2">
      <c r="B4160" s="13"/>
    </row>
    <row r="4161" spans="2:2">
      <c r="B4161" s="13"/>
    </row>
    <row r="4162" spans="2:2">
      <c r="B4162" s="13"/>
    </row>
    <row r="4163" spans="2:2">
      <c r="B4163" s="13"/>
    </row>
    <row r="4164" spans="2:2">
      <c r="B4164" s="13"/>
    </row>
    <row r="4165" spans="2:2">
      <c r="B4165" s="13"/>
    </row>
    <row r="4166" spans="2:2">
      <c r="B4166" s="13"/>
    </row>
    <row r="4167" spans="2:2">
      <c r="B4167" s="13"/>
    </row>
    <row r="4168" spans="2:2">
      <c r="B4168" s="13"/>
    </row>
    <row r="4169" spans="2:2">
      <c r="B4169" s="13"/>
    </row>
    <row r="4170" spans="2:2">
      <c r="B4170" s="13"/>
    </row>
    <row r="4171" spans="2:2">
      <c r="B4171" s="13"/>
    </row>
    <row r="4172" spans="2:2">
      <c r="B4172" s="13"/>
    </row>
    <row r="4173" spans="2:2">
      <c r="B4173" s="13"/>
    </row>
    <row r="4174" spans="2:2">
      <c r="B4174" s="13"/>
    </row>
    <row r="4175" spans="2:2">
      <c r="B4175" s="13"/>
    </row>
    <row r="4176" spans="2:2">
      <c r="B4176" s="13"/>
    </row>
    <row r="4177" spans="2:2">
      <c r="B4177" s="13"/>
    </row>
    <row r="4178" spans="2:2">
      <c r="B4178" s="13"/>
    </row>
    <row r="4179" spans="2:2">
      <c r="B4179" s="13"/>
    </row>
    <row r="4180" spans="2:2">
      <c r="B4180" s="13"/>
    </row>
    <row r="4181" spans="2:2">
      <c r="B4181" s="13"/>
    </row>
    <row r="4182" spans="2:2">
      <c r="B4182" s="13"/>
    </row>
    <row r="4183" spans="2:2">
      <c r="B4183" s="13"/>
    </row>
    <row r="4184" spans="2:2">
      <c r="B4184" s="13"/>
    </row>
    <row r="4185" spans="2:2">
      <c r="B4185" s="13"/>
    </row>
    <row r="4186" spans="2:2">
      <c r="B4186" s="13"/>
    </row>
    <row r="4187" spans="2:2">
      <c r="B4187" s="13"/>
    </row>
    <row r="4188" spans="2:2">
      <c r="B4188" s="13"/>
    </row>
    <row r="4189" spans="2:2">
      <c r="B4189" s="13"/>
    </row>
    <row r="4190" spans="2:2">
      <c r="B4190" s="13"/>
    </row>
    <row r="4191" spans="2:2">
      <c r="B4191" s="13"/>
    </row>
    <row r="4192" spans="2:2">
      <c r="B4192" s="13"/>
    </row>
    <row r="4193" spans="2:2">
      <c r="B4193" s="13"/>
    </row>
    <row r="4194" spans="2:2">
      <c r="B4194" s="13"/>
    </row>
    <row r="4195" spans="2:2">
      <c r="B4195" s="13"/>
    </row>
    <row r="4196" spans="2:2">
      <c r="B4196" s="13"/>
    </row>
    <row r="4197" spans="2:2">
      <c r="B4197" s="13"/>
    </row>
    <row r="4198" spans="2:2">
      <c r="B4198" s="13"/>
    </row>
    <row r="4199" spans="2:2">
      <c r="B4199" s="13"/>
    </row>
    <row r="4200" spans="2:2">
      <c r="B4200" s="13"/>
    </row>
    <row r="4201" spans="2:2">
      <c r="B4201" s="13"/>
    </row>
    <row r="4202" spans="2:2">
      <c r="B4202" s="13"/>
    </row>
    <row r="4203" spans="2:2">
      <c r="B4203" s="13"/>
    </row>
    <row r="4204" spans="2:2">
      <c r="B4204" s="13"/>
    </row>
    <row r="4205" spans="2:2">
      <c r="B4205" s="13"/>
    </row>
    <row r="4206" spans="2:2">
      <c r="B4206" s="13"/>
    </row>
    <row r="4207" spans="2:2">
      <c r="B4207" s="13"/>
    </row>
    <row r="4208" spans="2:2">
      <c r="B4208" s="13"/>
    </row>
    <row r="4209" spans="2:2">
      <c r="B4209" s="13"/>
    </row>
    <row r="4210" spans="2:2">
      <c r="B4210" s="13"/>
    </row>
    <row r="4211" spans="2:2">
      <c r="B4211" s="13"/>
    </row>
    <row r="4212" spans="2:2">
      <c r="B4212" s="13"/>
    </row>
    <row r="4213" spans="2:2">
      <c r="B4213" s="13"/>
    </row>
    <row r="4214" spans="2:2">
      <c r="B4214" s="13"/>
    </row>
    <row r="4215" spans="2:2">
      <c r="B4215" s="13"/>
    </row>
    <row r="4216" spans="2:2">
      <c r="B4216" s="13"/>
    </row>
    <row r="4217" spans="2:2">
      <c r="B4217" s="13"/>
    </row>
    <row r="4218" spans="2:2">
      <c r="B4218" s="13"/>
    </row>
    <row r="4219" spans="2:2">
      <c r="B4219" s="13"/>
    </row>
    <row r="4220" spans="2:2">
      <c r="B4220" s="13"/>
    </row>
    <row r="4221" spans="2:2">
      <c r="B4221" s="13"/>
    </row>
    <row r="4222" spans="2:2">
      <c r="B4222" s="13"/>
    </row>
    <row r="4223" spans="2:2">
      <c r="B4223" s="13"/>
    </row>
    <row r="4224" spans="2:2">
      <c r="B4224" s="13"/>
    </row>
    <row r="4225" spans="2:2">
      <c r="B4225" s="13"/>
    </row>
    <row r="4226" spans="2:2">
      <c r="B4226" s="13"/>
    </row>
    <row r="4227" spans="2:2">
      <c r="B4227" s="13"/>
    </row>
    <row r="4228" spans="2:2">
      <c r="B4228" s="13"/>
    </row>
    <row r="4229" spans="2:2">
      <c r="B4229" s="13"/>
    </row>
    <row r="4230" spans="2:2">
      <c r="B4230" s="13"/>
    </row>
    <row r="4231" spans="2:2">
      <c r="B4231" s="13"/>
    </row>
    <row r="4232" spans="2:2">
      <c r="B4232" s="13"/>
    </row>
    <row r="4233" spans="2:2">
      <c r="B4233" s="13"/>
    </row>
    <row r="4234" spans="2:2">
      <c r="B4234" s="13"/>
    </row>
    <row r="4235" spans="2:2">
      <c r="B4235" s="13"/>
    </row>
    <row r="4236" spans="2:2">
      <c r="B4236" s="13"/>
    </row>
    <row r="4237" spans="2:2">
      <c r="B4237" s="13"/>
    </row>
    <row r="4238" spans="2:2">
      <c r="B4238" s="13"/>
    </row>
    <row r="4239" spans="2:2">
      <c r="B4239" s="13"/>
    </row>
    <row r="4240" spans="2:2">
      <c r="B4240" s="13"/>
    </row>
    <row r="4241" spans="2:2">
      <c r="B4241" s="13"/>
    </row>
    <row r="4242" spans="2:2">
      <c r="B4242" s="13"/>
    </row>
    <row r="4243" spans="2:2">
      <c r="B4243" s="13"/>
    </row>
    <row r="4244" spans="2:2">
      <c r="B4244" s="13"/>
    </row>
    <row r="4245" spans="2:2">
      <c r="B4245" s="13"/>
    </row>
    <row r="4246" spans="2:2">
      <c r="B4246" s="13"/>
    </row>
    <row r="4247" spans="2:2">
      <c r="B4247" s="13"/>
    </row>
    <row r="4248" spans="2:2">
      <c r="B4248" s="13"/>
    </row>
    <row r="4249" spans="2:2">
      <c r="B4249" s="13"/>
    </row>
    <row r="4250" spans="2:2">
      <c r="B4250" s="13"/>
    </row>
    <row r="4251" spans="2:2">
      <c r="B4251" s="13"/>
    </row>
    <row r="4252" spans="2:2">
      <c r="B4252" s="13"/>
    </row>
    <row r="4253" spans="2:2">
      <c r="B4253" s="13"/>
    </row>
    <row r="4254" spans="2:2">
      <c r="B4254" s="13"/>
    </row>
    <row r="4255" spans="2:2">
      <c r="B4255" s="13"/>
    </row>
    <row r="4256" spans="2:2">
      <c r="B4256" s="13"/>
    </row>
    <row r="4257" spans="2:2">
      <c r="B4257" s="13"/>
    </row>
    <row r="4258" spans="2:2">
      <c r="B4258" s="13"/>
    </row>
    <row r="4259" spans="2:2">
      <c r="B4259" s="13"/>
    </row>
    <row r="4260" spans="2:2">
      <c r="B4260" s="13"/>
    </row>
    <row r="4261" spans="2:2">
      <c r="B4261" s="13"/>
    </row>
    <row r="4262" spans="2:2">
      <c r="B4262" s="13"/>
    </row>
    <row r="4263" spans="2:2">
      <c r="B4263" s="13"/>
    </row>
    <row r="4264" spans="2:2">
      <c r="B4264" s="13"/>
    </row>
    <row r="4265" spans="2:2">
      <c r="B4265" s="13"/>
    </row>
    <row r="4266" spans="2:2">
      <c r="B4266" s="13"/>
    </row>
    <row r="4267" spans="2:2">
      <c r="B4267" s="13"/>
    </row>
    <row r="4268" spans="2:2">
      <c r="B4268" s="13"/>
    </row>
    <row r="4269" spans="2:2">
      <c r="B4269" s="13"/>
    </row>
    <row r="4270" spans="2:2">
      <c r="B4270" s="13"/>
    </row>
    <row r="4271" spans="2:2">
      <c r="B4271" s="13"/>
    </row>
    <row r="4272" spans="2:2">
      <c r="B4272" s="13"/>
    </row>
    <row r="4273" spans="2:2">
      <c r="B4273" s="13"/>
    </row>
    <row r="4274" spans="2:2">
      <c r="B4274" s="13"/>
    </row>
    <row r="4275" spans="2:2">
      <c r="B4275" s="13"/>
    </row>
    <row r="4276" spans="2:2">
      <c r="B4276" s="13"/>
    </row>
    <row r="4277" spans="2:2">
      <c r="B4277" s="13"/>
    </row>
    <row r="4278" spans="2:2">
      <c r="B4278" s="13"/>
    </row>
    <row r="4279" spans="2:2">
      <c r="B4279" s="13"/>
    </row>
    <row r="4280" spans="2:2">
      <c r="B4280" s="13"/>
    </row>
    <row r="4281" spans="2:2">
      <c r="B4281" s="13"/>
    </row>
    <row r="4282" spans="2:2">
      <c r="B4282" s="13"/>
    </row>
    <row r="4283" spans="2:2">
      <c r="B4283" s="13"/>
    </row>
    <row r="4284" spans="2:2">
      <c r="B4284" s="13"/>
    </row>
    <row r="4285" spans="2:2">
      <c r="B4285" s="13"/>
    </row>
    <row r="4286" spans="2:2">
      <c r="B4286" s="13"/>
    </row>
    <row r="4287" spans="2:2">
      <c r="B4287" s="13"/>
    </row>
    <row r="4288" spans="2:2">
      <c r="B4288" s="13"/>
    </row>
    <row r="4289" spans="2:2">
      <c r="B4289" s="13"/>
    </row>
    <row r="4290" spans="2:2">
      <c r="B4290" s="13"/>
    </row>
    <row r="4291" spans="2:2">
      <c r="B4291" s="13"/>
    </row>
    <row r="4292" spans="2:2">
      <c r="B4292" s="13"/>
    </row>
    <row r="4293" spans="2:2">
      <c r="B4293" s="13"/>
    </row>
    <row r="4294" spans="2:2">
      <c r="B4294" s="13"/>
    </row>
    <row r="4295" spans="2:2">
      <c r="B4295" s="13"/>
    </row>
    <row r="4296" spans="2:2">
      <c r="B4296" s="13"/>
    </row>
    <row r="4297" spans="2:2">
      <c r="B4297" s="13"/>
    </row>
    <row r="4298" spans="2:2">
      <c r="B4298" s="13"/>
    </row>
    <row r="4299" spans="2:2">
      <c r="B4299" s="13"/>
    </row>
    <row r="4300" spans="2:2">
      <c r="B4300" s="13"/>
    </row>
    <row r="4301" spans="2:2">
      <c r="B4301" s="13"/>
    </row>
    <row r="4302" spans="2:2">
      <c r="B4302" s="13"/>
    </row>
    <row r="4303" spans="2:2">
      <c r="B4303" s="13"/>
    </row>
    <row r="4304" spans="2:2">
      <c r="B4304" s="13"/>
    </row>
    <row r="4305" spans="2:2">
      <c r="B4305" s="13"/>
    </row>
    <row r="4306" spans="2:2">
      <c r="B4306" s="13"/>
    </row>
    <row r="4307" spans="2:2">
      <c r="B4307" s="13"/>
    </row>
    <row r="4308" spans="2:2">
      <c r="B4308" s="13"/>
    </row>
    <row r="4309" spans="2:2">
      <c r="B4309" s="13"/>
    </row>
    <row r="4310" spans="2:2">
      <c r="B4310" s="13"/>
    </row>
    <row r="4311" spans="2:2">
      <c r="B4311" s="13"/>
    </row>
    <row r="4312" spans="2:2">
      <c r="B4312" s="13"/>
    </row>
    <row r="4313" spans="2:2">
      <c r="B4313" s="13"/>
    </row>
    <row r="4314" spans="2:2">
      <c r="B4314" s="13"/>
    </row>
    <row r="4315" spans="2:2">
      <c r="B4315" s="13"/>
    </row>
    <row r="4316" spans="2:2">
      <c r="B4316" s="13"/>
    </row>
    <row r="4317" spans="2:2">
      <c r="B4317" s="13"/>
    </row>
    <row r="4318" spans="2:2">
      <c r="B4318" s="13"/>
    </row>
    <row r="4319" spans="2:2">
      <c r="B4319" s="13"/>
    </row>
    <row r="4320" spans="2:2">
      <c r="B4320" s="13"/>
    </row>
    <row r="4321" spans="2:2">
      <c r="B4321" s="13"/>
    </row>
    <row r="4322" spans="2:2">
      <c r="B4322" s="13"/>
    </row>
    <row r="4323" spans="2:2">
      <c r="B4323" s="13"/>
    </row>
    <row r="4324" spans="2:2">
      <c r="B4324" s="13"/>
    </row>
    <row r="4325" spans="2:2">
      <c r="B4325" s="13"/>
    </row>
    <row r="4326" spans="2:2">
      <c r="B4326" s="13"/>
    </row>
    <row r="4327" spans="2:2">
      <c r="B4327" s="13"/>
    </row>
    <row r="4328" spans="2:2">
      <c r="B4328" s="13"/>
    </row>
    <row r="4329" spans="2:2">
      <c r="B4329" s="13"/>
    </row>
    <row r="4330" spans="2:2">
      <c r="B4330" s="13"/>
    </row>
    <row r="4331" spans="2:2">
      <c r="B4331" s="13"/>
    </row>
    <row r="4332" spans="2:2">
      <c r="B4332" s="13"/>
    </row>
    <row r="4333" spans="2:2">
      <c r="B4333" s="13"/>
    </row>
    <row r="4334" spans="2:2">
      <c r="B4334" s="13"/>
    </row>
    <row r="4335" spans="2:2">
      <c r="B4335" s="13"/>
    </row>
    <row r="4336" spans="2:2">
      <c r="B4336" s="13"/>
    </row>
    <row r="4337" spans="2:2">
      <c r="B4337" s="13"/>
    </row>
    <row r="4338" spans="2:2">
      <c r="B4338" s="13"/>
    </row>
    <row r="4339" spans="2:2">
      <c r="B4339" s="13"/>
    </row>
    <row r="4340" spans="2:2">
      <c r="B4340" s="13"/>
    </row>
    <row r="4341" spans="2:2">
      <c r="B4341" s="13"/>
    </row>
    <row r="4342" spans="2:2">
      <c r="B4342" s="13"/>
    </row>
    <row r="4343" spans="2:2">
      <c r="B4343" s="13"/>
    </row>
    <row r="4344" spans="2:2">
      <c r="B4344" s="13"/>
    </row>
    <row r="4345" spans="2:2">
      <c r="B4345" s="13"/>
    </row>
    <row r="4346" spans="2:2">
      <c r="B4346" s="13"/>
    </row>
    <row r="4347" spans="2:2">
      <c r="B4347" s="13"/>
    </row>
    <row r="4348" spans="2:2">
      <c r="B4348" s="13"/>
    </row>
    <row r="4349" spans="2:2">
      <c r="B4349" s="13"/>
    </row>
    <row r="4350" spans="2:2">
      <c r="B4350" s="13"/>
    </row>
    <row r="4351" spans="2:2">
      <c r="B4351" s="13"/>
    </row>
    <row r="4352" spans="2:2">
      <c r="B4352" s="13"/>
    </row>
    <row r="4353" spans="2:2">
      <c r="B4353" s="13"/>
    </row>
    <row r="4354" spans="2:2">
      <c r="B4354" s="13"/>
    </row>
    <row r="4355" spans="2:2">
      <c r="B4355" s="13"/>
    </row>
    <row r="4356" spans="2:2">
      <c r="B4356" s="13"/>
    </row>
    <row r="4357" spans="2:2">
      <c r="B4357" s="13"/>
    </row>
    <row r="4358" spans="2:2">
      <c r="B4358" s="13"/>
    </row>
    <row r="4359" spans="2:2">
      <c r="B4359" s="13"/>
    </row>
    <row r="4360" spans="2:2">
      <c r="B4360" s="13"/>
    </row>
    <row r="4361" spans="2:2">
      <c r="B4361" s="13"/>
    </row>
    <row r="4362" spans="2:2">
      <c r="B4362" s="13"/>
    </row>
    <row r="4363" spans="2:2">
      <c r="B4363" s="13"/>
    </row>
    <row r="4364" spans="2:2">
      <c r="B4364" s="13"/>
    </row>
    <row r="4365" spans="2:2">
      <c r="B4365" s="13"/>
    </row>
    <row r="4366" spans="2:2">
      <c r="B4366" s="13"/>
    </row>
    <row r="4367" spans="2:2">
      <c r="B4367" s="13"/>
    </row>
    <row r="4368" spans="2:2">
      <c r="B4368" s="13"/>
    </row>
    <row r="4369" spans="2:2">
      <c r="B4369" s="13"/>
    </row>
    <row r="4370" spans="2:2">
      <c r="B4370" s="13"/>
    </row>
    <row r="4371" spans="2:2">
      <c r="B4371" s="13"/>
    </row>
    <row r="4372" spans="2:2">
      <c r="B4372" s="13"/>
    </row>
    <row r="4373" spans="2:2">
      <c r="B4373" s="13"/>
    </row>
    <row r="4374" spans="2:2">
      <c r="B4374" s="13"/>
    </row>
    <row r="4375" spans="2:2">
      <c r="B4375" s="13"/>
    </row>
    <row r="4376" spans="2:2">
      <c r="B4376" s="13"/>
    </row>
    <row r="4377" spans="2:2">
      <c r="B4377" s="13"/>
    </row>
    <row r="4378" spans="2:2">
      <c r="B4378" s="13"/>
    </row>
    <row r="4379" spans="2:2">
      <c r="B4379" s="13"/>
    </row>
    <row r="4380" spans="2:2">
      <c r="B4380" s="13"/>
    </row>
    <row r="4381" spans="2:2">
      <c r="B4381" s="13"/>
    </row>
    <row r="4382" spans="2:2">
      <c r="B4382" s="13"/>
    </row>
    <row r="4383" spans="2:2">
      <c r="B4383" s="13"/>
    </row>
    <row r="4384" spans="2:2">
      <c r="B4384" s="13"/>
    </row>
    <row r="4385" spans="2:2">
      <c r="B4385" s="13"/>
    </row>
    <row r="4386" spans="2:2">
      <c r="B4386" s="13"/>
    </row>
    <row r="4387" spans="2:2">
      <c r="B4387" s="13"/>
    </row>
    <row r="4388" spans="2:2">
      <c r="B4388" s="13"/>
    </row>
    <row r="4389" spans="2:2">
      <c r="B4389" s="13"/>
    </row>
    <row r="4390" spans="2:2">
      <c r="B4390" s="13"/>
    </row>
    <row r="4391" spans="2:2">
      <c r="B4391" s="13"/>
    </row>
    <row r="4392" spans="2:2">
      <c r="B4392" s="13"/>
    </row>
    <row r="4393" spans="2:2">
      <c r="B4393" s="13"/>
    </row>
    <row r="4394" spans="2:2">
      <c r="B4394" s="13"/>
    </row>
    <row r="4395" spans="2:2">
      <c r="B4395" s="13"/>
    </row>
    <row r="4396" spans="2:2">
      <c r="B4396" s="13"/>
    </row>
    <row r="4397" spans="2:2">
      <c r="B4397" s="13"/>
    </row>
    <row r="4398" spans="2:2">
      <c r="B4398" s="13"/>
    </row>
    <row r="4399" spans="2:2">
      <c r="B4399" s="13"/>
    </row>
    <row r="4400" spans="2:2">
      <c r="B4400" s="13"/>
    </row>
    <row r="4401" spans="2:2">
      <c r="B4401" s="13"/>
    </row>
    <row r="4402" spans="2:2">
      <c r="B4402" s="13"/>
    </row>
    <row r="4403" spans="2:2">
      <c r="B4403" s="13"/>
    </row>
    <row r="4404" spans="2:2">
      <c r="B4404" s="13"/>
    </row>
    <row r="4405" spans="2:2">
      <c r="B4405" s="13"/>
    </row>
    <row r="4406" spans="2:2">
      <c r="B4406" s="13"/>
    </row>
    <row r="4407" spans="2:2">
      <c r="B4407" s="13"/>
    </row>
    <row r="4408" spans="2:2">
      <c r="B4408" s="13"/>
    </row>
    <row r="4409" spans="2:2">
      <c r="B4409" s="13"/>
    </row>
    <row r="4410" spans="2:2">
      <c r="B4410" s="13"/>
    </row>
    <row r="4411" spans="2:2">
      <c r="B4411" s="13"/>
    </row>
    <row r="4412" spans="2:2">
      <c r="B4412" s="13"/>
    </row>
    <row r="4413" spans="2:2">
      <c r="B4413" s="13"/>
    </row>
    <row r="4414" spans="2:2">
      <c r="B4414" s="13"/>
    </row>
    <row r="4415" spans="2:2">
      <c r="B4415" s="13"/>
    </row>
    <row r="4416" spans="2:2">
      <c r="B4416" s="13"/>
    </row>
    <row r="4417" spans="2:2">
      <c r="B4417" s="13"/>
    </row>
    <row r="4418" spans="2:2">
      <c r="B4418" s="13"/>
    </row>
    <row r="4419" spans="2:2">
      <c r="B4419" s="13"/>
    </row>
    <row r="4420" spans="2:2">
      <c r="B4420" s="13"/>
    </row>
    <row r="4421" spans="2:2">
      <c r="B4421" s="13"/>
    </row>
    <row r="4422" spans="2:2">
      <c r="B4422" s="13"/>
    </row>
    <row r="4423" spans="2:2">
      <c r="B4423" s="13"/>
    </row>
    <row r="4424" spans="2:2">
      <c r="B4424" s="13"/>
    </row>
    <row r="4425" spans="2:2">
      <c r="B4425" s="13"/>
    </row>
    <row r="4426" spans="2:2">
      <c r="B4426" s="13"/>
    </row>
    <row r="4427" spans="2:2">
      <c r="B4427" s="13"/>
    </row>
    <row r="4428" spans="2:2">
      <c r="B4428" s="13"/>
    </row>
    <row r="4429" spans="2:2">
      <c r="B4429" s="13"/>
    </row>
    <row r="4430" spans="2:2">
      <c r="B4430" s="13"/>
    </row>
    <row r="4431" spans="2:2">
      <c r="B4431" s="13"/>
    </row>
    <row r="4432" spans="2:2">
      <c r="B4432" s="13"/>
    </row>
    <row r="4433" spans="2:2">
      <c r="B4433" s="13"/>
    </row>
    <row r="4434" spans="2:2">
      <c r="B4434" s="13"/>
    </row>
    <row r="4435" spans="2:2">
      <c r="B4435" s="13"/>
    </row>
    <row r="4436" spans="2:2">
      <c r="B4436" s="13"/>
    </row>
    <row r="4437" spans="2:2">
      <c r="B4437" s="13"/>
    </row>
    <row r="4438" spans="2:2">
      <c r="B4438" s="13"/>
    </row>
    <row r="4439" spans="2:2">
      <c r="B4439" s="13"/>
    </row>
    <row r="4440" spans="2:2">
      <c r="B4440" s="13"/>
    </row>
    <row r="4441" spans="2:2">
      <c r="B4441" s="13"/>
    </row>
    <row r="4442" spans="2:2">
      <c r="B4442" s="13"/>
    </row>
    <row r="4443" spans="2:2">
      <c r="B4443" s="13"/>
    </row>
    <row r="4444" spans="2:2">
      <c r="B4444" s="13"/>
    </row>
    <row r="4445" spans="2:2">
      <c r="B4445" s="13"/>
    </row>
    <row r="4446" spans="2:2">
      <c r="B4446" s="13"/>
    </row>
    <row r="4447" spans="2:2">
      <c r="B4447" s="13"/>
    </row>
    <row r="4448" spans="2:2">
      <c r="B4448" s="13"/>
    </row>
    <row r="4449" spans="2:2">
      <c r="B4449" s="13"/>
    </row>
    <row r="4450" spans="2:2">
      <c r="B4450" s="13"/>
    </row>
    <row r="4451" spans="2:2">
      <c r="B4451" s="13"/>
    </row>
    <row r="4452" spans="2:2">
      <c r="B4452" s="13"/>
    </row>
    <row r="4453" spans="2:2">
      <c r="B4453" s="13"/>
    </row>
    <row r="4454" spans="2:2">
      <c r="B4454" s="13"/>
    </row>
    <row r="4455" spans="2:2">
      <c r="B4455" s="13"/>
    </row>
    <row r="4456" spans="2:2">
      <c r="B4456" s="13"/>
    </row>
    <row r="4457" spans="2:2">
      <c r="B4457" s="13"/>
    </row>
    <row r="4458" spans="2:2">
      <c r="B4458" s="13"/>
    </row>
    <row r="4459" spans="2:2">
      <c r="B4459" s="13"/>
    </row>
    <row r="4460" spans="2:2">
      <c r="B4460" s="13"/>
    </row>
    <row r="4461" spans="2:2">
      <c r="B4461" s="13"/>
    </row>
    <row r="4462" spans="2:2">
      <c r="B4462" s="13"/>
    </row>
    <row r="4463" spans="2:2">
      <c r="B4463" s="13"/>
    </row>
    <row r="4464" spans="2:2">
      <c r="B4464" s="13"/>
    </row>
    <row r="4465" spans="2:2">
      <c r="B4465" s="13"/>
    </row>
    <row r="4466" spans="2:2">
      <c r="B4466" s="13"/>
    </row>
    <row r="4467" spans="2:2">
      <c r="B4467" s="13"/>
    </row>
    <row r="4468" spans="2:2">
      <c r="B4468" s="13"/>
    </row>
    <row r="4469" spans="2:2">
      <c r="B4469" s="13"/>
    </row>
    <row r="4470" spans="2:2">
      <c r="B4470" s="13"/>
    </row>
    <row r="4471" spans="2:2">
      <c r="B4471" s="13"/>
    </row>
    <row r="4472" spans="2:2">
      <c r="B4472" s="13"/>
    </row>
    <row r="4473" spans="2:2">
      <c r="B4473" s="13"/>
    </row>
    <row r="4474" spans="2:2">
      <c r="B4474" s="13"/>
    </row>
    <row r="4475" spans="2:2">
      <c r="B4475" s="13"/>
    </row>
    <row r="4476" spans="2:2">
      <c r="B4476" s="13"/>
    </row>
    <row r="4477" spans="2:2">
      <c r="B4477" s="13"/>
    </row>
    <row r="4478" spans="2:2">
      <c r="B4478" s="13"/>
    </row>
    <row r="4479" spans="2:2">
      <c r="B4479" s="13"/>
    </row>
    <row r="4480" spans="2:2">
      <c r="B4480" s="13"/>
    </row>
    <row r="4481" spans="2:2">
      <c r="B4481" s="13"/>
    </row>
    <row r="4482" spans="2:2">
      <c r="B4482" s="13"/>
    </row>
    <row r="4483" spans="2:2">
      <c r="B4483" s="13"/>
    </row>
    <row r="4484" spans="2:2">
      <c r="B4484" s="13"/>
    </row>
    <row r="4485" spans="2:2">
      <c r="B4485" s="13"/>
    </row>
    <row r="4486" spans="2:2">
      <c r="B4486" s="13"/>
    </row>
    <row r="4487" spans="2:2">
      <c r="B4487" s="13"/>
    </row>
    <row r="4488" spans="2:2">
      <c r="B4488" s="13"/>
    </row>
    <row r="4489" spans="2:2">
      <c r="B4489" s="13"/>
    </row>
    <row r="4490" spans="2:2">
      <c r="B4490" s="13"/>
    </row>
    <row r="4491" spans="2:2">
      <c r="B4491" s="13"/>
    </row>
    <row r="4492" spans="2:2">
      <c r="B4492" s="13"/>
    </row>
    <row r="4493" spans="2:2">
      <c r="B4493" s="13"/>
    </row>
    <row r="4494" spans="2:2">
      <c r="B4494" s="13"/>
    </row>
    <row r="4495" spans="2:2">
      <c r="B4495" s="13"/>
    </row>
    <row r="4496" spans="2:2">
      <c r="B4496" s="13"/>
    </row>
    <row r="4497" spans="2:2">
      <c r="B4497" s="13"/>
    </row>
    <row r="4498" spans="2:2">
      <c r="B4498" s="13"/>
    </row>
    <row r="4499" spans="2:2">
      <c r="B4499" s="13"/>
    </row>
    <row r="4500" spans="2:2">
      <c r="B4500" s="13"/>
    </row>
    <row r="4501" spans="2:2">
      <c r="B4501" s="13"/>
    </row>
    <row r="4502" spans="2:2">
      <c r="B4502" s="13"/>
    </row>
    <row r="4503" spans="2:2">
      <c r="B4503" s="13"/>
    </row>
    <row r="4504" spans="2:2">
      <c r="B4504" s="13"/>
    </row>
    <row r="4505" spans="2:2">
      <c r="B4505" s="13"/>
    </row>
    <row r="4506" spans="2:2">
      <c r="B4506" s="13"/>
    </row>
    <row r="4507" spans="2:2">
      <c r="B4507" s="13"/>
    </row>
    <row r="4508" spans="2:2">
      <c r="B4508" s="13"/>
    </row>
    <row r="4509" spans="2:2">
      <c r="B4509" s="13"/>
    </row>
    <row r="4510" spans="2:2">
      <c r="B4510" s="13"/>
    </row>
    <row r="4511" spans="2:2">
      <c r="B4511" s="13"/>
    </row>
    <row r="4512" spans="2:2">
      <c r="B4512" s="13"/>
    </row>
    <row r="4513" spans="2:2">
      <c r="B4513" s="13"/>
    </row>
    <row r="4514" spans="2:2">
      <c r="B4514" s="13"/>
    </row>
    <row r="4515" spans="2:2">
      <c r="B4515" s="13"/>
    </row>
    <row r="4516" spans="2:2">
      <c r="B4516" s="13"/>
    </row>
    <row r="4517" spans="2:2">
      <c r="B4517" s="13"/>
    </row>
    <row r="4518" spans="2:2">
      <c r="B4518" s="13"/>
    </row>
    <row r="4519" spans="2:2">
      <c r="B4519" s="13"/>
    </row>
    <row r="4520" spans="2:2">
      <c r="B4520" s="13"/>
    </row>
    <row r="4521" spans="2:2">
      <c r="B4521" s="13"/>
    </row>
    <row r="4522" spans="2:2">
      <c r="B4522" s="13"/>
    </row>
    <row r="4523" spans="2:2">
      <c r="B4523" s="13"/>
    </row>
    <row r="4524" spans="2:2">
      <c r="B4524" s="13"/>
    </row>
    <row r="4525" spans="2:2">
      <c r="B4525" s="13"/>
    </row>
    <row r="4526" spans="2:2">
      <c r="B4526" s="13"/>
    </row>
    <row r="4527" spans="2:2">
      <c r="B4527" s="13"/>
    </row>
    <row r="4528" spans="2:2">
      <c r="B4528" s="13"/>
    </row>
    <row r="4529" spans="2:2">
      <c r="B4529" s="13"/>
    </row>
    <row r="4530" spans="2:2">
      <c r="B4530" s="13"/>
    </row>
    <row r="4531" spans="2:2">
      <c r="B4531" s="13"/>
    </row>
    <row r="4532" spans="2:2">
      <c r="B4532" s="13"/>
    </row>
    <row r="4533" spans="2:2">
      <c r="B4533" s="13"/>
    </row>
    <row r="4534" spans="2:2">
      <c r="B4534" s="13"/>
    </row>
    <row r="4535" spans="2:2">
      <c r="B4535" s="13"/>
    </row>
    <row r="4536" spans="2:2">
      <c r="B4536" s="13"/>
    </row>
    <row r="4537" spans="2:2">
      <c r="B4537" s="13"/>
    </row>
    <row r="4538" spans="2:2">
      <c r="B4538" s="13"/>
    </row>
    <row r="4539" spans="2:2">
      <c r="B4539" s="13"/>
    </row>
    <row r="4540" spans="2:2">
      <c r="B4540" s="13"/>
    </row>
    <row r="4541" spans="2:2">
      <c r="B4541" s="13"/>
    </row>
    <row r="4542" spans="2:2">
      <c r="B4542" s="13"/>
    </row>
    <row r="4543" spans="2:2">
      <c r="B4543" s="13"/>
    </row>
    <row r="4544" spans="2:2">
      <c r="B4544" s="13"/>
    </row>
    <row r="4545" spans="2:2">
      <c r="B4545" s="13"/>
    </row>
    <row r="4546" spans="2:2">
      <c r="B4546" s="13"/>
    </row>
    <row r="4547" spans="2:2">
      <c r="B4547" s="13"/>
    </row>
    <row r="4548" spans="2:2">
      <c r="B4548" s="13"/>
    </row>
    <row r="4549" spans="2:2">
      <c r="B4549" s="13"/>
    </row>
    <row r="4550" spans="2:2">
      <c r="B4550" s="13"/>
    </row>
    <row r="4551" spans="2:2">
      <c r="B4551" s="13"/>
    </row>
    <row r="4552" spans="2:2">
      <c r="B4552" s="13"/>
    </row>
    <row r="4553" spans="2:2">
      <c r="B4553" s="13"/>
    </row>
    <row r="4554" spans="2:2">
      <c r="B4554" s="13"/>
    </row>
    <row r="4555" spans="2:2">
      <c r="B4555" s="13"/>
    </row>
    <row r="4556" spans="2:2">
      <c r="B4556" s="13"/>
    </row>
    <row r="4557" spans="2:2">
      <c r="B4557" s="13"/>
    </row>
    <row r="4558" spans="2:2">
      <c r="B4558" s="13"/>
    </row>
    <row r="4559" spans="2:2">
      <c r="B4559" s="13"/>
    </row>
    <row r="4560" spans="2:2">
      <c r="B4560" s="13"/>
    </row>
    <row r="4561" spans="2:2">
      <c r="B4561" s="13"/>
    </row>
    <row r="4562" spans="2:2">
      <c r="B4562" s="13"/>
    </row>
    <row r="4563" spans="2:2">
      <c r="B4563" s="13"/>
    </row>
    <row r="4564" spans="2:2">
      <c r="B4564" s="13"/>
    </row>
    <row r="4565" spans="2:2">
      <c r="B4565" s="13"/>
    </row>
    <row r="4566" spans="2:2">
      <c r="B4566" s="13"/>
    </row>
    <row r="4567" spans="2:2">
      <c r="B4567" s="13"/>
    </row>
    <row r="4568" spans="2:2">
      <c r="B4568" s="13"/>
    </row>
    <row r="4569" spans="2:2">
      <c r="B4569" s="13"/>
    </row>
    <row r="4570" spans="2:2">
      <c r="B4570" s="13"/>
    </row>
    <row r="4571" spans="2:2">
      <c r="B4571" s="13"/>
    </row>
    <row r="4572" spans="2:2">
      <c r="B4572" s="13"/>
    </row>
    <row r="4573" spans="2:2">
      <c r="B4573" s="13"/>
    </row>
    <row r="4574" spans="2:2">
      <c r="B4574" s="13"/>
    </row>
    <row r="4575" spans="2:2">
      <c r="B4575" s="13"/>
    </row>
    <row r="4576" spans="2:2">
      <c r="B4576" s="13"/>
    </row>
    <row r="4577" spans="2:2">
      <c r="B4577" s="13"/>
    </row>
    <row r="4578" spans="2:2">
      <c r="B4578" s="13"/>
    </row>
    <row r="4579" spans="2:2">
      <c r="B4579" s="13"/>
    </row>
    <row r="4580" spans="2:2">
      <c r="B4580" s="13"/>
    </row>
    <row r="4581" spans="2:2">
      <c r="B4581" s="13"/>
    </row>
    <row r="4582" spans="2:2">
      <c r="B4582" s="13"/>
    </row>
    <row r="4583" spans="2:2">
      <c r="B4583" s="13"/>
    </row>
    <row r="4584" spans="2:2">
      <c r="B4584" s="13"/>
    </row>
    <row r="4585" spans="2:2">
      <c r="B4585" s="13"/>
    </row>
    <row r="4586" spans="2:2">
      <c r="B4586" s="13"/>
    </row>
    <row r="4587" spans="2:2">
      <c r="B4587" s="13"/>
    </row>
    <row r="4588" spans="2:2">
      <c r="B4588" s="13"/>
    </row>
    <row r="4589" spans="2:2">
      <c r="B4589" s="13"/>
    </row>
    <row r="4590" spans="2:2">
      <c r="B4590" s="13"/>
    </row>
    <row r="4591" spans="2:2">
      <c r="B4591" s="13"/>
    </row>
    <row r="4592" spans="2:2">
      <c r="B4592" s="13"/>
    </row>
    <row r="4593" spans="2:2">
      <c r="B4593" s="13"/>
    </row>
    <row r="4594" spans="2:2">
      <c r="B4594" s="13"/>
    </row>
    <row r="4595" spans="2:2">
      <c r="B4595" s="13"/>
    </row>
    <row r="4596" spans="2:2">
      <c r="B4596" s="13"/>
    </row>
    <row r="4597" spans="2:2">
      <c r="B4597" s="13"/>
    </row>
    <row r="4598" spans="2:2">
      <c r="B4598" s="13"/>
    </row>
    <row r="4599" spans="2:2">
      <c r="B4599" s="13"/>
    </row>
    <row r="4600" spans="2:2">
      <c r="B4600" s="13"/>
    </row>
    <row r="4601" spans="2:2">
      <c r="B4601" s="13"/>
    </row>
    <row r="4602" spans="2:2">
      <c r="B4602" s="13"/>
    </row>
    <row r="4603" spans="2:2">
      <c r="B4603" s="13"/>
    </row>
    <row r="4604" spans="2:2">
      <c r="B4604" s="13"/>
    </row>
    <row r="4605" spans="2:2">
      <c r="B4605" s="13"/>
    </row>
    <row r="4606" spans="2:2">
      <c r="B4606" s="13"/>
    </row>
    <row r="4607" spans="2:2">
      <c r="B4607" s="13"/>
    </row>
    <row r="4608" spans="2:2">
      <c r="B4608" s="13"/>
    </row>
    <row r="4609" spans="2:2">
      <c r="B4609" s="13"/>
    </row>
    <row r="4610" spans="2:2">
      <c r="B4610" s="13"/>
    </row>
    <row r="4611" spans="2:2">
      <c r="B4611" s="13"/>
    </row>
    <row r="4612" spans="2:2">
      <c r="B4612" s="13"/>
    </row>
    <row r="4613" spans="2:2">
      <c r="B4613" s="13"/>
    </row>
    <row r="4614" spans="2:2">
      <c r="B4614" s="13"/>
    </row>
    <row r="4615" spans="2:2">
      <c r="B4615" s="13"/>
    </row>
    <row r="4616" spans="2:2">
      <c r="B4616" s="13"/>
    </row>
    <row r="4617" spans="2:2">
      <c r="B4617" s="13"/>
    </row>
    <row r="4618" spans="2:2">
      <c r="B4618" s="13"/>
    </row>
    <row r="4619" spans="2:2">
      <c r="B4619" s="13"/>
    </row>
    <row r="4620" spans="2:2">
      <c r="B4620" s="13"/>
    </row>
    <row r="4621" spans="2:2">
      <c r="B4621" s="13"/>
    </row>
    <row r="4622" spans="2:2">
      <c r="B4622" s="13"/>
    </row>
    <row r="4623" spans="2:2">
      <c r="B4623" s="13"/>
    </row>
    <row r="4624" spans="2:2">
      <c r="B4624" s="13"/>
    </row>
    <row r="4625" spans="2:2">
      <c r="B4625" s="13"/>
    </row>
    <row r="4626" spans="2:2">
      <c r="B4626" s="13"/>
    </row>
    <row r="4627" spans="2:2">
      <c r="B4627" s="13"/>
    </row>
    <row r="4628" spans="2:2">
      <c r="B4628" s="13"/>
    </row>
    <row r="4629" spans="2:2">
      <c r="B4629" s="13"/>
    </row>
    <row r="4630" spans="2:2">
      <c r="B4630" s="13"/>
    </row>
    <row r="4631" spans="2:2">
      <c r="B4631" s="13"/>
    </row>
    <row r="4632" spans="2:2">
      <c r="B4632" s="13"/>
    </row>
    <row r="4633" spans="2:2">
      <c r="B4633" s="13"/>
    </row>
    <row r="4634" spans="2:2">
      <c r="B4634" s="13"/>
    </row>
    <row r="4635" spans="2:2">
      <c r="B4635" s="13"/>
    </row>
    <row r="4636" spans="2:2">
      <c r="B4636" s="13"/>
    </row>
    <row r="4637" spans="2:2">
      <c r="B4637" s="13"/>
    </row>
    <row r="4638" spans="2:2">
      <c r="B4638" s="13"/>
    </row>
    <row r="4639" spans="2:2">
      <c r="B4639" s="13"/>
    </row>
    <row r="4640" spans="2:2">
      <c r="B4640" s="13"/>
    </row>
    <row r="4641" spans="2:2">
      <c r="B4641" s="13"/>
    </row>
    <row r="4642" spans="2:2">
      <c r="B4642" s="13"/>
    </row>
    <row r="4643" spans="2:2">
      <c r="B4643" s="13"/>
    </row>
    <row r="4644" spans="2:2">
      <c r="B4644" s="13"/>
    </row>
    <row r="4645" spans="2:2">
      <c r="B4645" s="13"/>
    </row>
    <row r="4646" spans="2:2">
      <c r="B4646" s="13"/>
    </row>
    <row r="4647" spans="2:2">
      <c r="B4647" s="13"/>
    </row>
    <row r="4648" spans="2:2">
      <c r="B4648" s="13"/>
    </row>
    <row r="4649" spans="2:2">
      <c r="B4649" s="13"/>
    </row>
    <row r="4650" spans="2:2">
      <c r="B4650" s="13"/>
    </row>
    <row r="4651" spans="2:2">
      <c r="B4651" s="13"/>
    </row>
    <row r="4652" spans="2:2">
      <c r="B4652" s="13"/>
    </row>
    <row r="4653" spans="2:2">
      <c r="B4653" s="13"/>
    </row>
    <row r="4654" spans="2:2">
      <c r="B4654" s="13"/>
    </row>
    <row r="4655" spans="2:2">
      <c r="B4655" s="13"/>
    </row>
    <row r="4656" spans="2:2">
      <c r="B4656" s="13"/>
    </row>
    <row r="4657" spans="2:2">
      <c r="B4657" s="13"/>
    </row>
    <row r="4658" spans="2:2">
      <c r="B4658" s="13"/>
    </row>
    <row r="4659" spans="2:2">
      <c r="B4659" s="13"/>
    </row>
    <row r="4660" spans="2:2">
      <c r="B4660" s="13"/>
    </row>
    <row r="4661" spans="2:2">
      <c r="B4661" s="13"/>
    </row>
    <row r="4662" spans="2:2">
      <c r="B4662" s="13"/>
    </row>
    <row r="4663" spans="2:2">
      <c r="B4663" s="13"/>
    </row>
    <row r="4664" spans="2:2">
      <c r="B4664" s="13"/>
    </row>
    <row r="4665" spans="2:2">
      <c r="B4665" s="13"/>
    </row>
    <row r="4666" spans="2:2">
      <c r="B4666" s="13"/>
    </row>
    <row r="4667" spans="2:2">
      <c r="B4667" s="13"/>
    </row>
    <row r="4668" spans="2:2">
      <c r="B4668" s="13"/>
    </row>
    <row r="4669" spans="2:2">
      <c r="B4669" s="13"/>
    </row>
    <row r="4670" spans="2:2">
      <c r="B4670" s="13"/>
    </row>
    <row r="4671" spans="2:2">
      <c r="B4671" s="13"/>
    </row>
    <row r="4672" spans="2:2">
      <c r="B4672" s="13"/>
    </row>
    <row r="4673" spans="2:2">
      <c r="B4673" s="13"/>
    </row>
    <row r="4674" spans="2:2">
      <c r="B4674" s="13"/>
    </row>
    <row r="4675" spans="2:2">
      <c r="B4675" s="13"/>
    </row>
    <row r="4676" spans="2:2">
      <c r="B4676" s="13"/>
    </row>
    <row r="4677" spans="2:2">
      <c r="B4677" s="13"/>
    </row>
    <row r="4678" spans="2:2">
      <c r="B4678" s="13"/>
    </row>
    <row r="4679" spans="2:2">
      <c r="B4679" s="13"/>
    </row>
    <row r="4680" spans="2:2">
      <c r="B4680" s="13"/>
    </row>
    <row r="4681" spans="2:2">
      <c r="B4681" s="13"/>
    </row>
    <row r="4682" spans="2:2">
      <c r="B4682" s="13"/>
    </row>
    <row r="4683" spans="2:2">
      <c r="B4683" s="13"/>
    </row>
    <row r="4684" spans="2:2">
      <c r="B4684" s="13"/>
    </row>
    <row r="4685" spans="2:2">
      <c r="B4685" s="13"/>
    </row>
    <row r="4686" spans="2:2">
      <c r="B4686" s="13"/>
    </row>
    <row r="4687" spans="2:2">
      <c r="B4687" s="13"/>
    </row>
    <row r="4688" spans="2:2">
      <c r="B4688" s="13"/>
    </row>
    <row r="4689" spans="2:2">
      <c r="B4689" s="13"/>
    </row>
    <row r="4690" spans="2:2">
      <c r="B4690" s="13"/>
    </row>
    <row r="4691" spans="2:2">
      <c r="B4691" s="13"/>
    </row>
    <row r="4692" spans="2:2">
      <c r="B4692" s="13"/>
    </row>
    <row r="4693" spans="2:2">
      <c r="B4693" s="13"/>
    </row>
    <row r="4694" spans="2:2">
      <c r="B4694" s="13"/>
    </row>
    <row r="4695" spans="2:2">
      <c r="B4695" s="13"/>
    </row>
    <row r="4696" spans="2:2">
      <c r="B4696" s="13"/>
    </row>
    <row r="4697" spans="2:2">
      <c r="B4697" s="13"/>
    </row>
    <row r="4698" spans="2:2">
      <c r="B4698" s="13"/>
    </row>
    <row r="4699" spans="2:2">
      <c r="B4699" s="13"/>
    </row>
    <row r="4700" spans="2:2">
      <c r="B4700" s="13"/>
    </row>
    <row r="4701" spans="2:2">
      <c r="B4701" s="13"/>
    </row>
    <row r="4702" spans="2:2">
      <c r="B4702" s="13"/>
    </row>
    <row r="4703" spans="2:2">
      <c r="B4703" s="13"/>
    </row>
    <row r="4704" spans="2:2">
      <c r="B4704" s="13"/>
    </row>
    <row r="4705" spans="2:2">
      <c r="B4705" s="13"/>
    </row>
    <row r="4706" spans="2:2">
      <c r="B4706" s="13"/>
    </row>
    <row r="4707" spans="2:2">
      <c r="B4707" s="13"/>
    </row>
    <row r="4708" spans="2:2">
      <c r="B4708" s="13"/>
    </row>
    <row r="4709" spans="2:2">
      <c r="B4709" s="13"/>
    </row>
    <row r="4710" spans="2:2">
      <c r="B4710" s="13"/>
    </row>
    <row r="4711" spans="2:2">
      <c r="B4711" s="13"/>
    </row>
    <row r="4712" spans="2:2">
      <c r="B4712" s="13"/>
    </row>
    <row r="4713" spans="2:2">
      <c r="B4713" s="13"/>
    </row>
    <row r="4714" spans="2:2">
      <c r="B4714" s="13"/>
    </row>
    <row r="4715" spans="2:2">
      <c r="B4715" s="13"/>
    </row>
    <row r="4716" spans="2:2">
      <c r="B4716" s="13"/>
    </row>
    <row r="4717" spans="2:2">
      <c r="B4717" s="13"/>
    </row>
    <row r="4718" spans="2:2">
      <c r="B4718" s="13"/>
    </row>
    <row r="4719" spans="2:2">
      <c r="B4719" s="13"/>
    </row>
    <row r="4720" spans="2:2">
      <c r="B4720" s="13"/>
    </row>
    <row r="4721" spans="2:2">
      <c r="B4721" s="13"/>
    </row>
    <row r="4722" spans="2:2">
      <c r="B4722" s="13"/>
    </row>
    <row r="4723" spans="2:2">
      <c r="B4723" s="13"/>
    </row>
    <row r="4724" spans="2:2">
      <c r="B4724" s="13"/>
    </row>
    <row r="4725" spans="2:2">
      <c r="B4725" s="13"/>
    </row>
    <row r="4726" spans="2:2">
      <c r="B4726" s="13"/>
    </row>
    <row r="4727" spans="2:2">
      <c r="B4727" s="13"/>
    </row>
    <row r="4728" spans="2:2">
      <c r="B4728" s="13"/>
    </row>
    <row r="4729" spans="2:2">
      <c r="B4729" s="13"/>
    </row>
    <row r="4730" spans="2:2">
      <c r="B4730" s="13"/>
    </row>
    <row r="4731" spans="2:2">
      <c r="B4731" s="13"/>
    </row>
    <row r="4732" spans="2:2">
      <c r="B4732" s="13"/>
    </row>
    <row r="4733" spans="2:2">
      <c r="B4733" s="13"/>
    </row>
    <row r="4734" spans="2:2">
      <c r="B4734" s="13"/>
    </row>
    <row r="4735" spans="2:2">
      <c r="B4735" s="13"/>
    </row>
    <row r="4736" spans="2:2">
      <c r="B4736" s="13"/>
    </row>
    <row r="4737" spans="2:2">
      <c r="B4737" s="13"/>
    </row>
    <row r="4738" spans="2:2">
      <c r="B4738" s="13"/>
    </row>
    <row r="4739" spans="2:2">
      <c r="B4739" s="13"/>
    </row>
    <row r="4740" spans="2:2">
      <c r="B4740" s="13"/>
    </row>
    <row r="4741" spans="2:2">
      <c r="B4741" s="13"/>
    </row>
    <row r="4742" spans="2:2">
      <c r="B4742" s="13"/>
    </row>
    <row r="4743" spans="2:2">
      <c r="B4743" s="13"/>
    </row>
    <row r="4744" spans="2:2">
      <c r="B4744" s="13"/>
    </row>
    <row r="4745" spans="2:2">
      <c r="B4745" s="13"/>
    </row>
    <row r="4746" spans="2:2">
      <c r="B4746" s="13"/>
    </row>
    <row r="4747" spans="2:2">
      <c r="B4747" s="13"/>
    </row>
    <row r="4748" spans="2:2">
      <c r="B4748" s="13"/>
    </row>
    <row r="4749" spans="2:2">
      <c r="B4749" s="13"/>
    </row>
    <row r="4750" spans="2:2">
      <c r="B4750" s="13"/>
    </row>
    <row r="4751" spans="2:2">
      <c r="B4751" s="13"/>
    </row>
    <row r="4752" spans="2:2">
      <c r="B4752" s="13"/>
    </row>
    <row r="4753" spans="2:2">
      <c r="B4753" s="13"/>
    </row>
    <row r="4754" spans="2:2">
      <c r="B4754" s="13"/>
    </row>
    <row r="4755" spans="2:2">
      <c r="B4755" s="13"/>
    </row>
    <row r="4756" spans="2:2">
      <c r="B4756" s="13"/>
    </row>
    <row r="4757" spans="2:2">
      <c r="B4757" s="13"/>
    </row>
    <row r="4758" spans="2:2">
      <c r="B4758" s="13"/>
    </row>
    <row r="4759" spans="2:2">
      <c r="B4759" s="13"/>
    </row>
    <row r="4760" spans="2:2">
      <c r="B4760" s="13"/>
    </row>
    <row r="4761" spans="2:2">
      <c r="B4761" s="13"/>
    </row>
    <row r="4762" spans="2:2">
      <c r="B4762" s="13"/>
    </row>
    <row r="4763" spans="2:2">
      <c r="B4763" s="13"/>
    </row>
    <row r="4764" spans="2:2">
      <c r="B4764" s="13"/>
    </row>
    <row r="4765" spans="2:2">
      <c r="B4765" s="13"/>
    </row>
    <row r="4766" spans="2:2">
      <c r="B4766" s="13"/>
    </row>
    <row r="4767" spans="2:2">
      <c r="B4767" s="13"/>
    </row>
    <row r="4768" spans="2:2">
      <c r="B4768" s="13"/>
    </row>
    <row r="4769" spans="2:2">
      <c r="B4769" s="13"/>
    </row>
    <row r="4770" spans="2:2">
      <c r="B4770" s="13"/>
    </row>
    <row r="4771" spans="2:2">
      <c r="B4771" s="13"/>
    </row>
    <row r="4772" spans="2:2">
      <c r="B4772" s="13"/>
    </row>
    <row r="4773" spans="2:2">
      <c r="B4773" s="13"/>
    </row>
    <row r="4774" spans="2:2">
      <c r="B4774" s="13"/>
    </row>
    <row r="4775" spans="2:2">
      <c r="B4775" s="13"/>
    </row>
    <row r="4776" spans="2:2">
      <c r="B4776" s="13"/>
    </row>
    <row r="4777" spans="2:2">
      <c r="B4777" s="13"/>
    </row>
    <row r="4778" spans="2:2">
      <c r="B4778" s="13"/>
    </row>
    <row r="4779" spans="2:2">
      <c r="B4779" s="13"/>
    </row>
    <row r="4780" spans="2:2">
      <c r="B4780" s="13"/>
    </row>
    <row r="4781" spans="2:2">
      <c r="B4781" s="13"/>
    </row>
    <row r="4782" spans="2:2">
      <c r="B4782" s="13"/>
    </row>
    <row r="4783" spans="2:2">
      <c r="B4783" s="13"/>
    </row>
    <row r="4784" spans="2:2">
      <c r="B4784" s="13"/>
    </row>
    <row r="4785" spans="2:2">
      <c r="B4785" s="13"/>
    </row>
    <row r="4786" spans="2:2">
      <c r="B4786" s="13"/>
    </row>
    <row r="4787" spans="2:2">
      <c r="B4787" s="13"/>
    </row>
    <row r="4788" spans="2:2">
      <c r="B4788" s="13"/>
    </row>
    <row r="4789" spans="2:2">
      <c r="B4789" s="13"/>
    </row>
    <row r="4790" spans="2:2">
      <c r="B4790" s="13"/>
    </row>
    <row r="4791" spans="2:2">
      <c r="B4791" s="13"/>
    </row>
    <row r="4792" spans="2:2">
      <c r="B4792" s="13"/>
    </row>
    <row r="4793" spans="2:2">
      <c r="B4793" s="13"/>
    </row>
    <row r="4794" spans="2:2">
      <c r="B4794" s="13"/>
    </row>
    <row r="4795" spans="2:2">
      <c r="B4795" s="13"/>
    </row>
    <row r="4796" spans="2:2">
      <c r="B4796" s="13"/>
    </row>
    <row r="4797" spans="2:2">
      <c r="B4797" s="13"/>
    </row>
    <row r="4798" spans="2:2">
      <c r="B4798" s="13"/>
    </row>
    <row r="4799" spans="2:2">
      <c r="B4799" s="13"/>
    </row>
    <row r="4800" spans="2:2">
      <c r="B4800" s="13"/>
    </row>
    <row r="4801" spans="2:2">
      <c r="B4801" s="13"/>
    </row>
    <row r="4802" spans="2:2">
      <c r="B4802" s="13"/>
    </row>
    <row r="4803" spans="2:2">
      <c r="B4803" s="13"/>
    </row>
    <row r="4804" spans="2:2">
      <c r="B4804" s="13"/>
    </row>
    <row r="4805" spans="2:2">
      <c r="B4805" s="13"/>
    </row>
    <row r="4806" spans="2:2">
      <c r="B4806" s="13"/>
    </row>
    <row r="4807" spans="2:2">
      <c r="B4807" s="13"/>
    </row>
    <row r="4808" spans="2:2">
      <c r="B4808" s="13"/>
    </row>
    <row r="4809" spans="2:2">
      <c r="B4809" s="13"/>
    </row>
    <row r="4810" spans="2:2">
      <c r="B4810" s="13"/>
    </row>
    <row r="4811" spans="2:2">
      <c r="B4811" s="13"/>
    </row>
    <row r="4812" spans="2:2">
      <c r="B4812" s="13"/>
    </row>
    <row r="4813" spans="2:2">
      <c r="B4813" s="13"/>
    </row>
    <row r="4814" spans="2:2">
      <c r="B4814" s="13"/>
    </row>
    <row r="4815" spans="2:2">
      <c r="B4815" s="13"/>
    </row>
    <row r="4816" spans="2:2">
      <c r="B4816" s="13"/>
    </row>
    <row r="4817" spans="2:2">
      <c r="B4817" s="13"/>
    </row>
    <row r="4818" spans="2:2">
      <c r="B4818" s="13"/>
    </row>
    <row r="4819" spans="2:2">
      <c r="B4819" s="13"/>
    </row>
    <row r="4820" spans="2:2">
      <c r="B4820" s="13"/>
    </row>
    <row r="4821" spans="2:2">
      <c r="B4821" s="13"/>
    </row>
    <row r="4822" spans="2:2">
      <c r="B4822" s="13"/>
    </row>
    <row r="4823" spans="2:2">
      <c r="B4823" s="13"/>
    </row>
    <row r="4824" spans="2:2">
      <c r="B4824" s="13"/>
    </row>
    <row r="4825" spans="2:2">
      <c r="B4825" s="13"/>
    </row>
    <row r="4826" spans="2:2">
      <c r="B4826" s="13"/>
    </row>
    <row r="4827" spans="2:2">
      <c r="B4827" s="13"/>
    </row>
    <row r="4828" spans="2:2">
      <c r="B4828" s="13"/>
    </row>
    <row r="4829" spans="2:2">
      <c r="B4829" s="13"/>
    </row>
    <row r="4830" spans="2:2">
      <c r="B4830" s="13"/>
    </row>
    <row r="4831" spans="2:2">
      <c r="B4831" s="13"/>
    </row>
    <row r="4832" spans="2:2">
      <c r="B4832" s="13"/>
    </row>
    <row r="4833" spans="2:2">
      <c r="B4833" s="13"/>
    </row>
    <row r="4834" spans="2:2">
      <c r="B4834" s="13"/>
    </row>
    <row r="4835" spans="2:2">
      <c r="B4835" s="13"/>
    </row>
    <row r="4836" spans="2:2">
      <c r="B4836" s="13"/>
    </row>
    <row r="4837" spans="2:2">
      <c r="B4837" s="13"/>
    </row>
    <row r="4838" spans="2:2">
      <c r="B4838" s="13"/>
    </row>
    <row r="4839" spans="2:2">
      <c r="B4839" s="13"/>
    </row>
    <row r="4840" spans="2:2">
      <c r="B4840" s="13"/>
    </row>
    <row r="4841" spans="2:2">
      <c r="B4841" s="13"/>
    </row>
    <row r="4842" spans="2:2">
      <c r="B4842" s="13"/>
    </row>
    <row r="4843" spans="2:2">
      <c r="B4843" s="13"/>
    </row>
    <row r="4844" spans="2:2">
      <c r="B4844" s="13"/>
    </row>
    <row r="4845" spans="2:2">
      <c r="B4845" s="13"/>
    </row>
    <row r="4846" spans="2:2">
      <c r="B4846" s="13"/>
    </row>
    <row r="4847" spans="2:2">
      <c r="B4847" s="13"/>
    </row>
    <row r="4848" spans="2:2">
      <c r="B4848" s="13"/>
    </row>
    <row r="4849" spans="2:2">
      <c r="B4849" s="13"/>
    </row>
    <row r="4850" spans="2:2">
      <c r="B4850" s="13"/>
    </row>
    <row r="4851" spans="2:2">
      <c r="B4851" s="13"/>
    </row>
    <row r="4852" spans="2:2">
      <c r="B4852" s="13"/>
    </row>
    <row r="4853" spans="2:2">
      <c r="B4853" s="13"/>
    </row>
    <row r="4854" spans="2:2">
      <c r="B4854" s="13"/>
    </row>
    <row r="4855" spans="2:2">
      <c r="B4855" s="13"/>
    </row>
    <row r="4856" spans="2:2">
      <c r="B4856" s="13"/>
    </row>
    <row r="4857" spans="2:2">
      <c r="B4857" s="13"/>
    </row>
    <row r="4858" spans="2:2">
      <c r="B4858" s="13"/>
    </row>
    <row r="4859" spans="2:2">
      <c r="B4859" s="13"/>
    </row>
    <row r="4860" spans="2:2">
      <c r="B4860" s="13"/>
    </row>
    <row r="4861" spans="2:2">
      <c r="B4861" s="13"/>
    </row>
    <row r="4862" spans="2:2">
      <c r="B4862" s="13"/>
    </row>
    <row r="4863" spans="2:2">
      <c r="B4863" s="13"/>
    </row>
    <row r="4864" spans="2:2">
      <c r="B4864" s="13"/>
    </row>
    <row r="4865" spans="2:2">
      <c r="B4865" s="13"/>
    </row>
    <row r="4866" spans="2:2">
      <c r="B4866" s="13"/>
    </row>
    <row r="4867" spans="2:2">
      <c r="B4867" s="13"/>
    </row>
    <row r="4868" spans="2:2">
      <c r="B4868" s="13"/>
    </row>
    <row r="4869" spans="2:2">
      <c r="B4869" s="13"/>
    </row>
    <row r="4870" spans="2:2">
      <c r="B4870" s="13"/>
    </row>
    <row r="4871" spans="2:2">
      <c r="B4871" s="13"/>
    </row>
    <row r="4872" spans="2:2">
      <c r="B4872" s="13"/>
    </row>
    <row r="4873" spans="2:2">
      <c r="B4873" s="13"/>
    </row>
    <row r="4874" spans="2:2">
      <c r="B4874" s="13"/>
    </row>
    <row r="4875" spans="2:2">
      <c r="B4875" s="13"/>
    </row>
    <row r="4876" spans="2:2">
      <c r="B4876" s="13"/>
    </row>
    <row r="4877" spans="2:2">
      <c r="B4877" s="13"/>
    </row>
    <row r="4878" spans="2:2">
      <c r="B4878" s="13"/>
    </row>
    <row r="4879" spans="2:2">
      <c r="B4879" s="13"/>
    </row>
    <row r="4880" spans="2:2">
      <c r="B4880" s="13"/>
    </row>
    <row r="4881" spans="2:2">
      <c r="B4881" s="13"/>
    </row>
    <row r="4882" spans="2:2">
      <c r="B4882" s="13"/>
    </row>
    <row r="4883" spans="2:2">
      <c r="B4883" s="13"/>
    </row>
    <row r="4884" spans="2:2">
      <c r="B4884" s="13"/>
    </row>
    <row r="4885" spans="2:2">
      <c r="B4885" s="13"/>
    </row>
    <row r="4886" spans="2:2">
      <c r="B4886" s="13"/>
    </row>
    <row r="4887" spans="2:2">
      <c r="B4887" s="13"/>
    </row>
    <row r="4888" spans="2:2">
      <c r="B4888" s="13"/>
    </row>
    <row r="4889" spans="2:2">
      <c r="B4889" s="13"/>
    </row>
    <row r="4890" spans="2:2">
      <c r="B4890" s="13"/>
    </row>
    <row r="4891" spans="2:2">
      <c r="B4891" s="13"/>
    </row>
    <row r="4892" spans="2:2">
      <c r="B4892" s="13"/>
    </row>
    <row r="4893" spans="2:2">
      <c r="B4893" s="13"/>
    </row>
    <row r="4894" spans="2:2">
      <c r="B4894" s="13"/>
    </row>
    <row r="4895" spans="2:2">
      <c r="B4895" s="13"/>
    </row>
    <row r="4896" spans="2:2">
      <c r="B4896" s="13"/>
    </row>
    <row r="4897" spans="2:2">
      <c r="B4897" s="13"/>
    </row>
    <row r="4898" spans="2:2">
      <c r="B4898" s="13"/>
    </row>
    <row r="4899" spans="2:2">
      <c r="B4899" s="13"/>
    </row>
    <row r="4900" spans="2:2">
      <c r="B4900" s="13"/>
    </row>
    <row r="4901" spans="2:2">
      <c r="B4901" s="13"/>
    </row>
    <row r="4902" spans="2:2">
      <c r="B4902" s="13"/>
    </row>
    <row r="4903" spans="2:2">
      <c r="B4903" s="13"/>
    </row>
    <row r="4904" spans="2:2">
      <c r="B4904" s="13"/>
    </row>
    <row r="4905" spans="2:2">
      <c r="B4905" s="13"/>
    </row>
    <row r="4906" spans="2:2">
      <c r="B4906" s="13"/>
    </row>
    <row r="4907" spans="2:2">
      <c r="B4907" s="13"/>
    </row>
    <row r="4908" spans="2:2">
      <c r="B4908" s="13"/>
    </row>
    <row r="4909" spans="2:2">
      <c r="B4909" s="13"/>
    </row>
    <row r="4910" spans="2:2">
      <c r="B4910" s="13"/>
    </row>
    <row r="4911" spans="2:2">
      <c r="B4911" s="13"/>
    </row>
    <row r="4912" spans="2:2">
      <c r="B4912" s="13"/>
    </row>
    <row r="4913" spans="2:2">
      <c r="B4913" s="13"/>
    </row>
    <row r="4914" spans="2:2">
      <c r="B4914" s="13"/>
    </row>
    <row r="4915" spans="2:2">
      <c r="B4915" s="13"/>
    </row>
    <row r="4916" spans="2:2">
      <c r="B4916" s="13"/>
    </row>
    <row r="4917" spans="2:2">
      <c r="B4917" s="13"/>
    </row>
    <row r="4918" spans="2:2">
      <c r="B4918" s="13"/>
    </row>
    <row r="4919" spans="2:2">
      <c r="B4919" s="13"/>
    </row>
    <row r="4920" spans="2:2">
      <c r="B4920" s="13"/>
    </row>
    <row r="4921" spans="2:2">
      <c r="B4921" s="13"/>
    </row>
    <row r="4922" spans="2:2">
      <c r="B4922" s="13"/>
    </row>
    <row r="4923" spans="2:2">
      <c r="B4923" s="13"/>
    </row>
    <row r="4924" spans="2:2">
      <c r="B4924" s="13"/>
    </row>
    <row r="4925" spans="2:2">
      <c r="B4925" s="13"/>
    </row>
    <row r="4926" spans="2:2">
      <c r="B4926" s="13"/>
    </row>
    <row r="4927" spans="2:2">
      <c r="B4927" s="13"/>
    </row>
    <row r="4928" spans="2:2">
      <c r="B4928" s="13"/>
    </row>
    <row r="4929" spans="2:2">
      <c r="B4929" s="13"/>
    </row>
    <row r="4930" spans="2:2">
      <c r="B4930" s="13"/>
    </row>
    <row r="4931" spans="2:2">
      <c r="B4931" s="13"/>
    </row>
    <row r="4932" spans="2:2">
      <c r="B4932" s="13"/>
    </row>
    <row r="4933" spans="2:2">
      <c r="B4933" s="13"/>
    </row>
    <row r="4934" spans="2:2">
      <c r="B4934" s="13"/>
    </row>
    <row r="4935" spans="2:2">
      <c r="B4935" s="13"/>
    </row>
    <row r="4936" spans="2:2">
      <c r="B4936" s="13"/>
    </row>
    <row r="4937" spans="2:2">
      <c r="B4937" s="13"/>
    </row>
    <row r="4938" spans="2:2">
      <c r="B4938" s="13"/>
    </row>
    <row r="4939" spans="2:2">
      <c r="B4939" s="13"/>
    </row>
    <row r="4940" spans="2:2">
      <c r="B4940" s="13"/>
    </row>
    <row r="4941" spans="2:2">
      <c r="B4941" s="13"/>
    </row>
    <row r="4942" spans="2:2">
      <c r="B4942" s="13"/>
    </row>
    <row r="4943" spans="2:2">
      <c r="B4943" s="13"/>
    </row>
    <row r="4944" spans="2:2">
      <c r="B4944" s="13"/>
    </row>
    <row r="4945" spans="2:2">
      <c r="B4945" s="13"/>
    </row>
    <row r="4946" spans="2:2">
      <c r="B4946" s="13"/>
    </row>
    <row r="4947" spans="2:2">
      <c r="B4947" s="13"/>
    </row>
    <row r="4948" spans="2:2">
      <c r="B4948" s="13"/>
    </row>
    <row r="4949" spans="2:2">
      <c r="B4949" s="13"/>
    </row>
    <row r="4950" spans="2:2">
      <c r="B4950" s="13"/>
    </row>
    <row r="4951" spans="2:2">
      <c r="B4951" s="13"/>
    </row>
    <row r="4952" spans="2:2">
      <c r="B4952" s="13"/>
    </row>
    <row r="4953" spans="2:2">
      <c r="B4953" s="13"/>
    </row>
    <row r="4954" spans="2:2">
      <c r="B4954" s="13"/>
    </row>
    <row r="4955" spans="2:2">
      <c r="B4955" s="13"/>
    </row>
    <row r="4956" spans="2:2">
      <c r="B4956" s="13"/>
    </row>
    <row r="4957" spans="2:2">
      <c r="B4957" s="13"/>
    </row>
    <row r="4958" spans="2:2">
      <c r="B4958" s="13"/>
    </row>
    <row r="4959" spans="2:2">
      <c r="B4959" s="13"/>
    </row>
    <row r="4960" spans="2:2">
      <c r="B4960" s="13"/>
    </row>
    <row r="4961" spans="2:2">
      <c r="B4961" s="13"/>
    </row>
    <row r="4962" spans="2:2">
      <c r="B4962" s="13"/>
    </row>
    <row r="4963" spans="2:2">
      <c r="B4963" s="13"/>
    </row>
    <row r="4964" spans="2:2">
      <c r="B4964" s="13"/>
    </row>
    <row r="4965" spans="2:2">
      <c r="B4965" s="13"/>
    </row>
    <row r="4966" spans="2:2">
      <c r="B4966" s="13"/>
    </row>
    <row r="4967" spans="2:2">
      <c r="B4967" s="13"/>
    </row>
    <row r="4968" spans="2:2">
      <c r="B4968" s="13"/>
    </row>
    <row r="4969" spans="2:2">
      <c r="B4969" s="13"/>
    </row>
    <row r="4970" spans="2:2">
      <c r="B4970" s="13"/>
    </row>
    <row r="4971" spans="2:2">
      <c r="B4971" s="13"/>
    </row>
    <row r="4972" spans="2:2">
      <c r="B4972" s="13"/>
    </row>
    <row r="4973" spans="2:2">
      <c r="B4973" s="13"/>
    </row>
    <row r="4974" spans="2:2">
      <c r="B4974" s="13"/>
    </row>
    <row r="4975" spans="2:2">
      <c r="B4975" s="13"/>
    </row>
    <row r="4976" spans="2:2">
      <c r="B4976" s="13"/>
    </row>
    <row r="4977" spans="2:2">
      <c r="B4977" s="13"/>
    </row>
    <row r="4978" spans="2:2">
      <c r="B4978" s="13"/>
    </row>
    <row r="4979" spans="2:2">
      <c r="B4979" s="13"/>
    </row>
    <row r="4980" spans="2:2">
      <c r="B4980" s="13"/>
    </row>
    <row r="4981" spans="2:2">
      <c r="B4981" s="13"/>
    </row>
    <row r="4982" spans="2:2">
      <c r="B4982" s="13"/>
    </row>
    <row r="4983" spans="2:2">
      <c r="B4983" s="13"/>
    </row>
    <row r="4984" spans="2:2">
      <c r="B4984" s="13"/>
    </row>
    <row r="4985" spans="2:2">
      <c r="B4985" s="13"/>
    </row>
    <row r="4986" spans="2:2">
      <c r="B4986" s="13"/>
    </row>
    <row r="4987" spans="2:2">
      <c r="B4987" s="13"/>
    </row>
    <row r="4988" spans="2:2">
      <c r="B4988" s="13"/>
    </row>
    <row r="4989" spans="2:2">
      <c r="B4989" s="13"/>
    </row>
    <row r="4990" spans="2:2">
      <c r="B4990" s="13"/>
    </row>
    <row r="4991" spans="2:2">
      <c r="B4991" s="13"/>
    </row>
    <row r="4992" spans="2:2">
      <c r="B4992" s="13"/>
    </row>
    <row r="4993" spans="2:2">
      <c r="B4993" s="13"/>
    </row>
    <row r="4994" spans="2:2">
      <c r="B4994" s="13"/>
    </row>
    <row r="4995" spans="2:2">
      <c r="B4995" s="13"/>
    </row>
    <row r="4996" spans="2:2">
      <c r="B4996" s="13"/>
    </row>
    <row r="4997" spans="2:2">
      <c r="B4997" s="13"/>
    </row>
    <row r="4998" spans="2:2">
      <c r="B4998" s="13"/>
    </row>
    <row r="4999" spans="2:2">
      <c r="B4999" s="13"/>
    </row>
    <row r="5000" spans="2:2">
      <c r="B5000" s="13"/>
    </row>
    <row r="5001" spans="2:2">
      <c r="B5001" s="13"/>
    </row>
    <row r="5002" spans="2:2">
      <c r="B5002" s="13"/>
    </row>
    <row r="5003" spans="2:2">
      <c r="B5003" s="13"/>
    </row>
    <row r="5004" spans="2:2">
      <c r="B5004" s="13"/>
    </row>
    <row r="5005" spans="2:2">
      <c r="B5005" s="13"/>
    </row>
    <row r="5006" spans="2:2">
      <c r="B5006" s="13"/>
    </row>
    <row r="5007" spans="2:2">
      <c r="B5007" s="13"/>
    </row>
    <row r="5008" spans="2:2">
      <c r="B5008" s="13"/>
    </row>
    <row r="5009" spans="2:2">
      <c r="B5009" s="13"/>
    </row>
    <row r="5010" spans="2:2">
      <c r="B5010" s="13"/>
    </row>
    <row r="5011" spans="2:2">
      <c r="B5011" s="13"/>
    </row>
    <row r="5012" spans="2:2">
      <c r="B5012" s="13"/>
    </row>
    <row r="5013" spans="2:2">
      <c r="B5013" s="13"/>
    </row>
    <row r="5014" spans="2:2">
      <c r="B5014" s="13"/>
    </row>
    <row r="5015" spans="2:2">
      <c r="B5015" s="13"/>
    </row>
    <row r="5016" spans="2:2">
      <c r="B5016" s="13"/>
    </row>
    <row r="5017" spans="2:2">
      <c r="B5017" s="13"/>
    </row>
    <row r="5018" spans="2:2">
      <c r="B5018" s="13"/>
    </row>
    <row r="5019" spans="2:2">
      <c r="B5019" s="13"/>
    </row>
    <row r="5020" spans="2:2">
      <c r="B5020" s="13"/>
    </row>
    <row r="5021" spans="2:2">
      <c r="B5021" s="13"/>
    </row>
    <row r="5022" spans="2:2">
      <c r="B5022" s="13"/>
    </row>
    <row r="5023" spans="2:2">
      <c r="B5023" s="13"/>
    </row>
    <row r="5024" spans="2:2">
      <c r="B5024" s="13"/>
    </row>
    <row r="5025" spans="2:2">
      <c r="B5025" s="13"/>
    </row>
    <row r="5026" spans="2:2">
      <c r="B5026" s="13"/>
    </row>
    <row r="5027" spans="2:2">
      <c r="B5027" s="13"/>
    </row>
    <row r="5028" spans="2:2">
      <c r="B5028" s="13"/>
    </row>
    <row r="5029" spans="2:2">
      <c r="B5029" s="13"/>
    </row>
    <row r="5030" spans="2:2">
      <c r="B5030" s="13"/>
    </row>
    <row r="5031" spans="2:2">
      <c r="B5031" s="13"/>
    </row>
    <row r="5032" spans="2:2">
      <c r="B5032" s="13"/>
    </row>
    <row r="5033" spans="2:2">
      <c r="B5033" s="13"/>
    </row>
    <row r="5034" spans="2:2">
      <c r="B5034" s="13"/>
    </row>
    <row r="5035" spans="2:2">
      <c r="B5035" s="13"/>
    </row>
    <row r="5036" spans="2:2">
      <c r="B5036" s="13"/>
    </row>
    <row r="5037" spans="2:2">
      <c r="B5037" s="13"/>
    </row>
    <row r="5038" spans="2:2">
      <c r="B5038" s="13"/>
    </row>
    <row r="5039" spans="2:2">
      <c r="B5039" s="13"/>
    </row>
    <row r="5040" spans="2:2">
      <c r="B5040" s="13"/>
    </row>
    <row r="5041" spans="2:2">
      <c r="B5041" s="13"/>
    </row>
    <row r="5042" spans="2:2">
      <c r="B5042" s="13"/>
    </row>
    <row r="5043" spans="2:2">
      <c r="B5043" s="13"/>
    </row>
    <row r="5044" spans="2:2">
      <c r="B5044" s="13"/>
    </row>
    <row r="5045" spans="2:2">
      <c r="B5045" s="13"/>
    </row>
    <row r="5046" spans="2:2">
      <c r="B5046" s="13"/>
    </row>
    <row r="5047" spans="2:2">
      <c r="B5047" s="13"/>
    </row>
    <row r="5048" spans="2:2">
      <c r="B5048" s="13"/>
    </row>
    <row r="5049" spans="2:2">
      <c r="B5049" s="13"/>
    </row>
    <row r="5050" spans="2:2">
      <c r="B5050" s="13"/>
    </row>
    <row r="5051" spans="2:2">
      <c r="B5051" s="13"/>
    </row>
    <row r="5052" spans="2:2">
      <c r="B5052" s="13"/>
    </row>
    <row r="5053" spans="2:2">
      <c r="B5053" s="13"/>
    </row>
    <row r="5054" spans="2:2">
      <c r="B5054" s="13"/>
    </row>
    <row r="5055" spans="2:2">
      <c r="B5055" s="13"/>
    </row>
    <row r="5056" spans="2:2">
      <c r="B5056" s="13"/>
    </row>
    <row r="5057" spans="2:2">
      <c r="B5057" s="13"/>
    </row>
    <row r="5058" spans="2:2">
      <c r="B5058" s="13"/>
    </row>
    <row r="5059" spans="2:2">
      <c r="B5059" s="13"/>
    </row>
    <row r="5060" spans="2:2">
      <c r="B5060" s="13"/>
    </row>
    <row r="5061" spans="2:2">
      <c r="B5061" s="13"/>
    </row>
    <row r="5062" spans="2:2">
      <c r="B5062" s="13"/>
    </row>
    <row r="5063" spans="2:2">
      <c r="B5063" s="13"/>
    </row>
    <row r="5064" spans="2:2">
      <c r="B5064" s="13"/>
    </row>
    <row r="5065" spans="2:2">
      <c r="B5065" s="13"/>
    </row>
    <row r="5066" spans="2:2">
      <c r="B5066" s="13"/>
    </row>
    <row r="5067" spans="2:2">
      <c r="B5067" s="13"/>
    </row>
    <row r="5068" spans="2:2">
      <c r="B5068" s="13"/>
    </row>
    <row r="5069" spans="2:2">
      <c r="B5069" s="13"/>
    </row>
    <row r="5070" spans="2:2">
      <c r="B5070" s="13"/>
    </row>
    <row r="5071" spans="2:2">
      <c r="B5071" s="13"/>
    </row>
    <row r="5072" spans="2:2">
      <c r="B5072" s="13"/>
    </row>
    <row r="5073" spans="2:2">
      <c r="B5073" s="13"/>
    </row>
    <row r="5074" spans="2:2">
      <c r="B5074" s="13"/>
    </row>
    <row r="5075" spans="2:2">
      <c r="B5075" s="13"/>
    </row>
    <row r="5076" spans="2:2">
      <c r="B5076" s="13"/>
    </row>
    <row r="5077" spans="2:2">
      <c r="B5077" s="13"/>
    </row>
    <row r="5078" spans="2:2">
      <c r="B5078" s="13"/>
    </row>
    <row r="5079" spans="2:2">
      <c r="B5079" s="13"/>
    </row>
    <row r="5080" spans="2:2">
      <c r="B5080" s="13"/>
    </row>
    <row r="5081" spans="2:2">
      <c r="B5081" s="13"/>
    </row>
    <row r="5082" spans="2:2">
      <c r="B5082" s="13"/>
    </row>
    <row r="5083" spans="2:2">
      <c r="B5083" s="13"/>
    </row>
    <row r="5084" spans="2:2">
      <c r="B5084" s="13"/>
    </row>
    <row r="5085" spans="2:2">
      <c r="B5085" s="13"/>
    </row>
    <row r="5086" spans="2:2">
      <c r="B5086" s="13"/>
    </row>
    <row r="5087" spans="2:2">
      <c r="B5087" s="13"/>
    </row>
    <row r="5088" spans="2:2">
      <c r="B5088" s="13"/>
    </row>
    <row r="5089" spans="2:2">
      <c r="B5089" s="13"/>
    </row>
    <row r="5090" spans="2:2">
      <c r="B5090" s="13"/>
    </row>
    <row r="5091" spans="2:2">
      <c r="B5091" s="13"/>
    </row>
    <row r="5092" spans="2:2">
      <c r="B5092" s="13"/>
    </row>
    <row r="5093" spans="2:2">
      <c r="B5093" s="13"/>
    </row>
    <row r="5094" spans="2:2">
      <c r="B5094" s="13"/>
    </row>
    <row r="5095" spans="2:2">
      <c r="B5095" s="13"/>
    </row>
    <row r="5096" spans="2:2">
      <c r="B5096" s="13"/>
    </row>
    <row r="5097" spans="2:2">
      <c r="B5097" s="13"/>
    </row>
    <row r="5098" spans="2:2">
      <c r="B5098" s="13"/>
    </row>
    <row r="5099" spans="2:2">
      <c r="B5099" s="13"/>
    </row>
    <row r="5100" spans="2:2">
      <c r="B5100" s="13"/>
    </row>
    <row r="5101" spans="2:2">
      <c r="B5101" s="13"/>
    </row>
    <row r="5102" spans="2:2">
      <c r="B5102" s="13"/>
    </row>
    <row r="5103" spans="2:2">
      <c r="B5103" s="13"/>
    </row>
    <row r="5104" spans="2:2">
      <c r="B5104" s="13"/>
    </row>
    <row r="5105" spans="2:2">
      <c r="B5105" s="13"/>
    </row>
    <row r="5106" spans="2:2">
      <c r="B5106" s="13"/>
    </row>
    <row r="5107" spans="2:2">
      <c r="B5107" s="13"/>
    </row>
    <row r="5108" spans="2:2">
      <c r="B5108" s="13"/>
    </row>
    <row r="5109" spans="2:2">
      <c r="B5109" s="13"/>
    </row>
    <row r="5110" spans="2:2">
      <c r="B5110" s="13"/>
    </row>
    <row r="5111" spans="2:2">
      <c r="B5111" s="13"/>
    </row>
    <row r="5112" spans="2:2">
      <c r="B5112" s="13"/>
    </row>
    <row r="5113" spans="2:2">
      <c r="B5113" s="13"/>
    </row>
    <row r="5114" spans="2:2">
      <c r="B5114" s="13"/>
    </row>
    <row r="5115" spans="2:2">
      <c r="B5115" s="13"/>
    </row>
    <row r="5116" spans="2:2">
      <c r="B5116" s="13"/>
    </row>
    <row r="5117" spans="2:2">
      <c r="B5117" s="13"/>
    </row>
    <row r="5118" spans="2:2">
      <c r="B5118" s="13"/>
    </row>
    <row r="5119" spans="2:2">
      <c r="B5119" s="13"/>
    </row>
    <row r="5120" spans="2:2">
      <c r="B5120" s="13"/>
    </row>
    <row r="5121" spans="2:2">
      <c r="B5121" s="13"/>
    </row>
    <row r="5122" spans="2:2">
      <c r="B5122" s="13"/>
    </row>
    <row r="5123" spans="2:2">
      <c r="B5123" s="13"/>
    </row>
    <row r="5124" spans="2:2">
      <c r="B5124" s="13"/>
    </row>
    <row r="5125" spans="2:2">
      <c r="B5125" s="13"/>
    </row>
    <row r="5126" spans="2:2">
      <c r="B5126" s="13"/>
    </row>
    <row r="5127" spans="2:2">
      <c r="B5127" s="13"/>
    </row>
    <row r="5128" spans="2:2">
      <c r="B5128" s="13"/>
    </row>
    <row r="5129" spans="2:2">
      <c r="B5129" s="13"/>
    </row>
    <row r="5130" spans="2:2">
      <c r="B5130" s="13"/>
    </row>
    <row r="5131" spans="2:2">
      <c r="B5131" s="13"/>
    </row>
    <row r="5132" spans="2:2">
      <c r="B5132" s="13"/>
    </row>
    <row r="5133" spans="2:2">
      <c r="B5133" s="13"/>
    </row>
    <row r="5134" spans="2:2">
      <c r="B5134" s="13"/>
    </row>
    <row r="5135" spans="2:2">
      <c r="B5135" s="13"/>
    </row>
    <row r="5136" spans="2:2">
      <c r="B5136" s="13"/>
    </row>
    <row r="5137" spans="2:2">
      <c r="B5137" s="13"/>
    </row>
    <row r="5138" spans="2:2">
      <c r="B5138" s="13"/>
    </row>
    <row r="5139" spans="2:2">
      <c r="B5139" s="13"/>
    </row>
    <row r="5140" spans="2:2">
      <c r="B5140" s="13"/>
    </row>
    <row r="5141" spans="2:2">
      <c r="B5141" s="13"/>
    </row>
    <row r="5142" spans="2:2">
      <c r="B5142" s="13"/>
    </row>
    <row r="5143" spans="2:2">
      <c r="B5143" s="13"/>
    </row>
    <row r="5144" spans="2:2">
      <c r="B5144" s="13"/>
    </row>
    <row r="5145" spans="2:2">
      <c r="B5145" s="13"/>
    </row>
    <row r="5146" spans="2:2">
      <c r="B5146" s="13"/>
    </row>
    <row r="5147" spans="2:2">
      <c r="B5147" s="13"/>
    </row>
    <row r="5148" spans="2:2">
      <c r="B5148" s="13"/>
    </row>
    <row r="5149" spans="2:2">
      <c r="B5149" s="13"/>
    </row>
    <row r="5150" spans="2:2">
      <c r="B5150" s="13"/>
    </row>
    <row r="5151" spans="2:2">
      <c r="B5151" s="13"/>
    </row>
    <row r="5152" spans="2:2">
      <c r="B5152" s="13"/>
    </row>
    <row r="5153" spans="2:2">
      <c r="B5153" s="13"/>
    </row>
    <row r="5154" spans="2:2">
      <c r="B5154" s="13"/>
    </row>
    <row r="5155" spans="2:2">
      <c r="B5155" s="13"/>
    </row>
    <row r="5156" spans="2:2">
      <c r="B5156" s="13"/>
    </row>
    <row r="5157" spans="2:2">
      <c r="B5157" s="13"/>
    </row>
    <row r="5158" spans="2:2">
      <c r="B5158" s="13"/>
    </row>
    <row r="5159" spans="2:2">
      <c r="B5159" s="13"/>
    </row>
    <row r="5160" spans="2:2">
      <c r="B5160" s="13"/>
    </row>
    <row r="5161" spans="2:2">
      <c r="B5161" s="13"/>
    </row>
    <row r="5162" spans="2:2">
      <c r="B5162" s="13"/>
    </row>
    <row r="5163" spans="2:2">
      <c r="B5163" s="13"/>
    </row>
    <row r="5164" spans="2:2">
      <c r="B5164" s="13"/>
    </row>
    <row r="5165" spans="2:2">
      <c r="B5165" s="13"/>
    </row>
    <row r="5166" spans="2:2">
      <c r="B5166" s="13"/>
    </row>
    <row r="5167" spans="2:2">
      <c r="B5167" s="13"/>
    </row>
    <row r="5168" spans="2:2">
      <c r="B5168" s="13"/>
    </row>
    <row r="5169" spans="2:2">
      <c r="B5169" s="13"/>
    </row>
    <row r="5170" spans="2:2">
      <c r="B5170" s="13"/>
    </row>
    <row r="5171" spans="2:2">
      <c r="B5171" s="13"/>
    </row>
    <row r="5172" spans="2:2">
      <c r="B5172" s="13"/>
    </row>
    <row r="5173" spans="2:2">
      <c r="B5173" s="13"/>
    </row>
    <row r="5174" spans="2:2">
      <c r="B5174" s="13"/>
    </row>
    <row r="5175" spans="2:2">
      <c r="B5175" s="13"/>
    </row>
    <row r="5176" spans="2:2">
      <c r="B5176" s="13"/>
    </row>
    <row r="5177" spans="2:2">
      <c r="B5177" s="13"/>
    </row>
    <row r="5178" spans="2:2">
      <c r="B5178" s="13"/>
    </row>
    <row r="5179" spans="2:2">
      <c r="B5179" s="13"/>
    </row>
    <row r="5180" spans="2:2">
      <c r="B5180" s="13"/>
    </row>
    <row r="5181" spans="2:2">
      <c r="B5181" s="13"/>
    </row>
    <row r="5182" spans="2:2">
      <c r="B5182" s="13"/>
    </row>
    <row r="5183" spans="2:2">
      <c r="B5183" s="13"/>
    </row>
    <row r="5184" spans="2:2">
      <c r="B5184" s="13"/>
    </row>
    <row r="5185" spans="2:2">
      <c r="B5185" s="13"/>
    </row>
    <row r="5186" spans="2:2">
      <c r="B5186" s="13"/>
    </row>
    <row r="5187" spans="2:2">
      <c r="B5187" s="13"/>
    </row>
    <row r="5188" spans="2:2">
      <c r="B5188" s="13"/>
    </row>
    <row r="5189" spans="2:2">
      <c r="B5189" s="13"/>
    </row>
    <row r="5190" spans="2:2">
      <c r="B5190" s="13"/>
    </row>
    <row r="5191" spans="2:2">
      <c r="B5191" s="13"/>
    </row>
    <row r="5192" spans="2:2">
      <c r="B5192" s="13"/>
    </row>
    <row r="5193" spans="2:2">
      <c r="B5193" s="13"/>
    </row>
    <row r="5194" spans="2:2">
      <c r="B5194" s="13"/>
    </row>
    <row r="5195" spans="2:2">
      <c r="B5195" s="13"/>
    </row>
    <row r="5196" spans="2:2">
      <c r="B5196" s="13"/>
    </row>
    <row r="5197" spans="2:2">
      <c r="B5197" s="13"/>
    </row>
    <row r="5198" spans="2:2">
      <c r="B5198" s="13"/>
    </row>
    <row r="5199" spans="2:2">
      <c r="B5199" s="13"/>
    </row>
    <row r="5200" spans="2:2">
      <c r="B5200" s="13"/>
    </row>
    <row r="5201" spans="2:2">
      <c r="B5201" s="13"/>
    </row>
    <row r="5202" spans="2:2">
      <c r="B5202" s="13"/>
    </row>
    <row r="5203" spans="2:2">
      <c r="B5203" s="13"/>
    </row>
    <row r="5204" spans="2:2">
      <c r="B5204" s="13"/>
    </row>
    <row r="5205" spans="2:2">
      <c r="B5205" s="13"/>
    </row>
    <row r="5206" spans="2:2">
      <c r="B5206" s="13"/>
    </row>
    <row r="5207" spans="2:2">
      <c r="B5207" s="13"/>
    </row>
    <row r="5208" spans="2:2">
      <c r="B5208" s="13"/>
    </row>
    <row r="5209" spans="2:2">
      <c r="B5209" s="13"/>
    </row>
    <row r="5210" spans="2:2">
      <c r="B5210" s="13"/>
    </row>
    <row r="5211" spans="2:2">
      <c r="B5211" s="13"/>
    </row>
    <row r="5212" spans="2:2">
      <c r="B5212" s="13"/>
    </row>
    <row r="5213" spans="2:2">
      <c r="B5213" s="13"/>
    </row>
    <row r="5214" spans="2:2">
      <c r="B5214" s="13"/>
    </row>
    <row r="5215" spans="2:2">
      <c r="B5215" s="13"/>
    </row>
    <row r="5216" spans="2:2">
      <c r="B5216" s="13"/>
    </row>
    <row r="5217" spans="2:2">
      <c r="B5217" s="13"/>
    </row>
    <row r="5218" spans="2:2">
      <c r="B5218" s="13"/>
    </row>
    <row r="5219" spans="2:2">
      <c r="B5219" s="13"/>
    </row>
    <row r="5220" spans="2:2">
      <c r="B5220" s="13"/>
    </row>
    <row r="5221" spans="2:2">
      <c r="B5221" s="13"/>
    </row>
    <row r="5222" spans="2:2">
      <c r="B5222" s="13"/>
    </row>
    <row r="5223" spans="2:2">
      <c r="B5223" s="13"/>
    </row>
    <row r="5224" spans="2:2">
      <c r="B5224" s="13"/>
    </row>
    <row r="5225" spans="2:2">
      <c r="B5225" s="13"/>
    </row>
    <row r="5226" spans="2:2">
      <c r="B5226" s="13"/>
    </row>
    <row r="5227" spans="2:2">
      <c r="B5227" s="13"/>
    </row>
    <row r="5228" spans="2:2">
      <c r="B5228" s="13"/>
    </row>
    <row r="5229" spans="2:2">
      <c r="B5229" s="13"/>
    </row>
    <row r="5230" spans="2:2">
      <c r="B5230" s="13"/>
    </row>
    <row r="5231" spans="2:2">
      <c r="B5231" s="13"/>
    </row>
    <row r="5232" spans="2:2">
      <c r="B5232" s="13"/>
    </row>
    <row r="5233" spans="2:2">
      <c r="B5233" s="13"/>
    </row>
    <row r="5234" spans="2:2">
      <c r="B5234" s="13"/>
    </row>
    <row r="5235" spans="2:2">
      <c r="B5235" s="13"/>
    </row>
    <row r="5236" spans="2:2">
      <c r="B5236" s="13"/>
    </row>
    <row r="5237" spans="2:2">
      <c r="B5237" s="13"/>
    </row>
    <row r="5238" spans="2:2">
      <c r="B5238" s="13"/>
    </row>
    <row r="5239" spans="2:2">
      <c r="B5239" s="13"/>
    </row>
    <row r="5240" spans="2:2">
      <c r="B5240" s="13"/>
    </row>
    <row r="5241" spans="2:2">
      <c r="B5241" s="13"/>
    </row>
    <row r="5242" spans="2:2">
      <c r="B5242" s="13"/>
    </row>
    <row r="5243" spans="2:2">
      <c r="B5243" s="13"/>
    </row>
    <row r="5244" spans="2:2">
      <c r="B5244" s="13"/>
    </row>
    <row r="5245" spans="2:2">
      <c r="B5245" s="13"/>
    </row>
    <row r="5246" spans="2:2">
      <c r="B5246" s="13"/>
    </row>
    <row r="5247" spans="2:2">
      <c r="B5247" s="13"/>
    </row>
    <row r="5248" spans="2:2">
      <c r="B5248" s="13"/>
    </row>
    <row r="5249" spans="2:2">
      <c r="B5249" s="13"/>
    </row>
    <row r="5250" spans="2:2">
      <c r="B5250" s="13"/>
    </row>
    <row r="5251" spans="2:2">
      <c r="B5251" s="13"/>
    </row>
    <row r="5252" spans="2:2">
      <c r="B5252" s="13"/>
    </row>
    <row r="5253" spans="2:2">
      <c r="B5253" s="13"/>
    </row>
    <row r="5254" spans="2:2">
      <c r="B5254" s="13"/>
    </row>
    <row r="5255" spans="2:2">
      <c r="B5255" s="13"/>
    </row>
    <row r="5256" spans="2:2">
      <c r="B5256" s="13"/>
    </row>
    <row r="5257" spans="2:2">
      <c r="B5257" s="13"/>
    </row>
    <row r="5258" spans="2:2">
      <c r="B5258" s="13"/>
    </row>
    <row r="5259" spans="2:2">
      <c r="B5259" s="13"/>
    </row>
    <row r="5260" spans="2:2">
      <c r="B5260" s="13"/>
    </row>
    <row r="5261" spans="2:2">
      <c r="B5261" s="13"/>
    </row>
    <row r="5262" spans="2:2">
      <c r="B5262" s="13"/>
    </row>
    <row r="5263" spans="2:2">
      <c r="B5263" s="13"/>
    </row>
    <row r="5264" spans="2:2">
      <c r="B5264" s="13"/>
    </row>
    <row r="5265" spans="2:2">
      <c r="B5265" s="13"/>
    </row>
    <row r="5266" spans="2:2">
      <c r="B5266" s="13"/>
    </row>
    <row r="5267" spans="2:2">
      <c r="B5267" s="13"/>
    </row>
    <row r="5268" spans="2:2">
      <c r="B5268" s="13"/>
    </row>
    <row r="5269" spans="2:2">
      <c r="B5269" s="13"/>
    </row>
    <row r="5270" spans="2:2">
      <c r="B5270" s="13"/>
    </row>
    <row r="5271" spans="2:2">
      <c r="B5271" s="13"/>
    </row>
    <row r="5272" spans="2:2">
      <c r="B5272" s="13"/>
    </row>
    <row r="5273" spans="2:2">
      <c r="B5273" s="13"/>
    </row>
    <row r="5274" spans="2:2">
      <c r="B5274" s="13"/>
    </row>
    <row r="5275" spans="2:2">
      <c r="B5275" s="13"/>
    </row>
    <row r="5276" spans="2:2">
      <c r="B5276" s="13"/>
    </row>
    <row r="5277" spans="2:2">
      <c r="B5277" s="13"/>
    </row>
    <row r="5278" spans="2:2">
      <c r="B5278" s="13"/>
    </row>
    <row r="5279" spans="2:2">
      <c r="B5279" s="13"/>
    </row>
    <row r="5280" spans="2:2">
      <c r="B5280" s="13"/>
    </row>
    <row r="5281" spans="2:2">
      <c r="B5281" s="13"/>
    </row>
    <row r="5282" spans="2:2">
      <c r="B5282" s="13"/>
    </row>
    <row r="5283" spans="2:2">
      <c r="B5283" s="13"/>
    </row>
    <row r="5284" spans="2:2">
      <c r="B5284" s="13"/>
    </row>
    <row r="5285" spans="2:2">
      <c r="B5285" s="13"/>
    </row>
    <row r="5286" spans="2:2">
      <c r="B5286" s="13"/>
    </row>
    <row r="5287" spans="2:2">
      <c r="B5287" s="13"/>
    </row>
    <row r="5288" spans="2:2">
      <c r="B5288" s="13"/>
    </row>
    <row r="5289" spans="2:2">
      <c r="B5289" s="13"/>
    </row>
    <row r="5290" spans="2:2">
      <c r="B5290" s="13"/>
    </row>
    <row r="5291" spans="2:2">
      <c r="B5291" s="13"/>
    </row>
    <row r="5292" spans="2:2">
      <c r="B5292" s="13"/>
    </row>
    <row r="5293" spans="2:2">
      <c r="B5293" s="13"/>
    </row>
    <row r="5294" spans="2:2">
      <c r="B5294" s="13"/>
    </row>
    <row r="5295" spans="2:2">
      <c r="B5295" s="13"/>
    </row>
    <row r="5296" spans="2:2">
      <c r="B5296" s="13"/>
    </row>
    <row r="5297" spans="2:2">
      <c r="B5297" s="13"/>
    </row>
    <row r="5298" spans="2:2">
      <c r="B5298" s="13"/>
    </row>
    <row r="5299" spans="2:2">
      <c r="B5299" s="13"/>
    </row>
    <row r="5300" spans="2:2">
      <c r="B5300" s="13"/>
    </row>
    <row r="5301" spans="2:2">
      <c r="B5301" s="13"/>
    </row>
    <row r="5302" spans="2:2">
      <c r="B5302" s="13"/>
    </row>
    <row r="5303" spans="2:2">
      <c r="B5303" s="13"/>
    </row>
    <row r="5304" spans="2:2">
      <c r="B5304" s="13"/>
    </row>
    <row r="5305" spans="2:2">
      <c r="B5305" s="13"/>
    </row>
    <row r="5306" spans="2:2">
      <c r="B5306" s="13"/>
    </row>
    <row r="5307" spans="2:2">
      <c r="B5307" s="13"/>
    </row>
    <row r="5308" spans="2:2">
      <c r="B5308" s="13"/>
    </row>
    <row r="5309" spans="2:2">
      <c r="B5309" s="13"/>
    </row>
    <row r="5310" spans="2:2">
      <c r="B5310" s="13"/>
    </row>
    <row r="5311" spans="2:2">
      <c r="B5311" s="13"/>
    </row>
    <row r="5312" spans="2:2">
      <c r="B5312" s="13"/>
    </row>
    <row r="5313" spans="2:2">
      <c r="B5313" s="13"/>
    </row>
    <row r="5314" spans="2:2">
      <c r="B5314" s="13"/>
    </row>
    <row r="5315" spans="2:2">
      <c r="B5315" s="13"/>
    </row>
    <row r="5316" spans="2:2">
      <c r="B5316" s="13"/>
    </row>
    <row r="5317" spans="2:2">
      <c r="B5317" s="13"/>
    </row>
    <row r="5318" spans="2:2">
      <c r="B5318" s="13"/>
    </row>
    <row r="5319" spans="2:2">
      <c r="B5319" s="13"/>
    </row>
    <row r="5320" spans="2:2">
      <c r="B5320" s="13"/>
    </row>
    <row r="5321" spans="2:2">
      <c r="B5321" s="13"/>
    </row>
    <row r="5322" spans="2:2">
      <c r="B5322" s="13"/>
    </row>
    <row r="5323" spans="2:2">
      <c r="B5323" s="13"/>
    </row>
    <row r="5324" spans="2:2">
      <c r="B5324" s="13"/>
    </row>
    <row r="5325" spans="2:2">
      <c r="B5325" s="13"/>
    </row>
    <row r="5326" spans="2:2">
      <c r="B5326" s="13"/>
    </row>
    <row r="5327" spans="2:2">
      <c r="B5327" s="13"/>
    </row>
    <row r="5328" spans="2:2">
      <c r="B5328" s="13"/>
    </row>
    <row r="5329" spans="2:2">
      <c r="B5329" s="13"/>
    </row>
    <row r="5330" spans="2:2">
      <c r="B5330" s="13"/>
    </row>
    <row r="5331" spans="2:2">
      <c r="B5331" s="13"/>
    </row>
    <row r="5332" spans="2:2">
      <c r="B5332" s="13"/>
    </row>
    <row r="5333" spans="2:2">
      <c r="B5333" s="13"/>
    </row>
    <row r="5334" spans="2:2">
      <c r="B5334" s="13"/>
    </row>
    <row r="5335" spans="2:2">
      <c r="B5335" s="13"/>
    </row>
    <row r="5336" spans="2:2">
      <c r="B5336" s="13"/>
    </row>
    <row r="5337" spans="2:2">
      <c r="B5337" s="13"/>
    </row>
    <row r="5338" spans="2:2">
      <c r="B5338" s="13"/>
    </row>
    <row r="5339" spans="2:2">
      <c r="B5339" s="13"/>
    </row>
    <row r="5340" spans="2:2">
      <c r="B5340" s="13"/>
    </row>
    <row r="5341" spans="2:2">
      <c r="B5341" s="13"/>
    </row>
    <row r="5342" spans="2:2">
      <c r="B5342" s="13"/>
    </row>
    <row r="5343" spans="2:2">
      <c r="B5343" s="13"/>
    </row>
    <row r="5344" spans="2:2">
      <c r="B5344" s="13"/>
    </row>
    <row r="5345" spans="2:2">
      <c r="B5345" s="13"/>
    </row>
    <row r="5346" spans="2:2">
      <c r="B5346" s="13"/>
    </row>
    <row r="5347" spans="2:2">
      <c r="B5347" s="13"/>
    </row>
    <row r="5348" spans="2:2">
      <c r="B5348" s="13"/>
    </row>
    <row r="5349" spans="2:2">
      <c r="B5349" s="13"/>
    </row>
    <row r="5350" spans="2:2">
      <c r="B5350" s="13"/>
    </row>
    <row r="5351" spans="2:2">
      <c r="B5351" s="13"/>
    </row>
    <row r="5352" spans="2:2">
      <c r="B5352" s="13"/>
    </row>
    <row r="5353" spans="2:2">
      <c r="B5353" s="13"/>
    </row>
    <row r="5354" spans="2:2">
      <c r="B5354" s="13"/>
    </row>
    <row r="5355" spans="2:2">
      <c r="B5355" s="13"/>
    </row>
    <row r="5356" spans="2:2">
      <c r="B5356" s="13"/>
    </row>
    <row r="5357" spans="2:2">
      <c r="B5357" s="13"/>
    </row>
    <row r="5358" spans="2:2">
      <c r="B5358" s="13"/>
    </row>
    <row r="5359" spans="2:2">
      <c r="B5359" s="13"/>
    </row>
    <row r="5360" spans="2:2">
      <c r="B5360" s="13"/>
    </row>
    <row r="5361" spans="2:2">
      <c r="B5361" s="13"/>
    </row>
    <row r="5362" spans="2:2">
      <c r="B5362" s="13"/>
    </row>
    <row r="5363" spans="2:2">
      <c r="B5363" s="13"/>
    </row>
    <row r="5364" spans="2:2">
      <c r="B5364" s="13"/>
    </row>
    <row r="5365" spans="2:2">
      <c r="B5365" s="13"/>
    </row>
    <row r="5366" spans="2:2">
      <c r="B5366" s="13"/>
    </row>
    <row r="5367" spans="2:2">
      <c r="B5367" s="13"/>
    </row>
    <row r="5368" spans="2:2">
      <c r="B5368" s="13"/>
    </row>
    <row r="5369" spans="2:2">
      <c r="B5369" s="13"/>
    </row>
    <row r="5370" spans="2:2">
      <c r="B5370" s="13"/>
    </row>
    <row r="5371" spans="2:2">
      <c r="B5371" s="13"/>
    </row>
    <row r="5372" spans="2:2">
      <c r="B5372" s="13"/>
    </row>
    <row r="5373" spans="2:2">
      <c r="B5373" s="13"/>
    </row>
    <row r="5374" spans="2:2">
      <c r="B5374" s="13"/>
    </row>
    <row r="5375" spans="2:2">
      <c r="B5375" s="13"/>
    </row>
    <row r="5376" spans="2:2">
      <c r="B5376" s="13"/>
    </row>
    <row r="5377" spans="2:2">
      <c r="B5377" s="13"/>
    </row>
    <row r="5378" spans="2:2">
      <c r="B5378" s="13"/>
    </row>
    <row r="5379" spans="2:2">
      <c r="B5379" s="13"/>
    </row>
    <row r="5380" spans="2:2">
      <c r="B5380" s="13"/>
    </row>
    <row r="5381" spans="2:2">
      <c r="B5381" s="13"/>
    </row>
    <row r="5382" spans="2:2">
      <c r="B5382" s="13"/>
    </row>
    <row r="5383" spans="2:2">
      <c r="B5383" s="13"/>
    </row>
    <row r="5384" spans="2:2">
      <c r="B5384" s="13"/>
    </row>
    <row r="5385" spans="2:2">
      <c r="B5385" s="13"/>
    </row>
    <row r="5386" spans="2:2">
      <c r="B5386" s="13"/>
    </row>
    <row r="5387" spans="2:2">
      <c r="B5387" s="13"/>
    </row>
    <row r="5388" spans="2:2">
      <c r="B5388" s="13"/>
    </row>
    <row r="5389" spans="2:2">
      <c r="B5389" s="13"/>
    </row>
    <row r="5390" spans="2:2">
      <c r="B5390" s="13"/>
    </row>
    <row r="5391" spans="2:2">
      <c r="B5391" s="13"/>
    </row>
    <row r="5392" spans="2:2">
      <c r="B5392" s="13"/>
    </row>
    <row r="5393" spans="2:2">
      <c r="B5393" s="13"/>
    </row>
    <row r="5394" spans="2:2">
      <c r="B5394" s="13"/>
    </row>
    <row r="5395" spans="2:2">
      <c r="B5395" s="13"/>
    </row>
    <row r="5396" spans="2:2">
      <c r="B5396" s="13"/>
    </row>
    <row r="5397" spans="2:2">
      <c r="B5397" s="13"/>
    </row>
    <row r="5398" spans="2:2">
      <c r="B5398" s="13"/>
    </row>
    <row r="5399" spans="2:2">
      <c r="B5399" s="13"/>
    </row>
    <row r="5400" spans="2:2">
      <c r="B5400" s="13"/>
    </row>
    <row r="5401" spans="2:2">
      <c r="B5401" s="13"/>
    </row>
    <row r="5402" spans="2:2">
      <c r="B5402" s="13"/>
    </row>
    <row r="5403" spans="2:2">
      <c r="B5403" s="13"/>
    </row>
    <row r="5404" spans="2:2">
      <c r="B5404" s="13"/>
    </row>
    <row r="5405" spans="2:2">
      <c r="B5405" s="13"/>
    </row>
    <row r="5406" spans="2:2">
      <c r="B5406" s="13"/>
    </row>
    <row r="5407" spans="2:2">
      <c r="B5407" s="13"/>
    </row>
    <row r="5408" spans="2:2">
      <c r="B5408" s="13"/>
    </row>
    <row r="5409" spans="2:2">
      <c r="B5409" s="13"/>
    </row>
    <row r="5410" spans="2:2">
      <c r="B5410" s="13"/>
    </row>
    <row r="5411" spans="2:2">
      <c r="B5411" s="13"/>
    </row>
    <row r="5412" spans="2:2">
      <c r="B5412" s="13"/>
    </row>
    <row r="5413" spans="2:2">
      <c r="B5413" s="13"/>
    </row>
    <row r="5414" spans="2:2">
      <c r="B5414" s="13"/>
    </row>
    <row r="5415" spans="2:2">
      <c r="B5415" s="13"/>
    </row>
    <row r="5416" spans="2:2">
      <c r="B5416" s="13"/>
    </row>
    <row r="5417" spans="2:2">
      <c r="B5417" s="13"/>
    </row>
    <row r="5418" spans="2:2">
      <c r="B5418" s="13"/>
    </row>
    <row r="5419" spans="2:2">
      <c r="B5419" s="13"/>
    </row>
    <row r="5420" spans="2:2">
      <c r="B5420" s="13"/>
    </row>
    <row r="5421" spans="2:2">
      <c r="B5421" s="13"/>
    </row>
    <row r="5422" spans="2:2">
      <c r="B5422" s="13"/>
    </row>
    <row r="5423" spans="2:2">
      <c r="B5423" s="13"/>
    </row>
    <row r="5424" spans="2:2">
      <c r="B5424" s="13"/>
    </row>
    <row r="5425" spans="2:2">
      <c r="B5425" s="13"/>
    </row>
    <row r="5426" spans="2:2">
      <c r="B5426" s="13"/>
    </row>
    <row r="5427" spans="2:2">
      <c r="B5427" s="13"/>
    </row>
    <row r="5428" spans="2:2">
      <c r="B5428" s="13"/>
    </row>
    <row r="5429" spans="2:2">
      <c r="B5429" s="13"/>
    </row>
    <row r="5430" spans="2:2">
      <c r="B5430" s="13"/>
    </row>
    <row r="5431" spans="2:2">
      <c r="B5431" s="13"/>
    </row>
    <row r="5432" spans="2:2">
      <c r="B5432" s="13"/>
    </row>
    <row r="5433" spans="2:2">
      <c r="B5433" s="13"/>
    </row>
    <row r="5434" spans="2:2">
      <c r="B5434" s="13"/>
    </row>
    <row r="5435" spans="2:2">
      <c r="B5435" s="13"/>
    </row>
    <row r="5436" spans="2:2">
      <c r="B5436" s="13"/>
    </row>
    <row r="5437" spans="2:2">
      <c r="B5437" s="13"/>
    </row>
    <row r="5438" spans="2:2">
      <c r="B5438" s="13"/>
    </row>
    <row r="5439" spans="2:2">
      <c r="B5439" s="13"/>
    </row>
    <row r="5440" spans="2:2">
      <c r="B5440" s="13"/>
    </row>
    <row r="5441" spans="2:2">
      <c r="B5441" s="13"/>
    </row>
    <row r="5442" spans="2:2">
      <c r="B5442" s="13"/>
    </row>
    <row r="5443" spans="2:2">
      <c r="B5443" s="13"/>
    </row>
    <row r="5444" spans="2:2">
      <c r="B5444" s="13"/>
    </row>
    <row r="5445" spans="2:2">
      <c r="B5445" s="13"/>
    </row>
    <row r="5446" spans="2:2">
      <c r="B5446" s="13"/>
    </row>
    <row r="5447" spans="2:2">
      <c r="B5447" s="13"/>
    </row>
    <row r="5448" spans="2:2">
      <c r="B5448" s="13"/>
    </row>
    <row r="5449" spans="2:2">
      <c r="B5449" s="13"/>
    </row>
    <row r="5450" spans="2:2">
      <c r="B5450" s="13"/>
    </row>
    <row r="5451" spans="2:2">
      <c r="B5451" s="13"/>
    </row>
    <row r="5452" spans="2:2">
      <c r="B5452" s="13"/>
    </row>
    <row r="5453" spans="2:2">
      <c r="B5453" s="13"/>
    </row>
    <row r="5454" spans="2:2">
      <c r="B5454" s="13"/>
    </row>
    <row r="5455" spans="2:2">
      <c r="B5455" s="13"/>
    </row>
    <row r="5456" spans="2:2">
      <c r="B5456" s="13"/>
    </row>
    <row r="5457" spans="2:2">
      <c r="B5457" s="13"/>
    </row>
    <row r="5458" spans="2:2">
      <c r="B5458" s="13"/>
    </row>
    <row r="5459" spans="2:2">
      <c r="B5459" s="13"/>
    </row>
    <row r="5460" spans="2:2">
      <c r="B5460" s="13"/>
    </row>
    <row r="5461" spans="2:2">
      <c r="B5461" s="13"/>
    </row>
    <row r="5462" spans="2:2">
      <c r="B5462" s="13"/>
    </row>
    <row r="5463" spans="2:2">
      <c r="B5463" s="13"/>
    </row>
    <row r="5464" spans="2:2">
      <c r="B5464" s="13"/>
    </row>
    <row r="5465" spans="2:2">
      <c r="B5465" s="13"/>
    </row>
    <row r="5466" spans="2:2">
      <c r="B5466" s="13"/>
    </row>
    <row r="5467" spans="2:2">
      <c r="B5467" s="13"/>
    </row>
    <row r="5468" spans="2:2">
      <c r="B5468" s="13"/>
    </row>
    <row r="5469" spans="2:2">
      <c r="B5469" s="13"/>
    </row>
    <row r="5470" spans="2:2">
      <c r="B5470" s="13"/>
    </row>
    <row r="5471" spans="2:2">
      <c r="B5471" s="13"/>
    </row>
    <row r="5472" spans="2:2">
      <c r="B5472" s="13"/>
    </row>
    <row r="5473" spans="2:2">
      <c r="B5473" s="13"/>
    </row>
    <row r="5474" spans="2:2">
      <c r="B5474" s="13"/>
    </row>
    <row r="5475" spans="2:2">
      <c r="B5475" s="13"/>
    </row>
    <row r="5476" spans="2:2">
      <c r="B5476" s="13"/>
    </row>
    <row r="5477" spans="2:2">
      <c r="B5477" s="13"/>
    </row>
    <row r="5478" spans="2:2">
      <c r="B5478" s="13"/>
    </row>
    <row r="5479" spans="2:2">
      <c r="B5479" s="13"/>
    </row>
    <row r="5480" spans="2:2">
      <c r="B5480" s="13"/>
    </row>
    <row r="5481" spans="2:2">
      <c r="B5481" s="13"/>
    </row>
    <row r="5482" spans="2:2">
      <c r="B5482" s="13"/>
    </row>
    <row r="5483" spans="2:2">
      <c r="B5483" s="13"/>
    </row>
    <row r="5484" spans="2:2">
      <c r="B5484" s="13"/>
    </row>
    <row r="5485" spans="2:2">
      <c r="B5485" s="13"/>
    </row>
    <row r="5486" spans="2:2">
      <c r="B5486" s="13"/>
    </row>
    <row r="5487" spans="2:2">
      <c r="B5487" s="13"/>
    </row>
    <row r="5488" spans="2:2">
      <c r="B5488" s="13"/>
    </row>
    <row r="5489" spans="2:2">
      <c r="B5489" s="13"/>
    </row>
    <row r="5490" spans="2:2">
      <c r="B5490" s="13"/>
    </row>
    <row r="5491" spans="2:2">
      <c r="B5491" s="13"/>
    </row>
    <row r="5492" spans="2:2">
      <c r="B5492" s="13"/>
    </row>
    <row r="5493" spans="2:2">
      <c r="B5493" s="13"/>
    </row>
    <row r="5494" spans="2:2">
      <c r="B5494" s="13"/>
    </row>
    <row r="5495" spans="2:2">
      <c r="B5495" s="13"/>
    </row>
    <row r="5496" spans="2:2">
      <c r="B5496" s="13"/>
    </row>
    <row r="5497" spans="2:2">
      <c r="B5497" s="13"/>
    </row>
    <row r="5498" spans="2:2">
      <c r="B5498" s="13"/>
    </row>
    <row r="5499" spans="2:2">
      <c r="B5499" s="13"/>
    </row>
    <row r="5500" spans="2:2">
      <c r="B5500" s="13"/>
    </row>
    <row r="5501" spans="2:2">
      <c r="B5501" s="13"/>
    </row>
    <row r="5502" spans="2:2">
      <c r="B5502" s="13"/>
    </row>
    <row r="5503" spans="2:2">
      <c r="B5503" s="13"/>
    </row>
    <row r="5504" spans="2:2">
      <c r="B5504" s="13"/>
    </row>
    <row r="5505" spans="2:2">
      <c r="B5505" s="13"/>
    </row>
    <row r="5506" spans="2:2">
      <c r="B5506" s="13"/>
    </row>
    <row r="5507" spans="2:2">
      <c r="B5507" s="13"/>
    </row>
    <row r="5508" spans="2:2">
      <c r="B5508" s="13"/>
    </row>
    <row r="5509" spans="2:2">
      <c r="B5509" s="13"/>
    </row>
    <row r="5510" spans="2:2">
      <c r="B5510" s="13"/>
    </row>
    <row r="5511" spans="2:2">
      <c r="B5511" s="13"/>
    </row>
    <row r="5512" spans="2:2">
      <c r="B5512" s="13"/>
    </row>
    <row r="5513" spans="2:2">
      <c r="B5513" s="13"/>
    </row>
    <row r="5514" spans="2:2">
      <c r="B5514" s="13"/>
    </row>
    <row r="5515" spans="2:2">
      <c r="B5515" s="13"/>
    </row>
    <row r="5516" spans="2:2">
      <c r="B5516" s="13"/>
    </row>
    <row r="5517" spans="2:2">
      <c r="B5517" s="13"/>
    </row>
    <row r="5518" spans="2:2">
      <c r="B5518" s="13"/>
    </row>
    <row r="5519" spans="2:2">
      <c r="B5519" s="13"/>
    </row>
    <row r="5520" spans="2:2">
      <c r="B5520" s="13"/>
    </row>
    <row r="5521" spans="2:2">
      <c r="B5521" s="13"/>
    </row>
    <row r="5522" spans="2:2">
      <c r="B5522" s="13"/>
    </row>
    <row r="5523" spans="2:2">
      <c r="B5523" s="13"/>
    </row>
    <row r="5524" spans="2:2">
      <c r="B5524" s="13"/>
    </row>
    <row r="5525" spans="2:2">
      <c r="B5525" s="13"/>
    </row>
    <row r="5526" spans="2:2">
      <c r="B5526" s="13"/>
    </row>
    <row r="5527" spans="2:2">
      <c r="B5527" s="13"/>
    </row>
    <row r="5528" spans="2:2">
      <c r="B5528" s="13"/>
    </row>
    <row r="5529" spans="2:2">
      <c r="B5529" s="13"/>
    </row>
    <row r="5530" spans="2:2">
      <c r="B5530" s="13"/>
    </row>
    <row r="5531" spans="2:2">
      <c r="B5531" s="13"/>
    </row>
    <row r="5532" spans="2:2">
      <c r="B5532" s="13"/>
    </row>
    <row r="5533" spans="2:2">
      <c r="B5533" s="13"/>
    </row>
    <row r="5534" spans="2:2">
      <c r="B5534" s="13"/>
    </row>
    <row r="5535" spans="2:2">
      <c r="B5535" s="13"/>
    </row>
    <row r="5536" spans="2:2">
      <c r="B5536" s="13"/>
    </row>
    <row r="5537" spans="2:2">
      <c r="B5537" s="13"/>
    </row>
    <row r="5538" spans="2:2">
      <c r="B5538" s="13"/>
    </row>
    <row r="5539" spans="2:2">
      <c r="B5539" s="13"/>
    </row>
    <row r="5540" spans="2:2">
      <c r="B5540" s="13"/>
    </row>
    <row r="5541" spans="2:2">
      <c r="B5541" s="13"/>
    </row>
    <row r="5542" spans="2:2">
      <c r="B5542" s="13"/>
    </row>
    <row r="5543" spans="2:2">
      <c r="B5543" s="13"/>
    </row>
    <row r="5544" spans="2:2">
      <c r="B5544" s="13"/>
    </row>
    <row r="5545" spans="2:2">
      <c r="B5545" s="13"/>
    </row>
    <row r="5546" spans="2:2">
      <c r="B5546" s="13"/>
    </row>
    <row r="5547" spans="2:2">
      <c r="B5547" s="13"/>
    </row>
    <row r="5548" spans="2:2">
      <c r="B5548" s="13"/>
    </row>
    <row r="5549" spans="2:2">
      <c r="B5549" s="13"/>
    </row>
    <row r="5550" spans="2:2">
      <c r="B5550" s="13"/>
    </row>
    <row r="5551" spans="2:2">
      <c r="B5551" s="13"/>
    </row>
    <row r="5552" spans="2:2">
      <c r="B5552" s="13"/>
    </row>
    <row r="5553" spans="2:2">
      <c r="B5553" s="13"/>
    </row>
    <row r="5554" spans="2:2">
      <c r="B5554" s="13"/>
    </row>
    <row r="5555" spans="2:2">
      <c r="B5555" s="13"/>
    </row>
    <row r="5556" spans="2:2">
      <c r="B5556" s="13"/>
    </row>
    <row r="5557" spans="2:2">
      <c r="B5557" s="13"/>
    </row>
    <row r="5558" spans="2:2">
      <c r="B5558" s="13"/>
    </row>
    <row r="5559" spans="2:2">
      <c r="B5559" s="13"/>
    </row>
    <row r="5560" spans="2:2">
      <c r="B5560" s="13"/>
    </row>
    <row r="5561" spans="2:2">
      <c r="B5561" s="13"/>
    </row>
    <row r="5562" spans="2:2">
      <c r="B5562" s="13"/>
    </row>
    <row r="5563" spans="2:2">
      <c r="B5563" s="13"/>
    </row>
    <row r="5564" spans="2:2">
      <c r="B5564" s="13"/>
    </row>
    <row r="5565" spans="2:2">
      <c r="B5565" s="13"/>
    </row>
    <row r="5566" spans="2:2">
      <c r="B5566" s="13"/>
    </row>
    <row r="5567" spans="2:2">
      <c r="B5567" s="13"/>
    </row>
    <row r="5568" spans="2:2">
      <c r="B5568" s="13"/>
    </row>
    <row r="5569" spans="2:2">
      <c r="B5569" s="13"/>
    </row>
    <row r="5570" spans="2:2">
      <c r="B5570" s="13"/>
    </row>
    <row r="5571" spans="2:2">
      <c r="B5571" s="13"/>
    </row>
    <row r="5572" spans="2:2">
      <c r="B5572" s="13"/>
    </row>
    <row r="5573" spans="2:2">
      <c r="B5573" s="13"/>
    </row>
    <row r="5574" spans="2:2">
      <c r="B5574" s="13"/>
    </row>
    <row r="5575" spans="2:2">
      <c r="B5575" s="13"/>
    </row>
    <row r="5576" spans="2:2">
      <c r="B5576" s="13"/>
    </row>
    <row r="5577" spans="2:2">
      <c r="B5577" s="13"/>
    </row>
    <row r="5578" spans="2:2">
      <c r="B5578" s="13"/>
    </row>
    <row r="5579" spans="2:2">
      <c r="B5579" s="13"/>
    </row>
    <row r="5580" spans="2:2">
      <c r="B5580" s="13"/>
    </row>
    <row r="5581" spans="2:2">
      <c r="B5581" s="13"/>
    </row>
    <row r="5582" spans="2:2">
      <c r="B5582" s="13"/>
    </row>
    <row r="5583" spans="2:2">
      <c r="B5583" s="13"/>
    </row>
    <row r="5584" spans="2:2">
      <c r="B5584" s="13"/>
    </row>
    <row r="5585" spans="2:2">
      <c r="B5585" s="13"/>
    </row>
    <row r="5586" spans="2:2">
      <c r="B5586" s="13"/>
    </row>
    <row r="5587" spans="2:2">
      <c r="B5587" s="13"/>
    </row>
    <row r="5588" spans="2:2">
      <c r="B5588" s="13"/>
    </row>
    <row r="5589" spans="2:2">
      <c r="B5589" s="13"/>
    </row>
    <row r="5590" spans="2:2">
      <c r="B5590" s="13"/>
    </row>
    <row r="5591" spans="2:2">
      <c r="B5591" s="13"/>
    </row>
    <row r="5592" spans="2:2">
      <c r="B5592" s="13"/>
    </row>
    <row r="5593" spans="2:2">
      <c r="B5593" s="13"/>
    </row>
    <row r="5594" spans="2:2">
      <c r="B5594" s="13"/>
    </row>
    <row r="5595" spans="2:2">
      <c r="B5595" s="13"/>
    </row>
    <row r="5596" spans="2:2">
      <c r="B5596" s="13"/>
    </row>
    <row r="5597" spans="2:2">
      <c r="B5597" s="13"/>
    </row>
    <row r="5598" spans="2:2">
      <c r="B5598" s="13"/>
    </row>
    <row r="5599" spans="2:2">
      <c r="B5599" s="13"/>
    </row>
    <row r="5600" spans="2:2">
      <c r="B5600" s="13"/>
    </row>
    <row r="5601" spans="2:2">
      <c r="B5601" s="13"/>
    </row>
    <row r="5602" spans="2:2">
      <c r="B5602" s="13"/>
    </row>
    <row r="5603" spans="2:2">
      <c r="B5603" s="13"/>
    </row>
    <row r="5604" spans="2:2">
      <c r="B5604" s="13"/>
    </row>
    <row r="5605" spans="2:2">
      <c r="B5605" s="13"/>
    </row>
    <row r="5606" spans="2:2">
      <c r="B5606" s="13"/>
    </row>
    <row r="5607" spans="2:2">
      <c r="B5607" s="13"/>
    </row>
    <row r="5608" spans="2:2">
      <c r="B5608" s="13"/>
    </row>
    <row r="5609" spans="2:2">
      <c r="B5609" s="13"/>
    </row>
    <row r="5610" spans="2:2">
      <c r="B5610" s="13"/>
    </row>
    <row r="5611" spans="2:2">
      <c r="B5611" s="13"/>
    </row>
    <row r="5612" spans="2:2">
      <c r="B5612" s="13"/>
    </row>
    <row r="5613" spans="2:2">
      <c r="B5613" s="13"/>
    </row>
    <row r="5614" spans="2:2">
      <c r="B5614" s="13"/>
    </row>
    <row r="5615" spans="2:2">
      <c r="B5615" s="13"/>
    </row>
    <row r="5616" spans="2:2">
      <c r="B5616" s="13"/>
    </row>
    <row r="5617" spans="2:2">
      <c r="B5617" s="13"/>
    </row>
    <row r="5618" spans="2:2">
      <c r="B5618" s="13"/>
    </row>
    <row r="5619" spans="2:2">
      <c r="B5619" s="13"/>
    </row>
    <row r="5620" spans="2:2">
      <c r="B5620" s="13"/>
    </row>
    <row r="5621" spans="2:2">
      <c r="B5621" s="13"/>
    </row>
    <row r="5622" spans="2:2">
      <c r="B5622" s="13"/>
    </row>
    <row r="5623" spans="2:2">
      <c r="B5623" s="13"/>
    </row>
    <row r="5624" spans="2:2">
      <c r="B5624" s="13"/>
    </row>
    <row r="5625" spans="2:2">
      <c r="B5625" s="13"/>
    </row>
    <row r="5626" spans="2:2">
      <c r="B5626" s="13"/>
    </row>
    <row r="5627" spans="2:2">
      <c r="B5627" s="13"/>
    </row>
    <row r="5628" spans="2:2">
      <c r="B5628" s="13"/>
    </row>
    <row r="5629" spans="2:2">
      <c r="B5629" s="13"/>
    </row>
    <row r="5630" spans="2:2">
      <c r="B5630" s="13"/>
    </row>
    <row r="5631" spans="2:2">
      <c r="B5631" s="13"/>
    </row>
    <row r="5632" spans="2:2">
      <c r="B5632" s="13"/>
    </row>
    <row r="5633" spans="2:2">
      <c r="B5633" s="13"/>
    </row>
    <row r="5634" spans="2:2">
      <c r="B5634" s="13"/>
    </row>
    <row r="5635" spans="2:2">
      <c r="B5635" s="13"/>
    </row>
    <row r="5636" spans="2:2">
      <c r="B5636" s="13"/>
    </row>
    <row r="5637" spans="2:2">
      <c r="B5637" s="13"/>
    </row>
    <row r="5638" spans="2:2">
      <c r="B5638" s="13"/>
    </row>
    <row r="5639" spans="2:2">
      <c r="B5639" s="13"/>
    </row>
    <row r="5640" spans="2:2">
      <c r="B5640" s="13"/>
    </row>
    <row r="5641" spans="2:2">
      <c r="B5641" s="13"/>
    </row>
    <row r="5642" spans="2:2">
      <c r="B5642" s="13"/>
    </row>
    <row r="5643" spans="2:2">
      <c r="B5643" s="13"/>
    </row>
    <row r="5644" spans="2:2">
      <c r="B5644" s="13"/>
    </row>
    <row r="5645" spans="2:2">
      <c r="B5645" s="13"/>
    </row>
    <row r="5646" spans="2:2">
      <c r="B5646" s="13"/>
    </row>
    <row r="5647" spans="2:2">
      <c r="B5647" s="13"/>
    </row>
    <row r="5648" spans="2:2">
      <c r="B5648" s="13"/>
    </row>
    <row r="5649" spans="2:2">
      <c r="B5649" s="13"/>
    </row>
    <row r="5650" spans="2:2">
      <c r="B5650" s="13"/>
    </row>
    <row r="5651" spans="2:2">
      <c r="B5651" s="13"/>
    </row>
    <row r="5652" spans="2:2">
      <c r="B5652" s="13"/>
    </row>
    <row r="5653" spans="2:2">
      <c r="B5653" s="13"/>
    </row>
    <row r="5654" spans="2:2">
      <c r="B5654" s="13"/>
    </row>
    <row r="5655" spans="2:2">
      <c r="B5655" s="13"/>
    </row>
    <row r="5656" spans="2:2">
      <c r="B5656" s="13"/>
    </row>
    <row r="5657" spans="2:2">
      <c r="B5657" s="13"/>
    </row>
    <row r="5658" spans="2:2">
      <c r="B5658" s="13"/>
    </row>
    <row r="5659" spans="2:2">
      <c r="B5659" s="13"/>
    </row>
    <row r="5660" spans="2:2">
      <c r="B5660" s="13"/>
    </row>
    <row r="5661" spans="2:2">
      <c r="B5661" s="13"/>
    </row>
    <row r="5662" spans="2:2">
      <c r="B5662" s="13"/>
    </row>
    <row r="5663" spans="2:2">
      <c r="B5663" s="13"/>
    </row>
    <row r="5664" spans="2:2">
      <c r="B5664" s="13"/>
    </row>
    <row r="5665" spans="2:2">
      <c r="B5665" s="13"/>
    </row>
    <row r="5666" spans="2:2">
      <c r="B5666" s="13"/>
    </row>
    <row r="5667" spans="2:2">
      <c r="B5667" s="13"/>
    </row>
    <row r="5668" spans="2:2">
      <c r="B5668" s="13"/>
    </row>
    <row r="5669" spans="2:2">
      <c r="B5669" s="13"/>
    </row>
    <row r="5670" spans="2:2">
      <c r="B5670" s="13"/>
    </row>
    <row r="5671" spans="2:2">
      <c r="B5671" s="13"/>
    </row>
    <row r="5672" spans="2:2">
      <c r="B5672" s="13"/>
    </row>
    <row r="5673" spans="2:2">
      <c r="B5673" s="13"/>
    </row>
    <row r="5674" spans="2:2">
      <c r="B5674" s="13"/>
    </row>
    <row r="5675" spans="2:2">
      <c r="B5675" s="13"/>
    </row>
    <row r="5676" spans="2:2">
      <c r="B5676" s="13"/>
    </row>
    <row r="5677" spans="2:2">
      <c r="B5677" s="13"/>
    </row>
    <row r="5678" spans="2:2">
      <c r="B5678" s="13"/>
    </row>
    <row r="5679" spans="2:2">
      <c r="B5679" s="13"/>
    </row>
    <row r="5680" spans="2:2">
      <c r="B5680" s="13"/>
    </row>
    <row r="5681" spans="2:2">
      <c r="B5681" s="13"/>
    </row>
    <row r="5682" spans="2:2">
      <c r="B5682" s="13"/>
    </row>
    <row r="5683" spans="2:2">
      <c r="B5683" s="13"/>
    </row>
    <row r="5684" spans="2:2">
      <c r="B5684" s="13"/>
    </row>
    <row r="5685" spans="2:2">
      <c r="B5685" s="13"/>
    </row>
    <row r="5686" spans="2:2">
      <c r="B5686" s="13"/>
    </row>
    <row r="5687" spans="2:2">
      <c r="B5687" s="13"/>
    </row>
    <row r="5688" spans="2:2">
      <c r="B5688" s="13"/>
    </row>
    <row r="5689" spans="2:2">
      <c r="B5689" s="13"/>
    </row>
    <row r="5690" spans="2:2">
      <c r="B5690" s="13"/>
    </row>
    <row r="5691" spans="2:2">
      <c r="B5691" s="13"/>
    </row>
    <row r="5692" spans="2:2">
      <c r="B5692" s="13"/>
    </row>
    <row r="5693" spans="2:2">
      <c r="B5693" s="13"/>
    </row>
    <row r="5694" spans="2:2">
      <c r="B5694" s="13"/>
    </row>
    <row r="5695" spans="2:2">
      <c r="B5695" s="13"/>
    </row>
    <row r="5696" spans="2:2">
      <c r="B5696" s="13"/>
    </row>
    <row r="5697" spans="2:2">
      <c r="B5697" s="13"/>
    </row>
    <row r="5698" spans="2:2">
      <c r="B5698" s="13"/>
    </row>
    <row r="5699" spans="2:2">
      <c r="B5699" s="13"/>
    </row>
    <row r="5700" spans="2:2">
      <c r="B5700" s="13"/>
    </row>
    <row r="5701" spans="2:2">
      <c r="B5701" s="13"/>
    </row>
    <row r="5702" spans="2:2">
      <c r="B5702" s="13"/>
    </row>
    <row r="5703" spans="2:2">
      <c r="B5703" s="13"/>
    </row>
    <row r="5704" spans="2:2">
      <c r="B5704" s="13"/>
    </row>
    <row r="5705" spans="2:2">
      <c r="B5705" s="13"/>
    </row>
    <row r="5706" spans="2:2">
      <c r="B5706" s="13"/>
    </row>
    <row r="5707" spans="2:2">
      <c r="B5707" s="13"/>
    </row>
    <row r="5708" spans="2:2">
      <c r="B5708" s="13"/>
    </row>
    <row r="5709" spans="2:2">
      <c r="B5709" s="13"/>
    </row>
    <row r="5710" spans="2:2">
      <c r="B5710" s="13"/>
    </row>
    <row r="5711" spans="2:2">
      <c r="B5711" s="13"/>
    </row>
    <row r="5712" spans="2:2">
      <c r="B5712" s="13"/>
    </row>
    <row r="5713" spans="2:2">
      <c r="B5713" s="13"/>
    </row>
    <row r="5714" spans="2:2">
      <c r="B5714" s="13"/>
    </row>
    <row r="5715" spans="2:2">
      <c r="B5715" s="13"/>
    </row>
    <row r="5716" spans="2:2">
      <c r="B5716" s="13"/>
    </row>
    <row r="5717" spans="2:2">
      <c r="B5717" s="13"/>
    </row>
    <row r="5718" spans="2:2">
      <c r="B5718" s="13"/>
    </row>
    <row r="5719" spans="2:2">
      <c r="B5719" s="13"/>
    </row>
    <row r="5720" spans="2:2">
      <c r="B5720" s="13"/>
    </row>
    <row r="5721" spans="2:2">
      <c r="B5721" s="13"/>
    </row>
    <row r="5722" spans="2:2">
      <c r="B5722" s="13"/>
    </row>
    <row r="5723" spans="2:2">
      <c r="B5723" s="13"/>
    </row>
    <row r="5724" spans="2:2">
      <c r="B5724" s="13"/>
    </row>
    <row r="5725" spans="2:2">
      <c r="B5725" s="13"/>
    </row>
    <row r="5726" spans="2:2">
      <c r="B5726" s="13"/>
    </row>
    <row r="5727" spans="2:2">
      <c r="B5727" s="13"/>
    </row>
    <row r="5728" spans="2:2">
      <c r="B5728" s="13"/>
    </row>
    <row r="5729" spans="2:2">
      <c r="B5729" s="13"/>
    </row>
    <row r="5730" spans="2:2">
      <c r="B5730" s="13"/>
    </row>
    <row r="5731" spans="2:2">
      <c r="B5731" s="13"/>
    </row>
    <row r="5732" spans="2:2">
      <c r="B5732" s="13"/>
    </row>
    <row r="5733" spans="2:2">
      <c r="B5733" s="13"/>
    </row>
    <row r="5734" spans="2:2">
      <c r="B5734" s="13"/>
    </row>
    <row r="5735" spans="2:2">
      <c r="B5735" s="13"/>
    </row>
    <row r="5736" spans="2:2">
      <c r="B5736" s="13"/>
    </row>
    <row r="5737" spans="2:2">
      <c r="B5737" s="13"/>
    </row>
    <row r="5738" spans="2:2">
      <c r="B5738" s="13"/>
    </row>
    <row r="5739" spans="2:2">
      <c r="B5739" s="13"/>
    </row>
    <row r="5740" spans="2:2">
      <c r="B5740" s="13"/>
    </row>
    <row r="5741" spans="2:2">
      <c r="B5741" s="13"/>
    </row>
    <row r="5742" spans="2:2">
      <c r="B5742" s="13"/>
    </row>
    <row r="5743" spans="2:2">
      <c r="B5743" s="13"/>
    </row>
    <row r="5744" spans="2:2">
      <c r="B5744" s="13"/>
    </row>
    <row r="5745" spans="2:2">
      <c r="B5745" s="13"/>
    </row>
    <row r="5746" spans="2:2">
      <c r="B5746" s="13"/>
    </row>
    <row r="5747" spans="2:2">
      <c r="B5747" s="13"/>
    </row>
    <row r="5748" spans="2:2">
      <c r="B5748" s="13"/>
    </row>
    <row r="5749" spans="2:2">
      <c r="B5749" s="13"/>
    </row>
    <row r="5750" spans="2:2">
      <c r="B5750" s="13"/>
    </row>
    <row r="5751" spans="2:2">
      <c r="B5751" s="13"/>
    </row>
    <row r="5752" spans="2:2">
      <c r="B5752" s="13"/>
    </row>
    <row r="5753" spans="2:2">
      <c r="B5753" s="13"/>
    </row>
    <row r="5754" spans="2:2">
      <c r="B5754" s="13"/>
    </row>
    <row r="5755" spans="2:2">
      <c r="B5755" s="13"/>
    </row>
    <row r="5756" spans="2:2">
      <c r="B5756" s="13"/>
    </row>
    <row r="5757" spans="2:2">
      <c r="B5757" s="13"/>
    </row>
    <row r="5758" spans="2:2">
      <c r="B5758" s="13"/>
    </row>
    <row r="5759" spans="2:2">
      <c r="B5759" s="13"/>
    </row>
    <row r="5760" spans="2:2">
      <c r="B5760" s="13"/>
    </row>
    <row r="5761" spans="2:2">
      <c r="B5761" s="13"/>
    </row>
    <row r="5762" spans="2:2">
      <c r="B5762" s="13"/>
    </row>
    <row r="5763" spans="2:2">
      <c r="B5763" s="13"/>
    </row>
    <row r="5764" spans="2:2">
      <c r="B5764" s="13"/>
    </row>
    <row r="5765" spans="2:2">
      <c r="B5765" s="13"/>
    </row>
    <row r="5766" spans="2:2">
      <c r="B5766" s="13"/>
    </row>
    <row r="5767" spans="2:2">
      <c r="B5767" s="13"/>
    </row>
    <row r="5768" spans="2:2">
      <c r="B5768" s="13"/>
    </row>
    <row r="5769" spans="2:2">
      <c r="B5769" s="13"/>
    </row>
    <row r="5770" spans="2:2">
      <c r="B5770" s="13"/>
    </row>
    <row r="5771" spans="2:2">
      <c r="B5771" s="13"/>
    </row>
    <row r="5772" spans="2:2">
      <c r="B5772" s="13"/>
    </row>
    <row r="5773" spans="2:2">
      <c r="B5773" s="13"/>
    </row>
    <row r="5774" spans="2:2">
      <c r="B5774" s="13"/>
    </row>
    <row r="5775" spans="2:2">
      <c r="B5775" s="13"/>
    </row>
    <row r="5776" spans="2:2">
      <c r="B5776" s="13"/>
    </row>
    <row r="5777" spans="2:2">
      <c r="B5777" s="13"/>
    </row>
    <row r="5778" spans="2:2">
      <c r="B5778" s="13"/>
    </row>
    <row r="5779" spans="2:2">
      <c r="B5779" s="13"/>
    </row>
    <row r="5780" spans="2:2">
      <c r="B5780" s="13"/>
    </row>
    <row r="5781" spans="2:2">
      <c r="B5781" s="13"/>
    </row>
    <row r="5782" spans="2:2">
      <c r="B5782" s="13"/>
    </row>
    <row r="5783" spans="2:2">
      <c r="B5783" s="13"/>
    </row>
    <row r="5784" spans="2:2">
      <c r="B5784" s="13"/>
    </row>
    <row r="5785" spans="2:2">
      <c r="B5785" s="13"/>
    </row>
    <row r="5786" spans="2:2">
      <c r="B5786" s="13"/>
    </row>
    <row r="5787" spans="2:2">
      <c r="B5787" s="13"/>
    </row>
    <row r="5788" spans="2:2">
      <c r="B5788" s="13"/>
    </row>
    <row r="5789" spans="2:2">
      <c r="B5789" s="13"/>
    </row>
    <row r="5790" spans="2:2">
      <c r="B5790" s="13"/>
    </row>
    <row r="5791" spans="2:2">
      <c r="B5791" s="13"/>
    </row>
    <row r="5792" spans="2:2">
      <c r="B5792" s="13"/>
    </row>
    <row r="5793" spans="2:2">
      <c r="B5793" s="13"/>
    </row>
    <row r="5794" spans="2:2">
      <c r="B5794" s="13"/>
    </row>
    <row r="5795" spans="2:2">
      <c r="B5795" s="13"/>
    </row>
    <row r="5796" spans="2:2">
      <c r="B5796" s="13"/>
    </row>
    <row r="5797" spans="2:2">
      <c r="B5797" s="13"/>
    </row>
    <row r="5798" spans="2:2">
      <c r="B5798" s="13"/>
    </row>
    <row r="5799" spans="2:2">
      <c r="B5799" s="13"/>
    </row>
    <row r="5800" spans="2:2">
      <c r="B5800" s="13"/>
    </row>
    <row r="5801" spans="2:2">
      <c r="B5801" s="13"/>
    </row>
    <row r="5802" spans="2:2">
      <c r="B5802" s="13"/>
    </row>
    <row r="5803" spans="2:2">
      <c r="B5803" s="13"/>
    </row>
    <row r="5804" spans="2:2">
      <c r="B5804" s="13"/>
    </row>
    <row r="5805" spans="2:2">
      <c r="B5805" s="13"/>
    </row>
    <row r="5806" spans="2:2">
      <c r="B5806" s="13"/>
    </row>
    <row r="5807" spans="2:2">
      <c r="B5807" s="13"/>
    </row>
    <row r="5808" spans="2:2">
      <c r="B5808" s="13"/>
    </row>
    <row r="5809" spans="2:2">
      <c r="B5809" s="13"/>
    </row>
    <row r="5810" spans="2:2">
      <c r="B5810" s="13"/>
    </row>
    <row r="5811" spans="2:2">
      <c r="B5811" s="13"/>
    </row>
    <row r="5812" spans="2:2">
      <c r="B5812" s="13"/>
    </row>
    <row r="5813" spans="2:2">
      <c r="B5813" s="13"/>
    </row>
    <row r="5814" spans="2:2">
      <c r="B5814" s="13"/>
    </row>
    <row r="5815" spans="2:2">
      <c r="B5815" s="13"/>
    </row>
    <row r="5816" spans="2:2">
      <c r="B5816" s="13"/>
    </row>
    <row r="5817" spans="2:2">
      <c r="B5817" s="13"/>
    </row>
    <row r="5818" spans="2:2">
      <c r="B5818" s="13"/>
    </row>
    <row r="5819" spans="2:2">
      <c r="B5819" s="13"/>
    </row>
    <row r="5820" spans="2:2">
      <c r="B5820" s="13"/>
    </row>
    <row r="5821" spans="2:2">
      <c r="B5821" s="13"/>
    </row>
    <row r="5822" spans="2:2">
      <c r="B5822" s="13"/>
    </row>
    <row r="5823" spans="2:2">
      <c r="B5823" s="13"/>
    </row>
    <row r="5824" spans="2:2">
      <c r="B5824" s="13"/>
    </row>
    <row r="5825" spans="2:2">
      <c r="B5825" s="13"/>
    </row>
    <row r="5826" spans="2:2">
      <c r="B5826" s="13"/>
    </row>
    <row r="5827" spans="2:2">
      <c r="B5827" s="13"/>
    </row>
    <row r="5828" spans="2:2">
      <c r="B5828" s="13"/>
    </row>
    <row r="5829" spans="2:2">
      <c r="B5829" s="13"/>
    </row>
    <row r="5830" spans="2:2">
      <c r="B5830" s="13"/>
    </row>
    <row r="5831" spans="2:2">
      <c r="B5831" s="13"/>
    </row>
    <row r="5832" spans="2:2">
      <c r="B5832" s="13"/>
    </row>
    <row r="5833" spans="2:2">
      <c r="B5833" s="13"/>
    </row>
    <row r="5834" spans="2:2">
      <c r="B5834" s="13"/>
    </row>
    <row r="5835" spans="2:2">
      <c r="B5835" s="13"/>
    </row>
    <row r="5836" spans="2:2">
      <c r="B5836" s="13"/>
    </row>
    <row r="5837" spans="2:2">
      <c r="B5837" s="13"/>
    </row>
    <row r="5838" spans="2:2">
      <c r="B5838" s="13"/>
    </row>
    <row r="5839" spans="2:2">
      <c r="B5839" s="13"/>
    </row>
    <row r="5840" spans="2:2">
      <c r="B5840" s="13"/>
    </row>
    <row r="5841" spans="2:2">
      <c r="B5841" s="13"/>
    </row>
    <row r="5842" spans="2:2">
      <c r="B5842" s="13"/>
    </row>
    <row r="5843" spans="2:2">
      <c r="B5843" s="13"/>
    </row>
    <row r="5844" spans="2:2">
      <c r="B5844" s="13"/>
    </row>
    <row r="5845" spans="2:2">
      <c r="B5845" s="13"/>
    </row>
    <row r="5846" spans="2:2">
      <c r="B5846" s="13"/>
    </row>
    <row r="5847" spans="2:2">
      <c r="B5847" s="13"/>
    </row>
    <row r="5848" spans="2:2">
      <c r="B5848" s="13"/>
    </row>
    <row r="5849" spans="2:2">
      <c r="B5849" s="13"/>
    </row>
    <row r="5850" spans="2:2">
      <c r="B5850" s="13"/>
    </row>
    <row r="5851" spans="2:2">
      <c r="B5851" s="13"/>
    </row>
    <row r="5852" spans="2:2">
      <c r="B5852" s="13"/>
    </row>
    <row r="5853" spans="2:2">
      <c r="B5853" s="13"/>
    </row>
    <row r="5854" spans="2:2">
      <c r="B5854" s="13"/>
    </row>
    <row r="5855" spans="2:2">
      <c r="B5855" s="13"/>
    </row>
    <row r="5856" spans="2:2">
      <c r="B5856" s="13"/>
    </row>
    <row r="5857" spans="2:2">
      <c r="B5857" s="13"/>
    </row>
    <row r="5858" spans="2:2">
      <c r="B5858" s="13"/>
    </row>
    <row r="5859" spans="2:2">
      <c r="B5859" s="13"/>
    </row>
    <row r="5860" spans="2:2">
      <c r="B5860" s="13"/>
    </row>
    <row r="5861" spans="2:2">
      <c r="B5861" s="13"/>
    </row>
    <row r="5862" spans="2:2">
      <c r="B5862" s="13"/>
    </row>
    <row r="5863" spans="2:2">
      <c r="B5863" s="13"/>
    </row>
    <row r="5864" spans="2:2">
      <c r="B5864" s="13"/>
    </row>
    <row r="5865" spans="2:2">
      <c r="B5865" s="13"/>
    </row>
    <row r="5866" spans="2:2">
      <c r="B5866" s="13"/>
    </row>
    <row r="5867" spans="2:2">
      <c r="B5867" s="13"/>
    </row>
    <row r="5868" spans="2:2">
      <c r="B5868" s="13"/>
    </row>
    <row r="5869" spans="2:2">
      <c r="B5869" s="13"/>
    </row>
    <row r="5870" spans="2:2">
      <c r="B5870" s="13"/>
    </row>
    <row r="5871" spans="2:2">
      <c r="B5871" s="13"/>
    </row>
    <row r="5872" spans="2:2">
      <c r="B5872" s="13"/>
    </row>
    <row r="5873" spans="2:2">
      <c r="B5873" s="13"/>
    </row>
    <row r="5874" spans="2:2">
      <c r="B5874" s="13"/>
    </row>
    <row r="5875" spans="2:2">
      <c r="B5875" s="13"/>
    </row>
    <row r="5876" spans="2:2">
      <c r="B5876" s="13"/>
    </row>
    <row r="5877" spans="2:2">
      <c r="B5877" s="13"/>
    </row>
    <row r="5878" spans="2:2">
      <c r="B5878" s="13"/>
    </row>
    <row r="5879" spans="2:2">
      <c r="B5879" s="13"/>
    </row>
    <row r="5880" spans="2:2">
      <c r="B5880" s="13"/>
    </row>
    <row r="5881" spans="2:2">
      <c r="B5881" s="13"/>
    </row>
    <row r="5882" spans="2:2">
      <c r="B5882" s="13"/>
    </row>
    <row r="5883" spans="2:2">
      <c r="B5883" s="13"/>
    </row>
    <row r="5884" spans="2:2">
      <c r="B5884" s="13"/>
    </row>
    <row r="5885" spans="2:2">
      <c r="B5885" s="13"/>
    </row>
    <row r="5886" spans="2:2">
      <c r="B5886" s="13"/>
    </row>
    <row r="5887" spans="2:2">
      <c r="B5887" s="13"/>
    </row>
    <row r="5888" spans="2:2">
      <c r="B5888" s="13"/>
    </row>
    <row r="5889" spans="2:2">
      <c r="B5889" s="13"/>
    </row>
    <row r="5890" spans="2:2">
      <c r="B5890" s="13"/>
    </row>
    <row r="5891" spans="2:2">
      <c r="B5891" s="13"/>
    </row>
    <row r="5892" spans="2:2">
      <c r="B5892" s="13"/>
    </row>
    <row r="5893" spans="2:2">
      <c r="B5893" s="13"/>
    </row>
    <row r="5894" spans="2:2">
      <c r="B5894" s="13"/>
    </row>
    <row r="5895" spans="2:2">
      <c r="B5895" s="13"/>
    </row>
    <row r="5896" spans="2:2">
      <c r="B5896" s="13"/>
    </row>
    <row r="5897" spans="2:2">
      <c r="B5897" s="13"/>
    </row>
    <row r="5898" spans="2:2">
      <c r="B5898" s="13"/>
    </row>
    <row r="5899" spans="2:2">
      <c r="B5899" s="13"/>
    </row>
    <row r="5900" spans="2:2">
      <c r="B5900" s="13"/>
    </row>
    <row r="5901" spans="2:2">
      <c r="B5901" s="13"/>
    </row>
    <row r="5902" spans="2:2">
      <c r="B5902" s="13"/>
    </row>
    <row r="5903" spans="2:2">
      <c r="B5903" s="13"/>
    </row>
    <row r="5904" spans="2:2">
      <c r="B5904" s="13"/>
    </row>
    <row r="5905" spans="2:2">
      <c r="B5905" s="13"/>
    </row>
    <row r="5906" spans="2:2">
      <c r="B5906" s="13"/>
    </row>
    <row r="5907" spans="2:2">
      <c r="B5907" s="13"/>
    </row>
    <row r="5908" spans="2:2">
      <c r="B5908" s="13"/>
    </row>
    <row r="5909" spans="2:2">
      <c r="B5909" s="13"/>
    </row>
    <row r="5910" spans="2:2">
      <c r="B5910" s="13"/>
    </row>
    <row r="5911" spans="2:2">
      <c r="B5911" s="13"/>
    </row>
    <row r="5912" spans="2:2">
      <c r="B5912" s="13"/>
    </row>
    <row r="5913" spans="2:2">
      <c r="B5913" s="13"/>
    </row>
    <row r="5914" spans="2:2">
      <c r="B5914" s="13"/>
    </row>
    <row r="5915" spans="2:2">
      <c r="B5915" s="13"/>
    </row>
    <row r="5916" spans="2:2">
      <c r="B5916" s="13"/>
    </row>
    <row r="5917" spans="2:2">
      <c r="B5917" s="13"/>
    </row>
    <row r="5918" spans="2:2">
      <c r="B5918" s="13"/>
    </row>
    <row r="5919" spans="2:2">
      <c r="B5919" s="13"/>
    </row>
    <row r="5920" spans="2:2">
      <c r="B5920" s="13"/>
    </row>
    <row r="5921" spans="2:2">
      <c r="B5921" s="13"/>
    </row>
    <row r="5922" spans="2:2">
      <c r="B5922" s="13"/>
    </row>
    <row r="5923" spans="2:2">
      <c r="B5923" s="13"/>
    </row>
    <row r="5924" spans="2:2">
      <c r="B5924" s="13"/>
    </row>
    <row r="5925" spans="2:2">
      <c r="B5925" s="13"/>
    </row>
    <row r="5926" spans="2:2">
      <c r="B5926" s="13"/>
    </row>
    <row r="5927" spans="2:2">
      <c r="B5927" s="13"/>
    </row>
    <row r="5928" spans="2:2">
      <c r="B5928" s="13"/>
    </row>
    <row r="5929" spans="2:2">
      <c r="B5929" s="13"/>
    </row>
    <row r="5930" spans="2:2">
      <c r="B5930" s="13"/>
    </row>
    <row r="5931" spans="2:2">
      <c r="B5931" s="13"/>
    </row>
    <row r="5932" spans="2:2">
      <c r="B5932" s="13"/>
    </row>
    <row r="5933" spans="2:2">
      <c r="B5933" s="13"/>
    </row>
    <row r="5934" spans="2:2">
      <c r="B5934" s="13"/>
    </row>
    <row r="5935" spans="2:2">
      <c r="B5935" s="13"/>
    </row>
    <row r="5936" spans="2:2">
      <c r="B5936" s="13"/>
    </row>
    <row r="5937" spans="2:2">
      <c r="B5937" s="13"/>
    </row>
    <row r="5938" spans="2:2">
      <c r="B5938" s="13"/>
    </row>
    <row r="5939" spans="2:2">
      <c r="B5939" s="13"/>
    </row>
    <row r="5940" spans="2:2">
      <c r="B5940" s="13"/>
    </row>
    <row r="5941" spans="2:2">
      <c r="B5941" s="13"/>
    </row>
    <row r="5942" spans="2:2">
      <c r="B5942" s="13"/>
    </row>
    <row r="5943" spans="2:2">
      <c r="B5943" s="13"/>
    </row>
    <row r="5944" spans="2:2">
      <c r="B5944" s="13"/>
    </row>
    <row r="5945" spans="2:2">
      <c r="B5945" s="13"/>
    </row>
    <row r="5946" spans="2:2">
      <c r="B5946" s="13"/>
    </row>
    <row r="5947" spans="2:2">
      <c r="B5947" s="13"/>
    </row>
    <row r="5948" spans="2:2">
      <c r="B5948" s="13"/>
    </row>
    <row r="5949" spans="2:2">
      <c r="B5949" s="13"/>
    </row>
    <row r="5950" spans="2:2">
      <c r="B5950" s="13"/>
    </row>
    <row r="5951" spans="2:2">
      <c r="B5951" s="13"/>
    </row>
    <row r="5952" spans="2:2">
      <c r="B5952" s="13"/>
    </row>
    <row r="5953" spans="2:2">
      <c r="B5953" s="13"/>
    </row>
    <row r="5954" spans="2:2">
      <c r="B5954" s="13"/>
    </row>
    <row r="5955" spans="2:2">
      <c r="B5955" s="13"/>
    </row>
    <row r="5956" spans="2:2">
      <c r="B5956" s="13"/>
    </row>
    <row r="5957" spans="2:2">
      <c r="B5957" s="13"/>
    </row>
    <row r="5958" spans="2:2">
      <c r="B5958" s="13"/>
    </row>
    <row r="5959" spans="2:2">
      <c r="B5959" s="13"/>
    </row>
    <row r="5960" spans="2:2">
      <c r="B5960" s="13"/>
    </row>
    <row r="5961" spans="2:2">
      <c r="B5961" s="13"/>
    </row>
    <row r="5962" spans="2:2">
      <c r="B5962" s="13"/>
    </row>
    <row r="5963" spans="2:2">
      <c r="B5963" s="13"/>
    </row>
    <row r="5964" spans="2:2">
      <c r="B5964" s="13"/>
    </row>
    <row r="5965" spans="2:2">
      <c r="B5965" s="13"/>
    </row>
    <row r="5966" spans="2:2">
      <c r="B5966" s="13"/>
    </row>
    <row r="5967" spans="2:2">
      <c r="B5967" s="13"/>
    </row>
    <row r="5968" spans="2:2">
      <c r="B5968" s="13"/>
    </row>
    <row r="5969" spans="2:2">
      <c r="B5969" s="13"/>
    </row>
    <row r="5970" spans="2:2">
      <c r="B5970" s="13"/>
    </row>
    <row r="5971" spans="2:2">
      <c r="B5971" s="13"/>
    </row>
    <row r="5972" spans="2:2">
      <c r="B5972" s="13"/>
    </row>
    <row r="5973" spans="2:2">
      <c r="B5973" s="13"/>
    </row>
    <row r="5974" spans="2:2">
      <c r="B5974" s="13"/>
    </row>
    <row r="5975" spans="2:2">
      <c r="B5975" s="13"/>
    </row>
    <row r="5976" spans="2:2">
      <c r="B5976" s="13"/>
    </row>
    <row r="5977" spans="2:2">
      <c r="B5977" s="13"/>
    </row>
    <row r="5978" spans="2:2">
      <c r="B5978" s="13"/>
    </row>
    <row r="5979" spans="2:2">
      <c r="B5979" s="13"/>
    </row>
    <row r="5980" spans="2:2">
      <c r="B5980" s="13"/>
    </row>
    <row r="5981" spans="2:2">
      <c r="B5981" s="13"/>
    </row>
    <row r="5982" spans="2:2">
      <c r="B5982" s="13"/>
    </row>
    <row r="5983" spans="2:2">
      <c r="B5983" s="13"/>
    </row>
    <row r="5984" spans="2:2">
      <c r="B5984" s="13"/>
    </row>
    <row r="5985" spans="2:2">
      <c r="B5985" s="13"/>
    </row>
    <row r="5986" spans="2:2">
      <c r="B5986" s="13"/>
    </row>
    <row r="5987" spans="2:2">
      <c r="B5987" s="13"/>
    </row>
    <row r="5988" spans="2:2">
      <c r="B5988" s="13"/>
    </row>
    <row r="5989" spans="2:2">
      <c r="B5989" s="13"/>
    </row>
    <row r="5990" spans="2:2">
      <c r="B5990" s="13"/>
    </row>
    <row r="5991" spans="2:2">
      <c r="B5991" s="13"/>
    </row>
    <row r="5992" spans="2:2">
      <c r="B5992" s="13"/>
    </row>
    <row r="5993" spans="2:2">
      <c r="B5993" s="13"/>
    </row>
    <row r="5994" spans="2:2">
      <c r="B5994" s="13"/>
    </row>
    <row r="5995" spans="2:2">
      <c r="B5995" s="13"/>
    </row>
    <row r="5996" spans="2:2">
      <c r="B5996" s="13"/>
    </row>
    <row r="5997" spans="2:2">
      <c r="B5997" s="13"/>
    </row>
    <row r="5998" spans="2:2">
      <c r="B5998" s="13"/>
    </row>
    <row r="5999" spans="2:2">
      <c r="B5999" s="13"/>
    </row>
    <row r="6000" spans="2:2">
      <c r="B6000" s="13"/>
    </row>
    <row r="6001" spans="2:2">
      <c r="B6001" s="13"/>
    </row>
    <row r="6002" spans="2:2">
      <c r="B6002" s="13"/>
    </row>
    <row r="6003" spans="2:2">
      <c r="B6003" s="13"/>
    </row>
    <row r="6004" spans="2:2">
      <c r="B6004" s="13"/>
    </row>
    <row r="6005" spans="2:2">
      <c r="B6005" s="13"/>
    </row>
    <row r="6006" spans="2:2">
      <c r="B6006" s="13"/>
    </row>
    <row r="6007" spans="2:2">
      <c r="B6007" s="13"/>
    </row>
    <row r="6008" spans="2:2">
      <c r="B6008" s="13"/>
    </row>
    <row r="6009" spans="2:2">
      <c r="B6009" s="13"/>
    </row>
    <row r="6010" spans="2:2">
      <c r="B6010" s="13"/>
    </row>
    <row r="6011" spans="2:2">
      <c r="B6011" s="13"/>
    </row>
    <row r="6012" spans="2:2">
      <c r="B6012" s="13"/>
    </row>
    <row r="6013" spans="2:2">
      <c r="B6013" s="13"/>
    </row>
    <row r="6014" spans="2:2">
      <c r="B6014" s="13"/>
    </row>
    <row r="6015" spans="2:2">
      <c r="B6015" s="13"/>
    </row>
    <row r="6016" spans="2:2">
      <c r="B6016" s="13"/>
    </row>
    <row r="6017" spans="2:2">
      <c r="B6017" s="13"/>
    </row>
    <row r="6018" spans="2:2">
      <c r="B6018" s="13"/>
    </row>
    <row r="6019" spans="2:2">
      <c r="B6019" s="13"/>
    </row>
    <row r="6020" spans="2:2">
      <c r="B6020" s="13"/>
    </row>
    <row r="6021" spans="2:2">
      <c r="B6021" s="13"/>
    </row>
    <row r="6022" spans="2:2">
      <c r="B6022" s="13"/>
    </row>
    <row r="6023" spans="2:2">
      <c r="B6023" s="13"/>
    </row>
    <row r="6024" spans="2:2">
      <c r="B6024" s="13"/>
    </row>
    <row r="6025" spans="2:2">
      <c r="B6025" s="13"/>
    </row>
    <row r="6026" spans="2:2">
      <c r="B6026" s="13"/>
    </row>
    <row r="6027" spans="2:2">
      <c r="B6027" s="13"/>
    </row>
    <row r="6028" spans="2:2">
      <c r="B6028" s="13"/>
    </row>
    <row r="6029" spans="2:2">
      <c r="B6029" s="13"/>
    </row>
    <row r="6030" spans="2:2">
      <c r="B6030" s="13"/>
    </row>
    <row r="6031" spans="2:2">
      <c r="B6031" s="13"/>
    </row>
    <row r="6032" spans="2:2">
      <c r="B6032" s="13"/>
    </row>
    <row r="6033" spans="2:2">
      <c r="B6033" s="13"/>
    </row>
    <row r="6034" spans="2:2">
      <c r="B6034" s="13"/>
    </row>
    <row r="6035" spans="2:2">
      <c r="B6035" s="13"/>
    </row>
    <row r="6036" spans="2:2">
      <c r="B6036" s="13"/>
    </row>
    <row r="6037" spans="2:2">
      <c r="B6037" s="13"/>
    </row>
    <row r="6038" spans="2:2">
      <c r="B6038" s="13"/>
    </row>
    <row r="6039" spans="2:2">
      <c r="B6039" s="13"/>
    </row>
    <row r="6040" spans="2:2">
      <c r="B6040" s="13"/>
    </row>
    <row r="6041" spans="2:2">
      <c r="B6041" s="13"/>
    </row>
    <row r="6042" spans="2:2">
      <c r="B6042" s="13"/>
    </row>
    <row r="6043" spans="2:2">
      <c r="B6043" s="13"/>
    </row>
    <row r="6044" spans="2:2">
      <c r="B6044" s="13"/>
    </row>
    <row r="6045" spans="2:2">
      <c r="B6045" s="13"/>
    </row>
    <row r="6046" spans="2:2">
      <c r="B6046" s="13"/>
    </row>
    <row r="6047" spans="2:2">
      <c r="B6047" s="13"/>
    </row>
    <row r="6048" spans="2:2">
      <c r="B6048" s="13"/>
    </row>
    <row r="6049" spans="2:2">
      <c r="B6049" s="13"/>
    </row>
    <row r="6050" spans="2:2">
      <c r="B6050" s="13"/>
    </row>
    <row r="6051" spans="2:2">
      <c r="B6051" s="13"/>
    </row>
    <row r="6052" spans="2:2">
      <c r="B6052" s="13"/>
    </row>
    <row r="6053" spans="2:2">
      <c r="B6053" s="13"/>
    </row>
    <row r="6054" spans="2:2">
      <c r="B6054" s="13"/>
    </row>
    <row r="6055" spans="2:2">
      <c r="B6055" s="13"/>
    </row>
    <row r="6056" spans="2:2">
      <c r="B6056" s="13"/>
    </row>
    <row r="6057" spans="2:2">
      <c r="B6057" s="13"/>
    </row>
    <row r="6058" spans="2:2">
      <c r="B6058" s="13"/>
    </row>
    <row r="6059" spans="2:2">
      <c r="B6059" s="13"/>
    </row>
    <row r="6060" spans="2:2">
      <c r="B6060" s="13"/>
    </row>
    <row r="6061" spans="2:2">
      <c r="B6061" s="13"/>
    </row>
    <row r="6062" spans="2:2">
      <c r="B6062" s="13"/>
    </row>
    <row r="6063" spans="2:2">
      <c r="B6063" s="13"/>
    </row>
    <row r="6064" spans="2:2">
      <c r="B6064" s="13"/>
    </row>
    <row r="6065" spans="2:2">
      <c r="B6065" s="13"/>
    </row>
    <row r="6066" spans="2:2">
      <c r="B6066" s="13"/>
    </row>
    <row r="6067" spans="2:2">
      <c r="B6067" s="13"/>
    </row>
    <row r="6068" spans="2:2">
      <c r="B6068" s="13"/>
    </row>
    <row r="6069" spans="2:2">
      <c r="B6069" s="13"/>
    </row>
    <row r="6070" spans="2:2">
      <c r="B6070" s="13"/>
    </row>
    <row r="6071" spans="2:2">
      <c r="B6071" s="13"/>
    </row>
    <row r="6072" spans="2:2">
      <c r="B6072" s="13"/>
    </row>
    <row r="6073" spans="2:2">
      <c r="B6073" s="13"/>
    </row>
    <row r="6074" spans="2:2">
      <c r="B6074" s="13"/>
    </row>
    <row r="6075" spans="2:2">
      <c r="B6075" s="13"/>
    </row>
    <row r="6076" spans="2:2">
      <c r="B6076" s="13"/>
    </row>
    <row r="6077" spans="2:2">
      <c r="B6077" s="13"/>
    </row>
    <row r="6078" spans="2:2">
      <c r="B6078" s="13"/>
    </row>
    <row r="6079" spans="2:2">
      <c r="B6079" s="13"/>
    </row>
    <row r="6080" spans="2:2">
      <c r="B6080" s="13"/>
    </row>
    <row r="6081" spans="2:2">
      <c r="B6081" s="13"/>
    </row>
    <row r="6082" spans="2:2">
      <c r="B6082" s="13"/>
    </row>
    <row r="6083" spans="2:2">
      <c r="B6083" s="13"/>
    </row>
    <row r="6084" spans="2:2">
      <c r="B6084" s="13"/>
    </row>
    <row r="6085" spans="2:2">
      <c r="B6085" s="13"/>
    </row>
    <row r="6086" spans="2:2">
      <c r="B6086" s="13"/>
    </row>
    <row r="6087" spans="2:2">
      <c r="B6087" s="13"/>
    </row>
    <row r="6088" spans="2:2">
      <c r="B6088" s="13"/>
    </row>
    <row r="6089" spans="2:2">
      <c r="B6089" s="13"/>
    </row>
    <row r="6090" spans="2:2">
      <c r="B6090" s="13"/>
    </row>
    <row r="6091" spans="2:2">
      <c r="B6091" s="13"/>
    </row>
    <row r="6092" spans="2:2">
      <c r="B6092" s="13"/>
    </row>
    <row r="6093" spans="2:2">
      <c r="B6093" s="13"/>
    </row>
    <row r="6094" spans="2:2">
      <c r="B6094" s="13"/>
    </row>
    <row r="6095" spans="2:2">
      <c r="B6095" s="13"/>
    </row>
    <row r="6096" spans="2:2">
      <c r="B6096" s="13"/>
    </row>
    <row r="6097" spans="2:2">
      <c r="B6097" s="13"/>
    </row>
    <row r="6098" spans="2:2">
      <c r="B6098" s="13"/>
    </row>
    <row r="6099" spans="2:2">
      <c r="B6099" s="13"/>
    </row>
    <row r="6100" spans="2:2">
      <c r="B6100" s="13"/>
    </row>
    <row r="6101" spans="2:2">
      <c r="B6101" s="13"/>
    </row>
    <row r="6102" spans="2:2">
      <c r="B6102" s="13"/>
    </row>
    <row r="6103" spans="2:2">
      <c r="B6103" s="13"/>
    </row>
    <row r="6104" spans="2:2">
      <c r="B6104" s="13"/>
    </row>
    <row r="6105" spans="2:2">
      <c r="B6105" s="13"/>
    </row>
    <row r="6106" spans="2:2">
      <c r="B6106" s="13"/>
    </row>
    <row r="6107" spans="2:2">
      <c r="B6107" s="13"/>
    </row>
    <row r="6108" spans="2:2">
      <c r="B6108" s="13"/>
    </row>
    <row r="6109" spans="2:2">
      <c r="B6109" s="13"/>
    </row>
    <row r="6110" spans="2:2">
      <c r="B6110" s="13"/>
    </row>
    <row r="6111" spans="2:2">
      <c r="B6111" s="13"/>
    </row>
    <row r="6112" spans="2:2">
      <c r="B6112" s="13"/>
    </row>
    <row r="6113" spans="2:2">
      <c r="B6113" s="13"/>
    </row>
    <row r="6114" spans="2:2">
      <c r="B6114" s="13"/>
    </row>
    <row r="6115" spans="2:2">
      <c r="B6115" s="13"/>
    </row>
    <row r="6116" spans="2:2">
      <c r="B6116" s="13"/>
    </row>
    <row r="6117" spans="2:2">
      <c r="B6117" s="13"/>
    </row>
    <row r="6118" spans="2:2">
      <c r="B6118" s="13"/>
    </row>
    <row r="6119" spans="2:2">
      <c r="B6119" s="13"/>
    </row>
    <row r="6120" spans="2:2">
      <c r="B6120" s="13"/>
    </row>
    <row r="6121" spans="2:2">
      <c r="B6121" s="13"/>
    </row>
    <row r="6122" spans="2:2">
      <c r="B6122" s="13"/>
    </row>
    <row r="6123" spans="2:2">
      <c r="B6123" s="13"/>
    </row>
    <row r="6124" spans="2:2">
      <c r="B6124" s="13"/>
    </row>
    <row r="6125" spans="2:2">
      <c r="B6125" s="13"/>
    </row>
    <row r="6126" spans="2:2">
      <c r="B6126" s="13"/>
    </row>
    <row r="6127" spans="2:2">
      <c r="B6127" s="13"/>
    </row>
    <row r="6128" spans="2:2">
      <c r="B6128" s="13"/>
    </row>
    <row r="6129" spans="2:2">
      <c r="B6129" s="13"/>
    </row>
    <row r="6130" spans="2:2">
      <c r="B6130" s="13"/>
    </row>
    <row r="6131" spans="2:2">
      <c r="B6131" s="13"/>
    </row>
    <row r="6132" spans="2:2">
      <c r="B6132" s="13"/>
    </row>
    <row r="6133" spans="2:2">
      <c r="B6133" s="13"/>
    </row>
    <row r="6134" spans="2:2">
      <c r="B6134" s="13"/>
    </row>
    <row r="6135" spans="2:2">
      <c r="B6135" s="13"/>
    </row>
    <row r="6136" spans="2:2">
      <c r="B6136" s="13"/>
    </row>
    <row r="6137" spans="2:2">
      <c r="B6137" s="13"/>
    </row>
    <row r="6138" spans="2:2">
      <c r="B6138" s="13"/>
    </row>
    <row r="6139" spans="2:2">
      <c r="B6139" s="13"/>
    </row>
    <row r="6140" spans="2:2">
      <c r="B6140" s="13"/>
    </row>
    <row r="6141" spans="2:2">
      <c r="B6141" s="13"/>
    </row>
    <row r="6142" spans="2:2">
      <c r="B6142" s="13"/>
    </row>
    <row r="6143" spans="2:2">
      <c r="B6143" s="13"/>
    </row>
    <row r="6144" spans="2:2">
      <c r="B6144" s="13"/>
    </row>
    <row r="6145" spans="2:2">
      <c r="B6145" s="13"/>
    </row>
    <row r="6146" spans="2:2">
      <c r="B6146" s="13"/>
    </row>
    <row r="6147" spans="2:2">
      <c r="B6147" s="13"/>
    </row>
    <row r="6148" spans="2:2">
      <c r="B6148" s="13"/>
    </row>
    <row r="6149" spans="2:2">
      <c r="B6149" s="13"/>
    </row>
    <row r="6150" spans="2:2">
      <c r="B6150" s="13"/>
    </row>
    <row r="6151" spans="2:2">
      <c r="B6151" s="13"/>
    </row>
    <row r="6152" spans="2:2">
      <c r="B6152" s="13"/>
    </row>
    <row r="6153" spans="2:2">
      <c r="B6153" s="13"/>
    </row>
    <row r="6154" spans="2:2">
      <c r="B6154" s="13"/>
    </row>
    <row r="6155" spans="2:2">
      <c r="B6155" s="13"/>
    </row>
    <row r="6156" spans="2:2">
      <c r="B6156" s="13"/>
    </row>
    <row r="6157" spans="2:2">
      <c r="B6157" s="13"/>
    </row>
    <row r="6158" spans="2:2">
      <c r="B6158" s="13"/>
    </row>
    <row r="6159" spans="2:2">
      <c r="B6159" s="13"/>
    </row>
    <row r="6160" spans="2:2">
      <c r="B6160" s="13"/>
    </row>
    <row r="6161" spans="2:2">
      <c r="B6161" s="13"/>
    </row>
    <row r="6162" spans="2:2">
      <c r="B6162" s="13"/>
    </row>
    <row r="6163" spans="2:2">
      <c r="B6163" s="13"/>
    </row>
    <row r="6164" spans="2:2">
      <c r="B6164" s="13"/>
    </row>
    <row r="6165" spans="2:2">
      <c r="B6165" s="13"/>
    </row>
    <row r="6166" spans="2:2">
      <c r="B6166" s="13"/>
    </row>
    <row r="6167" spans="2:2">
      <c r="B6167" s="13"/>
    </row>
    <row r="6168" spans="2:2">
      <c r="B6168" s="13"/>
    </row>
    <row r="6169" spans="2:2">
      <c r="B6169" s="13"/>
    </row>
    <row r="6170" spans="2:2">
      <c r="B6170" s="13"/>
    </row>
    <row r="6171" spans="2:2">
      <c r="B6171" s="13"/>
    </row>
    <row r="6172" spans="2:2">
      <c r="B6172" s="13"/>
    </row>
    <row r="6173" spans="2:2">
      <c r="B6173" s="13"/>
    </row>
    <row r="6174" spans="2:2">
      <c r="B6174" s="13"/>
    </row>
    <row r="6175" spans="2:2">
      <c r="B6175" s="13"/>
    </row>
    <row r="6176" spans="2:2">
      <c r="B6176" s="13"/>
    </row>
    <row r="6177" spans="2:2">
      <c r="B6177" s="13"/>
    </row>
    <row r="6178" spans="2:2">
      <c r="B6178" s="13"/>
    </row>
    <row r="6179" spans="2:2">
      <c r="B6179" s="13"/>
    </row>
    <row r="6180" spans="2:2">
      <c r="B6180" s="13"/>
    </row>
    <row r="6181" spans="2:2">
      <c r="B6181" s="13"/>
    </row>
    <row r="6182" spans="2:2">
      <c r="B6182" s="13"/>
    </row>
    <row r="6183" spans="2:2">
      <c r="B6183" s="13"/>
    </row>
    <row r="6184" spans="2:2">
      <c r="B6184" s="13"/>
    </row>
    <row r="6185" spans="2:2">
      <c r="B6185" s="13"/>
    </row>
    <row r="6186" spans="2:2">
      <c r="B6186" s="13"/>
    </row>
    <row r="6187" spans="2:2">
      <c r="B6187" s="13"/>
    </row>
    <row r="6188" spans="2:2">
      <c r="B6188" s="13"/>
    </row>
    <row r="6189" spans="2:2">
      <c r="B6189" s="13"/>
    </row>
    <row r="6190" spans="2:2">
      <c r="B6190" s="13"/>
    </row>
    <row r="6191" spans="2:2">
      <c r="B6191" s="13"/>
    </row>
    <row r="6192" spans="2:2">
      <c r="B6192" s="13"/>
    </row>
    <row r="6193" spans="2:2">
      <c r="B6193" s="13"/>
    </row>
    <row r="6194" spans="2:2">
      <c r="B6194" s="13"/>
    </row>
    <row r="6195" spans="2:2">
      <c r="B6195" s="13"/>
    </row>
    <row r="6196" spans="2:2">
      <c r="B6196" s="13"/>
    </row>
    <row r="6197" spans="2:2">
      <c r="B6197" s="13"/>
    </row>
    <row r="6198" spans="2:2">
      <c r="B6198" s="13"/>
    </row>
    <row r="6199" spans="2:2">
      <c r="B6199" s="13"/>
    </row>
    <row r="6200" spans="2:2">
      <c r="B6200" s="13"/>
    </row>
    <row r="6201" spans="2:2">
      <c r="B6201" s="13"/>
    </row>
    <row r="6202" spans="2:2">
      <c r="B6202" s="13"/>
    </row>
    <row r="6203" spans="2:2">
      <c r="B6203" s="13"/>
    </row>
    <row r="6204" spans="2:2">
      <c r="B6204" s="13"/>
    </row>
    <row r="6205" spans="2:2">
      <c r="B6205" s="13"/>
    </row>
    <row r="6206" spans="2:2">
      <c r="B6206" s="13"/>
    </row>
    <row r="6207" spans="2:2">
      <c r="B6207" s="13"/>
    </row>
    <row r="6208" spans="2:2">
      <c r="B6208" s="13"/>
    </row>
    <row r="6209" spans="2:2">
      <c r="B6209" s="13"/>
    </row>
    <row r="6210" spans="2:2">
      <c r="B6210" s="13"/>
    </row>
    <row r="6211" spans="2:2">
      <c r="B6211" s="13"/>
    </row>
    <row r="6212" spans="2:2">
      <c r="B6212" s="13"/>
    </row>
    <row r="6213" spans="2:2">
      <c r="B6213" s="13"/>
    </row>
    <row r="6214" spans="2:2">
      <c r="B6214" s="13"/>
    </row>
    <row r="6215" spans="2:2">
      <c r="B6215" s="13"/>
    </row>
    <row r="6216" spans="2:2">
      <c r="B6216" s="13"/>
    </row>
    <row r="6217" spans="2:2">
      <c r="B6217" s="13"/>
    </row>
    <row r="6218" spans="2:2">
      <c r="B6218" s="13"/>
    </row>
    <row r="6219" spans="2:2">
      <c r="B6219" s="13"/>
    </row>
    <row r="6220" spans="2:2">
      <c r="B6220" s="13"/>
    </row>
    <row r="6221" spans="2:2">
      <c r="B6221" s="13"/>
    </row>
    <row r="6222" spans="2:2">
      <c r="B6222" s="13"/>
    </row>
    <row r="6223" spans="2:2">
      <c r="B6223" s="13"/>
    </row>
    <row r="6224" spans="2:2">
      <c r="B6224" s="13"/>
    </row>
    <row r="6225" spans="2:2">
      <c r="B6225" s="13"/>
    </row>
    <row r="6226" spans="2:2">
      <c r="B6226" s="13"/>
    </row>
    <row r="6227" spans="2:2">
      <c r="B6227" s="13"/>
    </row>
    <row r="6228" spans="2:2">
      <c r="B6228" s="13"/>
    </row>
    <row r="6229" spans="2:2">
      <c r="B6229" s="13"/>
    </row>
    <row r="6230" spans="2:2">
      <c r="B6230" s="13"/>
    </row>
    <row r="6231" spans="2:2">
      <c r="B6231" s="13"/>
    </row>
    <row r="6232" spans="2:2">
      <c r="B6232" s="13"/>
    </row>
    <row r="6233" spans="2:2">
      <c r="B6233" s="13"/>
    </row>
    <row r="6234" spans="2:2">
      <c r="B6234" s="13"/>
    </row>
    <row r="6235" spans="2:2">
      <c r="B6235" s="13"/>
    </row>
    <row r="6236" spans="2:2">
      <c r="B6236" s="13"/>
    </row>
    <row r="6237" spans="2:2">
      <c r="B6237" s="13"/>
    </row>
    <row r="6238" spans="2:2">
      <c r="B6238" s="13"/>
    </row>
    <row r="6239" spans="2:2">
      <c r="B6239" s="13"/>
    </row>
    <row r="6240" spans="2:2">
      <c r="B6240" s="13"/>
    </row>
    <row r="6241" spans="2:2">
      <c r="B6241" s="13"/>
    </row>
    <row r="6242" spans="2:2">
      <c r="B6242" s="13"/>
    </row>
    <row r="6243" spans="2:2">
      <c r="B6243" s="13"/>
    </row>
    <row r="6244" spans="2:2">
      <c r="B6244" s="13"/>
    </row>
    <row r="6245" spans="2:2">
      <c r="B6245" s="13"/>
    </row>
    <row r="6246" spans="2:2">
      <c r="B6246" s="13"/>
    </row>
    <row r="6247" spans="2:2">
      <c r="B6247" s="13"/>
    </row>
    <row r="6248" spans="2:2">
      <c r="B6248" s="13"/>
    </row>
    <row r="6249" spans="2:2">
      <c r="B6249" s="13"/>
    </row>
    <row r="6250" spans="2:2">
      <c r="B6250" s="13"/>
    </row>
    <row r="6251" spans="2:2">
      <c r="B6251" s="13"/>
    </row>
    <row r="6252" spans="2:2">
      <c r="B6252" s="13"/>
    </row>
    <row r="6253" spans="2:2">
      <c r="B6253" s="13"/>
    </row>
    <row r="6254" spans="2:2">
      <c r="B6254" s="13"/>
    </row>
    <row r="6255" spans="2:2">
      <c r="B6255" s="13"/>
    </row>
    <row r="6256" spans="2:2">
      <c r="B6256" s="13"/>
    </row>
    <row r="6257" spans="2:2">
      <c r="B6257" s="13"/>
    </row>
    <row r="6258" spans="2:2">
      <c r="B6258" s="13"/>
    </row>
    <row r="6259" spans="2:2">
      <c r="B6259" s="13"/>
    </row>
    <row r="6260" spans="2:2">
      <c r="B6260" s="13"/>
    </row>
    <row r="6261" spans="2:2">
      <c r="B6261" s="13"/>
    </row>
    <row r="6262" spans="2:2">
      <c r="B6262" s="13"/>
    </row>
    <row r="6263" spans="2:2">
      <c r="B6263" s="13"/>
    </row>
    <row r="6264" spans="2:2">
      <c r="B6264" s="13"/>
    </row>
    <row r="6265" spans="2:2">
      <c r="B6265" s="13"/>
    </row>
    <row r="6266" spans="2:2">
      <c r="B6266" s="13"/>
    </row>
    <row r="6267" spans="2:2">
      <c r="B6267" s="13"/>
    </row>
    <row r="6268" spans="2:2">
      <c r="B6268" s="13"/>
    </row>
    <row r="6269" spans="2:2">
      <c r="B6269" s="13"/>
    </row>
    <row r="6270" spans="2:2">
      <c r="B6270" s="13"/>
    </row>
    <row r="6271" spans="2:2">
      <c r="B6271" s="13"/>
    </row>
    <row r="6272" spans="2:2">
      <c r="B6272" s="13"/>
    </row>
    <row r="6273" spans="2:2">
      <c r="B6273" s="13"/>
    </row>
    <row r="6274" spans="2:2">
      <c r="B6274" s="13"/>
    </row>
    <row r="6275" spans="2:2">
      <c r="B6275" s="13"/>
    </row>
    <row r="6276" spans="2:2">
      <c r="B6276" s="13"/>
    </row>
    <row r="6277" spans="2:2">
      <c r="B6277" s="13"/>
    </row>
    <row r="6278" spans="2:2">
      <c r="B6278" s="13"/>
    </row>
    <row r="6279" spans="2:2">
      <c r="B6279" s="13"/>
    </row>
    <row r="6280" spans="2:2">
      <c r="B6280" s="13"/>
    </row>
    <row r="6281" spans="2:2">
      <c r="B6281" s="13"/>
    </row>
    <row r="6282" spans="2:2">
      <c r="B6282" s="13"/>
    </row>
    <row r="6283" spans="2:2">
      <c r="B6283" s="13"/>
    </row>
    <row r="6284" spans="2:2">
      <c r="B6284" s="13"/>
    </row>
    <row r="6285" spans="2:2">
      <c r="B6285" s="13"/>
    </row>
    <row r="6286" spans="2:2">
      <c r="B6286" s="13"/>
    </row>
    <row r="6287" spans="2:2">
      <c r="B6287" s="13"/>
    </row>
    <row r="6288" spans="2:2">
      <c r="B6288" s="13"/>
    </row>
    <row r="6289" spans="2:2">
      <c r="B6289" s="13"/>
    </row>
    <row r="6290" spans="2:2">
      <c r="B6290" s="13"/>
    </row>
    <row r="6291" spans="2:2">
      <c r="B6291" s="13"/>
    </row>
    <row r="6292" spans="2:2">
      <c r="B6292" s="13"/>
    </row>
    <row r="6293" spans="2:2">
      <c r="B6293" s="13"/>
    </row>
    <row r="6294" spans="2:2">
      <c r="B6294" s="13"/>
    </row>
    <row r="6295" spans="2:2">
      <c r="B6295" s="13"/>
    </row>
    <row r="6296" spans="2:2">
      <c r="B6296" s="13"/>
    </row>
    <row r="6297" spans="2:2">
      <c r="B6297" s="13"/>
    </row>
    <row r="6298" spans="2:2">
      <c r="B6298" s="13"/>
    </row>
    <row r="6299" spans="2:2">
      <c r="B6299" s="13"/>
    </row>
    <row r="6300" spans="2:2">
      <c r="B6300" s="13"/>
    </row>
    <row r="6301" spans="2:2">
      <c r="B6301" s="13"/>
    </row>
    <row r="6302" spans="2:2">
      <c r="B6302" s="13"/>
    </row>
    <row r="6303" spans="2:2">
      <c r="B6303" s="13"/>
    </row>
    <row r="6304" spans="2:2">
      <c r="B6304" s="13"/>
    </row>
    <row r="6305" spans="2:2">
      <c r="B6305" s="13"/>
    </row>
    <row r="6306" spans="2:2">
      <c r="B6306" s="13"/>
    </row>
    <row r="6307" spans="2:2">
      <c r="B6307" s="13"/>
    </row>
    <row r="6308" spans="2:2">
      <c r="B6308" s="13"/>
    </row>
    <row r="6309" spans="2:2">
      <c r="B6309" s="13"/>
    </row>
    <row r="6310" spans="2:2">
      <c r="B6310" s="13"/>
    </row>
    <row r="6311" spans="2:2">
      <c r="B6311" s="13"/>
    </row>
    <row r="6312" spans="2:2">
      <c r="B6312" s="13"/>
    </row>
    <row r="6313" spans="2:2">
      <c r="B6313" s="13"/>
    </row>
    <row r="6314" spans="2:2">
      <c r="B6314" s="13"/>
    </row>
    <row r="6315" spans="2:2">
      <c r="B6315" s="13"/>
    </row>
    <row r="6316" spans="2:2">
      <c r="B6316" s="13"/>
    </row>
    <row r="6317" spans="2:2">
      <c r="B6317" s="13"/>
    </row>
    <row r="6318" spans="2:2">
      <c r="B6318" s="13"/>
    </row>
    <row r="6319" spans="2:2">
      <c r="B6319" s="13"/>
    </row>
    <row r="6320" spans="2:2">
      <c r="B6320" s="13"/>
    </row>
    <row r="6321" spans="2:2">
      <c r="B6321" s="13"/>
    </row>
    <row r="6322" spans="2:2">
      <c r="B6322" s="13"/>
    </row>
    <row r="6323" spans="2:2">
      <c r="B6323" s="13"/>
    </row>
    <row r="6324" spans="2:2">
      <c r="B6324" s="13"/>
    </row>
    <row r="6325" spans="2:2">
      <c r="B6325" s="13"/>
    </row>
    <row r="6326" spans="2:2">
      <c r="B6326" s="13"/>
    </row>
    <row r="6327" spans="2:2">
      <c r="B6327" s="13"/>
    </row>
    <row r="6328" spans="2:2">
      <c r="B6328" s="13"/>
    </row>
    <row r="6329" spans="2:2">
      <c r="B6329" s="13"/>
    </row>
    <row r="6330" spans="2:2">
      <c r="B6330" s="13"/>
    </row>
    <row r="6331" spans="2:2">
      <c r="B6331" s="13"/>
    </row>
    <row r="6332" spans="2:2">
      <c r="B6332" s="13"/>
    </row>
    <row r="6333" spans="2:2">
      <c r="B6333" s="13"/>
    </row>
    <row r="6334" spans="2:2">
      <c r="B6334" s="13"/>
    </row>
    <row r="6335" spans="2:2">
      <c r="B6335" s="13"/>
    </row>
    <row r="6336" spans="2:2">
      <c r="B6336" s="13"/>
    </row>
    <row r="6337" spans="2:2">
      <c r="B6337" s="13"/>
    </row>
    <row r="6338" spans="2:2">
      <c r="B6338" s="13"/>
    </row>
    <row r="6339" spans="2:2">
      <c r="B6339" s="13"/>
    </row>
    <row r="6340" spans="2:2">
      <c r="B6340" s="13"/>
    </row>
    <row r="6341" spans="2:2">
      <c r="B6341" s="13"/>
    </row>
    <row r="6342" spans="2:2">
      <c r="B6342" s="13"/>
    </row>
    <row r="6343" spans="2:2">
      <c r="B6343" s="13"/>
    </row>
    <row r="6344" spans="2:2">
      <c r="B6344" s="13"/>
    </row>
    <row r="6345" spans="2:2">
      <c r="B6345" s="13"/>
    </row>
    <row r="6346" spans="2:2">
      <c r="B6346" s="13"/>
    </row>
    <row r="6347" spans="2:2">
      <c r="B6347" s="13"/>
    </row>
    <row r="6348" spans="2:2">
      <c r="B6348" s="13"/>
    </row>
    <row r="6349" spans="2:2">
      <c r="B6349" s="13"/>
    </row>
    <row r="6350" spans="2:2">
      <c r="B6350" s="13"/>
    </row>
    <row r="6351" spans="2:2">
      <c r="B6351" s="13"/>
    </row>
    <row r="6352" spans="2:2">
      <c r="B6352" s="13"/>
    </row>
    <row r="6353" spans="2:2">
      <c r="B6353" s="13"/>
    </row>
    <row r="6354" spans="2:2">
      <c r="B6354" s="13"/>
    </row>
    <row r="6355" spans="2:2">
      <c r="B6355" s="13"/>
    </row>
    <row r="6356" spans="2:2">
      <c r="B6356" s="13"/>
    </row>
    <row r="6357" spans="2:2">
      <c r="B6357" s="13"/>
    </row>
    <row r="6358" spans="2:2">
      <c r="B6358" s="13"/>
    </row>
    <row r="6359" spans="2:2">
      <c r="B6359" s="13"/>
    </row>
    <row r="6360" spans="2:2">
      <c r="B6360" s="13"/>
    </row>
    <row r="6361" spans="2:2">
      <c r="B6361" s="13"/>
    </row>
    <row r="6362" spans="2:2">
      <c r="B6362" s="13"/>
    </row>
    <row r="6363" spans="2:2">
      <c r="B6363" s="13"/>
    </row>
    <row r="6364" spans="2:2">
      <c r="B6364" s="13"/>
    </row>
    <row r="6365" spans="2:2">
      <c r="B6365" s="13"/>
    </row>
    <row r="6366" spans="2:2">
      <c r="B6366" s="13"/>
    </row>
    <row r="6367" spans="2:2">
      <c r="B6367" s="13"/>
    </row>
    <row r="6368" spans="2:2">
      <c r="B6368" s="13"/>
    </row>
    <row r="6369" spans="2:2">
      <c r="B6369" s="13"/>
    </row>
    <row r="6370" spans="2:2">
      <c r="B6370" s="13"/>
    </row>
    <row r="6371" spans="2:2">
      <c r="B6371" s="13"/>
    </row>
    <row r="6372" spans="2:2">
      <c r="B6372" s="13"/>
    </row>
    <row r="6373" spans="2:2">
      <c r="B6373" s="13"/>
    </row>
    <row r="6374" spans="2:2">
      <c r="B6374" s="13"/>
    </row>
    <row r="6375" spans="2:2">
      <c r="B6375" s="13"/>
    </row>
    <row r="6376" spans="2:2">
      <c r="B6376" s="13"/>
    </row>
    <row r="6377" spans="2:2">
      <c r="B6377" s="13"/>
    </row>
    <row r="6378" spans="2:2">
      <c r="B6378" s="13"/>
    </row>
    <row r="6379" spans="2:2">
      <c r="B6379" s="13"/>
    </row>
    <row r="6380" spans="2:2">
      <c r="B6380" s="13"/>
    </row>
    <row r="6381" spans="2:2">
      <c r="B6381" s="13"/>
    </row>
    <row r="6382" spans="2:2">
      <c r="B6382" s="13"/>
    </row>
    <row r="6383" spans="2:2">
      <c r="B6383" s="13"/>
    </row>
    <row r="6384" spans="2:2">
      <c r="B6384" s="13"/>
    </row>
    <row r="6385" spans="2:2">
      <c r="B6385" s="13"/>
    </row>
    <row r="6386" spans="2:2">
      <c r="B6386" s="13"/>
    </row>
    <row r="6387" spans="2:2">
      <c r="B6387" s="13"/>
    </row>
    <row r="6388" spans="2:2">
      <c r="B6388" s="13"/>
    </row>
    <row r="6389" spans="2:2">
      <c r="B6389" s="13"/>
    </row>
    <row r="6390" spans="2:2">
      <c r="B6390" s="13"/>
    </row>
    <row r="6391" spans="2:2">
      <c r="B6391" s="13"/>
    </row>
    <row r="6392" spans="2:2">
      <c r="B6392" s="13"/>
    </row>
    <row r="6393" spans="2:2">
      <c r="B6393" s="13"/>
    </row>
    <row r="6394" spans="2:2">
      <c r="B6394" s="13"/>
    </row>
    <row r="6395" spans="2:2">
      <c r="B6395" s="13"/>
    </row>
    <row r="6396" spans="2:2">
      <c r="B6396" s="13"/>
    </row>
    <row r="6397" spans="2:2">
      <c r="B6397" s="13"/>
    </row>
    <row r="6398" spans="2:2">
      <c r="B6398" s="13"/>
    </row>
    <row r="6399" spans="2:2">
      <c r="B6399" s="13"/>
    </row>
    <row r="6400" spans="2:2">
      <c r="B6400" s="13"/>
    </row>
    <row r="6401" spans="2:2">
      <c r="B6401" s="13"/>
    </row>
    <row r="6402" spans="2:2">
      <c r="B6402" s="13"/>
    </row>
    <row r="6403" spans="2:2">
      <c r="B6403" s="13"/>
    </row>
    <row r="6404" spans="2:2">
      <c r="B6404" s="13"/>
    </row>
    <row r="6405" spans="2:2">
      <c r="B6405" s="13"/>
    </row>
    <row r="6406" spans="2:2">
      <c r="B6406" s="13"/>
    </row>
    <row r="6407" spans="2:2">
      <c r="B6407" s="13"/>
    </row>
    <row r="6408" spans="2:2">
      <c r="B6408" s="13"/>
    </row>
    <row r="6409" spans="2:2">
      <c r="B6409" s="13"/>
    </row>
    <row r="6410" spans="2:2">
      <c r="B6410" s="13"/>
    </row>
    <row r="6411" spans="2:2">
      <c r="B6411" s="13"/>
    </row>
    <row r="6412" spans="2:2">
      <c r="B6412" s="13"/>
    </row>
    <row r="6413" spans="2:2">
      <c r="B6413" s="13"/>
    </row>
    <row r="6414" spans="2:2">
      <c r="B6414" s="13"/>
    </row>
    <row r="6415" spans="2:2">
      <c r="B6415" s="13"/>
    </row>
    <row r="6416" spans="2:2">
      <c r="B6416" s="13"/>
    </row>
    <row r="6417" spans="2:2">
      <c r="B6417" s="13"/>
    </row>
    <row r="6418" spans="2:2">
      <c r="B6418" s="13"/>
    </row>
    <row r="6419" spans="2:2">
      <c r="B6419" s="13"/>
    </row>
    <row r="6420" spans="2:2">
      <c r="B6420" s="13"/>
    </row>
    <row r="6421" spans="2:2">
      <c r="B6421" s="13"/>
    </row>
    <row r="6422" spans="2:2">
      <c r="B6422" s="13"/>
    </row>
    <row r="6423" spans="2:2">
      <c r="B6423" s="13"/>
    </row>
    <row r="6424" spans="2:2">
      <c r="B6424" s="13"/>
    </row>
    <row r="6425" spans="2:2">
      <c r="B6425" s="13"/>
    </row>
    <row r="6426" spans="2:2">
      <c r="B6426" s="13"/>
    </row>
    <row r="6427" spans="2:2">
      <c r="B6427" s="13"/>
    </row>
    <row r="6428" spans="2:2">
      <c r="B6428" s="13"/>
    </row>
    <row r="6429" spans="2:2">
      <c r="B6429" s="13"/>
    </row>
    <row r="6430" spans="2:2">
      <c r="B6430" s="13"/>
    </row>
    <row r="6431" spans="2:2">
      <c r="B6431" s="13"/>
    </row>
    <row r="6432" spans="2:2">
      <c r="B6432" s="13"/>
    </row>
    <row r="6433" spans="2:2">
      <c r="B6433" s="13"/>
    </row>
    <row r="6434" spans="2:2">
      <c r="B6434" s="13"/>
    </row>
    <row r="6435" spans="2:2">
      <c r="B6435" s="13"/>
    </row>
    <row r="6436" spans="2:2">
      <c r="B6436" s="13"/>
    </row>
    <row r="6437" spans="2:2">
      <c r="B6437" s="13"/>
    </row>
    <row r="6438" spans="2:2">
      <c r="B6438" s="13"/>
    </row>
    <row r="6439" spans="2:2">
      <c r="B6439" s="13"/>
    </row>
    <row r="6440" spans="2:2">
      <c r="B6440" s="13"/>
    </row>
    <row r="6441" spans="2:2">
      <c r="B6441" s="13"/>
    </row>
    <row r="6442" spans="2:2">
      <c r="B6442" s="13"/>
    </row>
    <row r="6443" spans="2:2">
      <c r="B6443" s="13"/>
    </row>
    <row r="6444" spans="2:2">
      <c r="B6444" s="13"/>
    </row>
    <row r="6445" spans="2:2">
      <c r="B6445" s="13"/>
    </row>
    <row r="6446" spans="2:2">
      <c r="B6446" s="13"/>
    </row>
    <row r="6447" spans="2:2">
      <c r="B6447" s="13"/>
    </row>
    <row r="6448" spans="2:2">
      <c r="B6448" s="13"/>
    </row>
    <row r="6449" spans="2:2">
      <c r="B6449" s="13"/>
    </row>
    <row r="6450" spans="2:2">
      <c r="B6450" s="13"/>
    </row>
    <row r="6451" spans="2:2">
      <c r="B6451" s="13"/>
    </row>
    <row r="6452" spans="2:2">
      <c r="B6452" s="13"/>
    </row>
    <row r="6453" spans="2:2">
      <c r="B6453" s="13"/>
    </row>
    <row r="6454" spans="2:2">
      <c r="B6454" s="13"/>
    </row>
    <row r="6455" spans="2:2">
      <c r="B6455" s="13"/>
    </row>
    <row r="6456" spans="2:2">
      <c r="B6456" s="13"/>
    </row>
    <row r="6457" spans="2:2">
      <c r="B6457" s="13"/>
    </row>
    <row r="6458" spans="2:2">
      <c r="B6458" s="13"/>
    </row>
    <row r="6459" spans="2:2">
      <c r="B6459" s="13"/>
    </row>
    <row r="6460" spans="2:2">
      <c r="B6460" s="13"/>
    </row>
    <row r="6461" spans="2:2">
      <c r="B6461" s="13"/>
    </row>
    <row r="6462" spans="2:2">
      <c r="B6462" s="13"/>
    </row>
    <row r="6463" spans="2:2">
      <c r="B6463" s="13"/>
    </row>
    <row r="6464" spans="2:2">
      <c r="B6464" s="13"/>
    </row>
    <row r="6465" spans="2:2">
      <c r="B6465" s="13"/>
    </row>
    <row r="6466" spans="2:2">
      <c r="B6466" s="13"/>
    </row>
    <row r="6467" spans="2:2">
      <c r="B6467" s="13"/>
    </row>
    <row r="6468" spans="2:2">
      <c r="B6468" s="13"/>
    </row>
    <row r="6469" spans="2:2">
      <c r="B6469" s="13"/>
    </row>
    <row r="6470" spans="2:2">
      <c r="B6470" s="13"/>
    </row>
    <row r="6471" spans="2:2">
      <c r="B6471" s="13"/>
    </row>
    <row r="6472" spans="2:2">
      <c r="B6472" s="13"/>
    </row>
    <row r="6473" spans="2:2">
      <c r="B6473" s="13"/>
    </row>
    <row r="6474" spans="2:2">
      <c r="B6474" s="13"/>
    </row>
    <row r="6475" spans="2:2">
      <c r="B6475" s="13"/>
    </row>
    <row r="6476" spans="2:2">
      <c r="B6476" s="13"/>
    </row>
    <row r="6477" spans="2:2">
      <c r="B6477" s="13"/>
    </row>
    <row r="6478" spans="2:2">
      <c r="B6478" s="13"/>
    </row>
    <row r="6479" spans="2:2">
      <c r="B6479" s="13"/>
    </row>
    <row r="6480" spans="2:2">
      <c r="B6480" s="13"/>
    </row>
    <row r="6481" spans="2:2">
      <c r="B6481" s="13"/>
    </row>
    <row r="6482" spans="2:2">
      <c r="B6482" s="13"/>
    </row>
    <row r="6483" spans="2:2">
      <c r="B6483" s="13"/>
    </row>
    <row r="6484" spans="2:2">
      <c r="B6484" s="13"/>
    </row>
    <row r="6485" spans="2:2">
      <c r="B6485" s="13"/>
    </row>
    <row r="6486" spans="2:2">
      <c r="B6486" s="13"/>
    </row>
    <row r="6487" spans="2:2">
      <c r="B6487" s="13"/>
    </row>
    <row r="6488" spans="2:2">
      <c r="B6488" s="13"/>
    </row>
    <row r="6489" spans="2:2">
      <c r="B6489" s="13"/>
    </row>
    <row r="6490" spans="2:2">
      <c r="B6490" s="13"/>
    </row>
    <row r="6491" spans="2:2">
      <c r="B6491" s="13"/>
    </row>
    <row r="6492" spans="2:2">
      <c r="B6492" s="13"/>
    </row>
    <row r="6493" spans="2:2">
      <c r="B6493" s="13"/>
    </row>
    <row r="6494" spans="2:2">
      <c r="B6494" s="13"/>
    </row>
    <row r="6495" spans="2:2">
      <c r="B6495" s="13"/>
    </row>
    <row r="6496" spans="2:2">
      <c r="B6496" s="13"/>
    </row>
    <row r="6497" spans="2:2">
      <c r="B6497" s="13"/>
    </row>
    <row r="6498" spans="2:2">
      <c r="B6498" s="13"/>
    </row>
    <row r="6499" spans="2:2">
      <c r="B6499" s="13"/>
    </row>
    <row r="6500" spans="2:2">
      <c r="B6500" s="13"/>
    </row>
    <row r="6501" spans="2:2">
      <c r="B6501" s="13"/>
    </row>
    <row r="6502" spans="2:2">
      <c r="B6502" s="13"/>
    </row>
    <row r="6503" spans="2:2">
      <c r="B6503" s="13"/>
    </row>
    <row r="6504" spans="2:2">
      <c r="B6504" s="13"/>
    </row>
    <row r="6505" spans="2:2">
      <c r="B6505" s="13"/>
    </row>
    <row r="6506" spans="2:2">
      <c r="B6506" s="13"/>
    </row>
    <row r="6507" spans="2:2">
      <c r="B6507" s="13"/>
    </row>
    <row r="6508" spans="2:2">
      <c r="B6508" s="13"/>
    </row>
    <row r="6509" spans="2:2">
      <c r="B6509" s="13"/>
    </row>
    <row r="6510" spans="2:2">
      <c r="B6510" s="13"/>
    </row>
    <row r="6511" spans="2:2">
      <c r="B6511" s="13"/>
    </row>
    <row r="6512" spans="2:2">
      <c r="B6512" s="13"/>
    </row>
    <row r="6513" spans="2:2">
      <c r="B6513" s="13"/>
    </row>
    <row r="6514" spans="2:2">
      <c r="B6514" s="13"/>
    </row>
    <row r="6515" spans="2:2">
      <c r="B6515" s="13"/>
    </row>
    <row r="6516" spans="2:2">
      <c r="B6516" s="13"/>
    </row>
    <row r="6517" spans="2:2">
      <c r="B6517" s="13"/>
    </row>
    <row r="6518" spans="2:2">
      <c r="B6518" s="13"/>
    </row>
    <row r="6519" spans="2:2">
      <c r="B6519" s="13"/>
    </row>
    <row r="6520" spans="2:2">
      <c r="B6520" s="13"/>
    </row>
    <row r="6521" spans="2:2">
      <c r="B6521" s="13"/>
    </row>
    <row r="6522" spans="2:2">
      <c r="B6522" s="13"/>
    </row>
    <row r="6523" spans="2:2">
      <c r="B6523" s="13"/>
    </row>
    <row r="6524" spans="2:2">
      <c r="B6524" s="13"/>
    </row>
    <row r="6525" spans="2:2">
      <c r="B6525" s="13"/>
    </row>
    <row r="6526" spans="2:2">
      <c r="B6526" s="13"/>
    </row>
    <row r="6527" spans="2:2">
      <c r="B6527" s="13"/>
    </row>
    <row r="6528" spans="2:2">
      <c r="B6528" s="13"/>
    </row>
    <row r="6529" spans="2:2">
      <c r="B6529" s="13"/>
    </row>
    <row r="6530" spans="2:2">
      <c r="B6530" s="13"/>
    </row>
    <row r="6531" spans="2:2">
      <c r="B6531" s="13"/>
    </row>
    <row r="6532" spans="2:2">
      <c r="B6532" s="13"/>
    </row>
    <row r="6533" spans="2:2">
      <c r="B6533" s="13"/>
    </row>
    <row r="6534" spans="2:2">
      <c r="B6534" s="13"/>
    </row>
    <row r="6535" spans="2:2">
      <c r="B6535" s="13"/>
    </row>
    <row r="6536" spans="2:2">
      <c r="B6536" s="13"/>
    </row>
    <row r="6537" spans="2:2">
      <c r="B6537" s="13"/>
    </row>
    <row r="6538" spans="2:2">
      <c r="B6538" s="13"/>
    </row>
    <row r="6539" spans="2:2">
      <c r="B6539" s="13"/>
    </row>
    <row r="6540" spans="2:2">
      <c r="B6540" s="13"/>
    </row>
    <row r="6541" spans="2:2">
      <c r="B6541" s="13"/>
    </row>
    <row r="6542" spans="2:2">
      <c r="B6542" s="13"/>
    </row>
    <row r="6543" spans="2:2">
      <c r="B6543" s="13"/>
    </row>
    <row r="6544" spans="2:2">
      <c r="B6544" s="13"/>
    </row>
    <row r="6545" spans="2:2">
      <c r="B6545" s="13"/>
    </row>
    <row r="6546" spans="2:2">
      <c r="B6546" s="13"/>
    </row>
    <row r="6547" spans="2:2">
      <c r="B6547" s="13"/>
    </row>
    <row r="6548" spans="2:2">
      <c r="B6548" s="13"/>
    </row>
    <row r="6549" spans="2:2">
      <c r="B6549" s="13"/>
    </row>
    <row r="6550" spans="2:2">
      <c r="B6550" s="13"/>
    </row>
    <row r="6551" spans="2:2">
      <c r="B6551" s="13"/>
    </row>
    <row r="6552" spans="2:2">
      <c r="B6552" s="13"/>
    </row>
    <row r="6553" spans="2:2">
      <c r="B6553" s="13"/>
    </row>
    <row r="6554" spans="2:2">
      <c r="B6554" s="13"/>
    </row>
    <row r="6555" spans="2:2">
      <c r="B6555" s="13"/>
    </row>
    <row r="6556" spans="2:2">
      <c r="B6556" s="13"/>
    </row>
    <row r="6557" spans="2:2">
      <c r="B6557" s="13"/>
    </row>
    <row r="6558" spans="2:2">
      <c r="B6558" s="13"/>
    </row>
    <row r="6559" spans="2:2">
      <c r="B6559" s="13"/>
    </row>
    <row r="6560" spans="2:2">
      <c r="B6560" s="13"/>
    </row>
    <row r="6561" spans="2:2">
      <c r="B6561" s="13"/>
    </row>
    <row r="6562" spans="2:2">
      <c r="B6562" s="13"/>
    </row>
    <row r="6563" spans="2:2">
      <c r="B6563" s="13"/>
    </row>
    <row r="6564" spans="2:2">
      <c r="B6564" s="13"/>
    </row>
    <row r="6565" spans="2:2">
      <c r="B6565" s="13"/>
    </row>
    <row r="6566" spans="2:2">
      <c r="B6566" s="13"/>
    </row>
    <row r="6567" spans="2:2">
      <c r="B6567" s="13"/>
    </row>
    <row r="6568" spans="2:2">
      <c r="B6568" s="13"/>
    </row>
    <row r="6569" spans="2:2">
      <c r="B6569" s="13"/>
    </row>
    <row r="6570" spans="2:2">
      <c r="B6570" s="13"/>
    </row>
    <row r="6571" spans="2:2">
      <c r="B6571" s="13"/>
    </row>
    <row r="6572" spans="2:2">
      <c r="B6572" s="13"/>
    </row>
    <row r="6573" spans="2:2">
      <c r="B6573" s="13"/>
    </row>
    <row r="6574" spans="2:2">
      <c r="B6574" s="13"/>
    </row>
    <row r="6575" spans="2:2">
      <c r="B6575" s="13"/>
    </row>
    <row r="6576" spans="2:2">
      <c r="B6576" s="13"/>
    </row>
    <row r="6577" spans="2:2">
      <c r="B6577" s="13"/>
    </row>
    <row r="6578" spans="2:2">
      <c r="B6578" s="13"/>
    </row>
    <row r="6579" spans="2:2">
      <c r="B6579" s="13"/>
    </row>
    <row r="6580" spans="2:2">
      <c r="B6580" s="13"/>
    </row>
    <row r="6581" spans="2:2">
      <c r="B6581" s="13"/>
    </row>
    <row r="6582" spans="2:2">
      <c r="B6582" s="13"/>
    </row>
    <row r="6583" spans="2:2">
      <c r="B6583" s="13"/>
    </row>
    <row r="6584" spans="2:2">
      <c r="B6584" s="13"/>
    </row>
    <row r="6585" spans="2:2">
      <c r="B6585" s="13"/>
    </row>
    <row r="6586" spans="2:2">
      <c r="B6586" s="13"/>
    </row>
    <row r="6587" spans="2:2">
      <c r="B6587" s="13"/>
    </row>
    <row r="6588" spans="2:2">
      <c r="B6588" s="13"/>
    </row>
    <row r="6589" spans="2:2">
      <c r="B6589" s="13"/>
    </row>
    <row r="6590" spans="2:2">
      <c r="B6590" s="13"/>
    </row>
    <row r="6591" spans="2:2">
      <c r="B6591" s="13"/>
    </row>
    <row r="6592" spans="2:2">
      <c r="B6592" s="13"/>
    </row>
    <row r="6593" spans="2:2">
      <c r="B6593" s="13"/>
    </row>
    <row r="6594" spans="2:2">
      <c r="B6594" s="13"/>
    </row>
    <row r="6595" spans="2:2">
      <c r="B6595" s="13"/>
    </row>
    <row r="6596" spans="2:2">
      <c r="B6596" s="13"/>
    </row>
    <row r="6597" spans="2:2">
      <c r="B6597" s="13"/>
    </row>
    <row r="6598" spans="2:2">
      <c r="B6598" s="13"/>
    </row>
    <row r="6599" spans="2:2">
      <c r="B6599" s="13"/>
    </row>
    <row r="6600" spans="2:2">
      <c r="B6600" s="13"/>
    </row>
    <row r="6601" spans="2:2">
      <c r="B6601" s="13"/>
    </row>
    <row r="6602" spans="2:2">
      <c r="B6602" s="13"/>
    </row>
    <row r="6603" spans="2:2">
      <c r="B6603" s="13"/>
    </row>
    <row r="6604" spans="2:2">
      <c r="B6604" s="13"/>
    </row>
    <row r="6605" spans="2:2">
      <c r="B6605" s="13"/>
    </row>
    <row r="6606" spans="2:2">
      <c r="B6606" s="13"/>
    </row>
    <row r="6607" spans="2:2">
      <c r="B6607" s="13"/>
    </row>
    <row r="6608" spans="2:2">
      <c r="B6608" s="13"/>
    </row>
    <row r="6609" spans="2:2">
      <c r="B6609" s="13"/>
    </row>
    <row r="6610" spans="2:2">
      <c r="B6610" s="13"/>
    </row>
    <row r="6611" spans="2:2">
      <c r="B6611" s="13"/>
    </row>
    <row r="6612" spans="2:2">
      <c r="B6612" s="13"/>
    </row>
    <row r="6613" spans="2:2">
      <c r="B6613" s="13"/>
    </row>
    <row r="6614" spans="2:2">
      <c r="B6614" s="13"/>
    </row>
    <row r="6615" spans="2:2">
      <c r="B6615" s="13"/>
    </row>
    <row r="6616" spans="2:2">
      <c r="B6616" s="13"/>
    </row>
    <row r="6617" spans="2:2">
      <c r="B6617" s="13"/>
    </row>
    <row r="6618" spans="2:2">
      <c r="B6618" s="13"/>
    </row>
    <row r="6619" spans="2:2">
      <c r="B6619" s="13"/>
    </row>
    <row r="6620" spans="2:2">
      <c r="B6620" s="13"/>
    </row>
    <row r="6621" spans="2:2">
      <c r="B6621" s="13"/>
    </row>
    <row r="6622" spans="2:2">
      <c r="B6622" s="13"/>
    </row>
    <row r="6623" spans="2:2">
      <c r="B6623" s="13"/>
    </row>
    <row r="6624" spans="2:2">
      <c r="B6624" s="13"/>
    </row>
    <row r="6625" spans="2:2">
      <c r="B6625" s="13"/>
    </row>
    <row r="6626" spans="2:2">
      <c r="B6626" s="13"/>
    </row>
    <row r="6627" spans="2:2">
      <c r="B6627" s="13"/>
    </row>
    <row r="6628" spans="2:2">
      <c r="B6628" s="13"/>
    </row>
    <row r="6629" spans="2:2">
      <c r="B6629" s="13"/>
    </row>
    <row r="6630" spans="2:2">
      <c r="B6630" s="13"/>
    </row>
    <row r="6631" spans="2:2">
      <c r="B6631" s="13"/>
    </row>
    <row r="6632" spans="2:2">
      <c r="B6632" s="13"/>
    </row>
    <row r="6633" spans="2:2">
      <c r="B6633" s="13"/>
    </row>
    <row r="6634" spans="2:2">
      <c r="B6634" s="13"/>
    </row>
    <row r="6635" spans="2:2">
      <c r="B6635" s="13"/>
    </row>
    <row r="6636" spans="2:2">
      <c r="B6636" s="13"/>
    </row>
    <row r="6637" spans="2:2">
      <c r="B6637" s="13"/>
    </row>
    <row r="6638" spans="2:2">
      <c r="B6638" s="13"/>
    </row>
    <row r="6639" spans="2:2">
      <c r="B6639" s="13"/>
    </row>
    <row r="6640" spans="2:2">
      <c r="B6640" s="13"/>
    </row>
    <row r="6641" spans="2:2">
      <c r="B6641" s="13"/>
    </row>
    <row r="6642" spans="2:2">
      <c r="B6642" s="13"/>
    </row>
    <row r="6643" spans="2:2">
      <c r="B6643" s="13"/>
    </row>
    <row r="6644" spans="2:2">
      <c r="B6644" s="13"/>
    </row>
    <row r="6645" spans="2:2">
      <c r="B6645" s="13"/>
    </row>
    <row r="6646" spans="2:2">
      <c r="B6646" s="13"/>
    </row>
    <row r="6647" spans="2:2">
      <c r="B6647" s="13"/>
    </row>
    <row r="6648" spans="2:2">
      <c r="B6648" s="13"/>
    </row>
    <row r="6649" spans="2:2">
      <c r="B6649" s="13"/>
    </row>
    <row r="6650" spans="2:2">
      <c r="B6650" s="13"/>
    </row>
    <row r="6651" spans="2:2">
      <c r="B6651" s="13"/>
    </row>
    <row r="6652" spans="2:2">
      <c r="B6652" s="13"/>
    </row>
    <row r="6653" spans="2:2">
      <c r="B6653" s="13"/>
    </row>
    <row r="6654" spans="2:2">
      <c r="B6654" s="13"/>
    </row>
    <row r="6655" spans="2:2">
      <c r="B6655" s="13"/>
    </row>
    <row r="6656" spans="2:2">
      <c r="B6656" s="13"/>
    </row>
    <row r="6657" spans="2:2">
      <c r="B6657" s="13"/>
    </row>
    <row r="6658" spans="2:2">
      <c r="B6658" s="13"/>
    </row>
    <row r="6659" spans="2:2">
      <c r="B6659" s="13"/>
    </row>
    <row r="6660" spans="2:2">
      <c r="B6660" s="13"/>
    </row>
    <row r="6661" spans="2:2">
      <c r="B6661" s="13"/>
    </row>
    <row r="6662" spans="2:2">
      <c r="B6662" s="13"/>
    </row>
    <row r="6663" spans="2:2">
      <c r="B6663" s="13"/>
    </row>
    <row r="6664" spans="2:2">
      <c r="B6664" s="13"/>
    </row>
    <row r="6665" spans="2:2">
      <c r="B6665" s="13"/>
    </row>
    <row r="6666" spans="2:2">
      <c r="B6666" s="13"/>
    </row>
    <row r="6667" spans="2:2">
      <c r="B6667" s="13"/>
    </row>
    <row r="6668" spans="2:2">
      <c r="B6668" s="13"/>
    </row>
    <row r="6669" spans="2:2">
      <c r="B6669" s="13"/>
    </row>
    <row r="6670" spans="2:2">
      <c r="B6670" s="13"/>
    </row>
    <row r="6671" spans="2:2">
      <c r="B6671" s="13"/>
    </row>
    <row r="6672" spans="2:2">
      <c r="B6672" s="13"/>
    </row>
    <row r="6673" spans="2:2">
      <c r="B6673" s="13"/>
    </row>
    <row r="6674" spans="2:2">
      <c r="B6674" s="13"/>
    </row>
    <row r="6675" spans="2:2">
      <c r="B6675" s="13"/>
    </row>
    <row r="6676" spans="2:2">
      <c r="B6676" s="13"/>
    </row>
    <row r="6677" spans="2:2">
      <c r="B6677" s="13"/>
    </row>
    <row r="6678" spans="2:2">
      <c r="B6678" s="13"/>
    </row>
    <row r="6679" spans="2:2">
      <c r="B6679" s="13"/>
    </row>
    <row r="6680" spans="2:2">
      <c r="B6680" s="13"/>
    </row>
    <row r="6681" spans="2:2">
      <c r="B6681" s="13"/>
    </row>
    <row r="6682" spans="2:2">
      <c r="B6682" s="13"/>
    </row>
    <row r="6683" spans="2:2">
      <c r="B6683" s="13"/>
    </row>
    <row r="6684" spans="2:2">
      <c r="B6684" s="13"/>
    </row>
    <row r="6685" spans="2:2">
      <c r="B6685" s="13"/>
    </row>
    <row r="6686" spans="2:2">
      <c r="B6686" s="13"/>
    </row>
    <row r="6687" spans="2:2">
      <c r="B6687" s="13"/>
    </row>
    <row r="6688" spans="2:2">
      <c r="B6688" s="13"/>
    </row>
    <row r="6689" spans="2:2">
      <c r="B6689" s="13"/>
    </row>
    <row r="6690" spans="2:2">
      <c r="B6690" s="13"/>
    </row>
    <row r="6691" spans="2:2">
      <c r="B6691" s="13"/>
    </row>
    <row r="6692" spans="2:2">
      <c r="B6692" s="13"/>
    </row>
    <row r="6693" spans="2:2">
      <c r="B6693" s="13"/>
    </row>
    <row r="6694" spans="2:2">
      <c r="B6694" s="13"/>
    </row>
    <row r="6695" spans="2:2">
      <c r="B6695" s="13"/>
    </row>
    <row r="6696" spans="2:2">
      <c r="B6696" s="13"/>
    </row>
    <row r="6697" spans="2:2">
      <c r="B6697" s="13"/>
    </row>
    <row r="6698" spans="2:2">
      <c r="B6698" s="13"/>
    </row>
    <row r="6699" spans="2:2">
      <c r="B6699" s="13"/>
    </row>
    <row r="6700" spans="2:2">
      <c r="B6700" s="13"/>
    </row>
    <row r="6701" spans="2:2">
      <c r="B6701" s="13"/>
    </row>
    <row r="6702" spans="2:2">
      <c r="B6702" s="13"/>
    </row>
    <row r="6703" spans="2:2">
      <c r="B6703" s="13"/>
    </row>
    <row r="6704" spans="2:2">
      <c r="B6704" s="13"/>
    </row>
    <row r="6705" spans="2:2">
      <c r="B6705" s="13"/>
    </row>
    <row r="6706" spans="2:2">
      <c r="B6706" s="13"/>
    </row>
    <row r="6707" spans="2:2">
      <c r="B6707" s="13"/>
    </row>
    <row r="6708" spans="2:2">
      <c r="B6708" s="13"/>
    </row>
    <row r="6709" spans="2:2">
      <c r="B6709" s="13"/>
    </row>
    <row r="6710" spans="2:2">
      <c r="B6710" s="13"/>
    </row>
    <row r="6711" spans="2:2">
      <c r="B6711" s="13"/>
    </row>
    <row r="6712" spans="2:2">
      <c r="B6712" s="13"/>
    </row>
    <row r="6713" spans="2:2">
      <c r="B6713" s="13"/>
    </row>
    <row r="6714" spans="2:2">
      <c r="B6714" s="13"/>
    </row>
    <row r="6715" spans="2:2">
      <c r="B6715" s="13"/>
    </row>
    <row r="6716" spans="2:2">
      <c r="B6716" s="13"/>
    </row>
    <row r="6717" spans="2:2">
      <c r="B6717" s="13"/>
    </row>
    <row r="6718" spans="2:2">
      <c r="B6718" s="13"/>
    </row>
    <row r="6719" spans="2:2">
      <c r="B6719" s="13"/>
    </row>
    <row r="6720" spans="2:2">
      <c r="B6720" s="13"/>
    </row>
    <row r="6721" spans="2:2">
      <c r="B6721" s="13"/>
    </row>
    <row r="6722" spans="2:2">
      <c r="B6722" s="13"/>
    </row>
    <row r="6723" spans="2:2">
      <c r="B6723" s="13"/>
    </row>
    <row r="6724" spans="2:2">
      <c r="B6724" s="13"/>
    </row>
    <row r="6725" spans="2:2">
      <c r="B6725" s="13"/>
    </row>
    <row r="6726" spans="2:2">
      <c r="B6726" s="13"/>
    </row>
    <row r="6727" spans="2:2">
      <c r="B6727" s="13"/>
    </row>
    <row r="6728" spans="2:2">
      <c r="B6728" s="13"/>
    </row>
    <row r="6729" spans="2:2">
      <c r="B6729" s="13"/>
    </row>
    <row r="6730" spans="2:2">
      <c r="B6730" s="13"/>
    </row>
    <row r="6731" spans="2:2">
      <c r="B6731" s="13"/>
    </row>
    <row r="6732" spans="2:2">
      <c r="B6732" s="13"/>
    </row>
    <row r="6733" spans="2:2">
      <c r="B6733" s="13"/>
    </row>
    <row r="6734" spans="2:2">
      <c r="B6734" s="13"/>
    </row>
    <row r="6735" spans="2:2">
      <c r="B6735" s="13"/>
    </row>
    <row r="6736" spans="2:2">
      <c r="B6736" s="13"/>
    </row>
    <row r="6737" spans="2:2">
      <c r="B6737" s="13"/>
    </row>
    <row r="6738" spans="2:2">
      <c r="B6738" s="13"/>
    </row>
    <row r="6739" spans="2:2">
      <c r="B6739" s="13"/>
    </row>
    <row r="6740" spans="2:2">
      <c r="B6740" s="13"/>
    </row>
    <row r="6741" spans="2:2">
      <c r="B6741" s="13"/>
    </row>
    <row r="6742" spans="2:2">
      <c r="B6742" s="13"/>
    </row>
    <row r="6743" spans="2:2">
      <c r="B6743" s="13"/>
    </row>
    <row r="6744" spans="2:2">
      <c r="B6744" s="13"/>
    </row>
    <row r="6745" spans="2:2">
      <c r="B6745" s="13"/>
    </row>
    <row r="6746" spans="2:2">
      <c r="B6746" s="13"/>
    </row>
    <row r="6747" spans="2:2">
      <c r="B6747" s="13"/>
    </row>
    <row r="6748" spans="2:2">
      <c r="B6748" s="13"/>
    </row>
    <row r="6749" spans="2:2">
      <c r="B6749" s="13"/>
    </row>
    <row r="6750" spans="2:2">
      <c r="B6750" s="13"/>
    </row>
    <row r="6751" spans="2:2">
      <c r="B6751" s="13"/>
    </row>
    <row r="6752" spans="2:2">
      <c r="B6752" s="13"/>
    </row>
    <row r="6753" spans="2:2">
      <c r="B6753" s="13"/>
    </row>
    <row r="6754" spans="2:2">
      <c r="B6754" s="13"/>
    </row>
    <row r="6755" spans="2:2">
      <c r="B6755" s="13"/>
    </row>
    <row r="6756" spans="2:2">
      <c r="B6756" s="13"/>
    </row>
    <row r="6757" spans="2:2">
      <c r="B6757" s="13"/>
    </row>
    <row r="6758" spans="2:2">
      <c r="B6758" s="13"/>
    </row>
    <row r="6759" spans="2:2">
      <c r="B6759" s="13"/>
    </row>
    <row r="6760" spans="2:2">
      <c r="B6760" s="13"/>
    </row>
    <row r="6761" spans="2:2">
      <c r="B6761" s="13"/>
    </row>
    <row r="6762" spans="2:2">
      <c r="B6762" s="13"/>
    </row>
    <row r="6763" spans="2:2">
      <c r="B6763" s="13"/>
    </row>
    <row r="6764" spans="2:2">
      <c r="B6764" s="13"/>
    </row>
    <row r="6765" spans="2:2">
      <c r="B6765" s="13"/>
    </row>
    <row r="6766" spans="2:2">
      <c r="B6766" s="13"/>
    </row>
    <row r="6767" spans="2:2">
      <c r="B6767" s="13"/>
    </row>
    <row r="6768" spans="2:2">
      <c r="B6768" s="13"/>
    </row>
    <row r="6769" spans="2:2">
      <c r="B6769" s="13"/>
    </row>
    <row r="6770" spans="2:2">
      <c r="B6770" s="13"/>
    </row>
    <row r="6771" spans="2:2">
      <c r="B6771" s="13"/>
    </row>
    <row r="6772" spans="2:2">
      <c r="B6772" s="13"/>
    </row>
    <row r="6773" spans="2:2">
      <c r="B6773" s="13"/>
    </row>
    <row r="6774" spans="2:2">
      <c r="B6774" s="13"/>
    </row>
    <row r="6775" spans="2:2">
      <c r="B6775" s="13"/>
    </row>
    <row r="6776" spans="2:2">
      <c r="B6776" s="13"/>
    </row>
    <row r="6777" spans="2:2">
      <c r="B6777" s="13"/>
    </row>
    <row r="6778" spans="2:2">
      <c r="B6778" s="13"/>
    </row>
    <row r="6779" spans="2:2">
      <c r="B6779" s="13"/>
    </row>
    <row r="6780" spans="2:2">
      <c r="B6780" s="13"/>
    </row>
    <row r="6781" spans="2:2">
      <c r="B6781" s="13"/>
    </row>
    <row r="6782" spans="2:2">
      <c r="B6782" s="13"/>
    </row>
    <row r="6783" spans="2:2">
      <c r="B6783" s="13"/>
    </row>
    <row r="6784" spans="2:2">
      <c r="B6784" s="13"/>
    </row>
    <row r="6785" spans="2:2">
      <c r="B6785" s="13"/>
    </row>
    <row r="6786" spans="2:2">
      <c r="B6786" s="13"/>
    </row>
    <row r="6787" spans="2:2">
      <c r="B6787" s="13"/>
    </row>
    <row r="6788" spans="2:2">
      <c r="B6788" s="13"/>
    </row>
    <row r="6789" spans="2:2">
      <c r="B6789" s="13"/>
    </row>
    <row r="6790" spans="2:2">
      <c r="B6790" s="13"/>
    </row>
    <row r="6791" spans="2:2">
      <c r="B6791" s="13"/>
    </row>
    <row r="6792" spans="2:2">
      <c r="B6792" s="13"/>
    </row>
    <row r="6793" spans="2:2">
      <c r="B6793" s="13"/>
    </row>
    <row r="6794" spans="2:2">
      <c r="B6794" s="13"/>
    </row>
    <row r="6795" spans="2:2">
      <c r="B6795" s="13"/>
    </row>
    <row r="6796" spans="2:2">
      <c r="B6796" s="13"/>
    </row>
    <row r="6797" spans="2:2">
      <c r="B6797" s="13"/>
    </row>
    <row r="6798" spans="2:2">
      <c r="B6798" s="13"/>
    </row>
    <row r="6799" spans="2:2">
      <c r="B6799" s="13"/>
    </row>
    <row r="6800" spans="2:2">
      <c r="B6800" s="13"/>
    </row>
    <row r="6801" spans="2:2">
      <c r="B6801" s="13"/>
    </row>
    <row r="6802" spans="2:2">
      <c r="B6802" s="13"/>
    </row>
    <row r="6803" spans="2:2">
      <c r="B6803" s="13"/>
    </row>
    <row r="6804" spans="2:2">
      <c r="B6804" s="13"/>
    </row>
    <row r="6805" spans="2:2">
      <c r="B6805" s="13"/>
    </row>
    <row r="6806" spans="2:2">
      <c r="B6806" s="13"/>
    </row>
    <row r="6807" spans="2:2">
      <c r="B6807" s="13"/>
    </row>
    <row r="6808" spans="2:2">
      <c r="B6808" s="13"/>
    </row>
    <row r="6809" spans="2:2">
      <c r="B6809" s="13"/>
    </row>
    <row r="6810" spans="2:2">
      <c r="B6810" s="13"/>
    </row>
    <row r="6811" spans="2:2">
      <c r="B6811" s="13"/>
    </row>
    <row r="6812" spans="2:2">
      <c r="B6812" s="13"/>
    </row>
    <row r="6813" spans="2:2">
      <c r="B6813" s="13"/>
    </row>
    <row r="6814" spans="2:2">
      <c r="B6814" s="13"/>
    </row>
    <row r="6815" spans="2:2">
      <c r="B6815" s="13"/>
    </row>
    <row r="6816" spans="2:2">
      <c r="B6816" s="13"/>
    </row>
    <row r="6817" spans="2:2">
      <c r="B6817" s="13"/>
    </row>
    <row r="6818" spans="2:2">
      <c r="B6818" s="13"/>
    </row>
    <row r="6819" spans="2:2">
      <c r="B6819" s="13"/>
    </row>
    <row r="6820" spans="2:2">
      <c r="B6820" s="13"/>
    </row>
    <row r="6821" spans="2:2">
      <c r="B6821" s="13"/>
    </row>
    <row r="6822" spans="2:2">
      <c r="B6822" s="13"/>
    </row>
    <row r="6823" spans="2:2">
      <c r="B6823" s="13"/>
    </row>
    <row r="6824" spans="2:2">
      <c r="B6824" s="13"/>
    </row>
    <row r="6825" spans="2:2">
      <c r="B6825" s="13"/>
    </row>
    <row r="6826" spans="2:2">
      <c r="B6826" s="13"/>
    </row>
    <row r="6827" spans="2:2">
      <c r="B6827" s="13"/>
    </row>
    <row r="6828" spans="2:2">
      <c r="B6828" s="13"/>
    </row>
    <row r="6829" spans="2:2">
      <c r="B6829" s="13"/>
    </row>
    <row r="6830" spans="2:2">
      <c r="B6830" s="13"/>
    </row>
    <row r="6831" spans="2:2">
      <c r="B6831" s="13"/>
    </row>
    <row r="6832" spans="2:2">
      <c r="B6832" s="13"/>
    </row>
    <row r="6833" spans="2:2">
      <c r="B6833" s="13"/>
    </row>
    <row r="6834" spans="2:2">
      <c r="B6834" s="13"/>
    </row>
    <row r="6835" spans="2:2">
      <c r="B6835" s="13"/>
    </row>
    <row r="6836" spans="2:2">
      <c r="B6836" s="13"/>
    </row>
    <row r="6837" spans="2:2">
      <c r="B6837" s="13"/>
    </row>
    <row r="6838" spans="2:2">
      <c r="B6838" s="13"/>
    </row>
    <row r="6839" spans="2:2">
      <c r="B6839" s="13"/>
    </row>
    <row r="6840" spans="2:2">
      <c r="B6840" s="13"/>
    </row>
    <row r="6841" spans="2:2">
      <c r="B6841" s="13"/>
    </row>
    <row r="6842" spans="2:2">
      <c r="B6842" s="13"/>
    </row>
    <row r="6843" spans="2:2">
      <c r="B6843" s="13"/>
    </row>
    <row r="6844" spans="2:2">
      <c r="B6844" s="13"/>
    </row>
    <row r="6845" spans="2:2">
      <c r="B6845" s="13"/>
    </row>
    <row r="6846" spans="2:2">
      <c r="B6846" s="13"/>
    </row>
    <row r="6847" spans="2:2">
      <c r="B6847" s="13"/>
    </row>
    <row r="6848" spans="2:2">
      <c r="B6848" s="13"/>
    </row>
    <row r="6849" spans="2:2">
      <c r="B6849" s="13"/>
    </row>
    <row r="6850" spans="2:2">
      <c r="B6850" s="13"/>
    </row>
    <row r="6851" spans="2:2">
      <c r="B6851" s="13"/>
    </row>
    <row r="6852" spans="2:2">
      <c r="B6852" s="13"/>
    </row>
    <row r="6853" spans="2:2">
      <c r="B6853" s="13"/>
    </row>
    <row r="6854" spans="2:2">
      <c r="B6854" s="13"/>
    </row>
    <row r="6855" spans="2:2">
      <c r="B6855" s="13"/>
    </row>
    <row r="6856" spans="2:2">
      <c r="B6856" s="13"/>
    </row>
    <row r="6857" spans="2:2">
      <c r="B6857" s="13"/>
    </row>
    <row r="6858" spans="2:2">
      <c r="B6858" s="13"/>
    </row>
    <row r="6859" spans="2:2">
      <c r="B6859" s="13"/>
    </row>
    <row r="6860" spans="2:2">
      <c r="B6860" s="13"/>
    </row>
    <row r="6861" spans="2:2">
      <c r="B6861" s="13"/>
    </row>
    <row r="6862" spans="2:2">
      <c r="B6862" s="13"/>
    </row>
    <row r="6863" spans="2:2">
      <c r="B6863" s="13"/>
    </row>
    <row r="6864" spans="2:2">
      <c r="B6864" s="13"/>
    </row>
    <row r="6865" spans="2:2">
      <c r="B6865" s="13"/>
    </row>
    <row r="6866" spans="2:2">
      <c r="B6866" s="13"/>
    </row>
    <row r="6867" spans="2:2">
      <c r="B6867" s="13"/>
    </row>
    <row r="6868" spans="2:2">
      <c r="B6868" s="13"/>
    </row>
    <row r="6869" spans="2:2">
      <c r="B6869" s="13"/>
    </row>
    <row r="6870" spans="2:2">
      <c r="B6870" s="13"/>
    </row>
    <row r="6871" spans="2:2">
      <c r="B6871" s="13"/>
    </row>
    <row r="6872" spans="2:2">
      <c r="B6872" s="13"/>
    </row>
    <row r="6873" spans="2:2">
      <c r="B6873" s="13"/>
    </row>
    <row r="6874" spans="2:2">
      <c r="B6874" s="13"/>
    </row>
    <row r="6875" spans="2:2">
      <c r="B6875" s="13"/>
    </row>
    <row r="6876" spans="2:2">
      <c r="B6876" s="13"/>
    </row>
    <row r="6877" spans="2:2">
      <c r="B6877" s="13"/>
    </row>
    <row r="6878" spans="2:2">
      <c r="B6878" s="13"/>
    </row>
    <row r="6879" spans="2:2">
      <c r="B6879" s="13"/>
    </row>
    <row r="6880" spans="2:2">
      <c r="B6880" s="13"/>
    </row>
    <row r="6881" spans="2:2">
      <c r="B6881" s="13"/>
    </row>
    <row r="6882" spans="2:2">
      <c r="B6882" s="13"/>
    </row>
    <row r="6883" spans="2:2">
      <c r="B6883" s="13"/>
    </row>
    <row r="6884" spans="2:2">
      <c r="B6884" s="13"/>
    </row>
    <row r="6885" spans="2:2">
      <c r="B6885" s="13"/>
    </row>
    <row r="6886" spans="2:2">
      <c r="B6886" s="13"/>
    </row>
    <row r="6887" spans="2:2">
      <c r="B6887" s="13"/>
    </row>
    <row r="6888" spans="2:2">
      <c r="B6888" s="13"/>
    </row>
    <row r="6889" spans="2:2">
      <c r="B6889" s="13"/>
    </row>
    <row r="6890" spans="2:2">
      <c r="B6890" s="13"/>
    </row>
    <row r="6891" spans="2:2">
      <c r="B6891" s="13"/>
    </row>
    <row r="6892" spans="2:2">
      <c r="B6892" s="13"/>
    </row>
    <row r="6893" spans="2:2">
      <c r="B6893" s="13"/>
    </row>
    <row r="6894" spans="2:2">
      <c r="B6894" s="13"/>
    </row>
    <row r="6895" spans="2:2">
      <c r="B6895" s="13"/>
    </row>
    <row r="6896" spans="2:2">
      <c r="B6896" s="13"/>
    </row>
    <row r="6897" spans="2:2">
      <c r="B6897" s="13"/>
    </row>
    <row r="6898" spans="2:2">
      <c r="B6898" s="13"/>
    </row>
    <row r="6899" spans="2:2">
      <c r="B6899" s="13"/>
    </row>
    <row r="6900" spans="2:2">
      <c r="B6900" s="13"/>
    </row>
    <row r="6901" spans="2:2">
      <c r="B6901" s="13"/>
    </row>
    <row r="6902" spans="2:2">
      <c r="B6902" s="13"/>
    </row>
    <row r="6903" spans="2:2">
      <c r="B6903" s="13"/>
    </row>
    <row r="6904" spans="2:2">
      <c r="B6904" s="13"/>
    </row>
    <row r="6905" spans="2:2">
      <c r="B6905" s="13"/>
    </row>
    <row r="6906" spans="2:2">
      <c r="B6906" s="13"/>
    </row>
    <row r="6907" spans="2:2">
      <c r="B6907" s="13"/>
    </row>
    <row r="6908" spans="2:2">
      <c r="B6908" s="13"/>
    </row>
    <row r="6909" spans="2:2">
      <c r="B6909" s="13"/>
    </row>
    <row r="6910" spans="2:2">
      <c r="B6910" s="13"/>
    </row>
    <row r="6911" spans="2:2">
      <c r="B6911" s="13"/>
    </row>
    <row r="6912" spans="2:2">
      <c r="B6912" s="13"/>
    </row>
    <row r="6913" spans="2:2">
      <c r="B6913" s="13"/>
    </row>
    <row r="6914" spans="2:2">
      <c r="B6914" s="13"/>
    </row>
    <row r="6915" spans="2:2">
      <c r="B6915" s="13"/>
    </row>
    <row r="6916" spans="2:2">
      <c r="B6916" s="13"/>
    </row>
    <row r="6917" spans="2:2">
      <c r="B6917" s="13"/>
    </row>
    <row r="6918" spans="2:2">
      <c r="B6918" s="13"/>
    </row>
    <row r="6919" spans="2:2">
      <c r="B6919" s="13"/>
    </row>
    <row r="6920" spans="2:2">
      <c r="B6920" s="13"/>
    </row>
    <row r="6921" spans="2:2">
      <c r="B6921" s="13"/>
    </row>
    <row r="6922" spans="2:2">
      <c r="B6922" s="13"/>
    </row>
    <row r="6923" spans="2:2">
      <c r="B6923" s="13"/>
    </row>
    <row r="6924" spans="2:2">
      <c r="B6924" s="13"/>
    </row>
    <row r="6925" spans="2:2">
      <c r="B6925" s="13"/>
    </row>
    <row r="6926" spans="2:2">
      <c r="B6926" s="13"/>
    </row>
    <row r="6927" spans="2:2">
      <c r="B6927" s="13"/>
    </row>
    <row r="6928" spans="2:2">
      <c r="B6928" s="13"/>
    </row>
    <row r="6929" spans="2:2">
      <c r="B6929" s="13"/>
    </row>
    <row r="6930" spans="2:2">
      <c r="B6930" s="13"/>
    </row>
    <row r="6931" spans="2:2">
      <c r="B6931" s="13"/>
    </row>
    <row r="6932" spans="2:2">
      <c r="B6932" s="13"/>
    </row>
    <row r="6933" spans="2:2">
      <c r="B6933" s="13"/>
    </row>
    <row r="6934" spans="2:2">
      <c r="B6934" s="13"/>
    </row>
    <row r="6935" spans="2:2">
      <c r="B6935" s="13"/>
    </row>
    <row r="6936" spans="2:2">
      <c r="B6936" s="13"/>
    </row>
    <row r="6937" spans="2:2">
      <c r="B6937" s="13"/>
    </row>
    <row r="6938" spans="2:2">
      <c r="B6938" s="13"/>
    </row>
    <row r="6939" spans="2:2">
      <c r="B6939" s="13"/>
    </row>
    <row r="6940" spans="2:2">
      <c r="B6940" s="13"/>
    </row>
    <row r="6941" spans="2:2">
      <c r="B6941" s="13"/>
    </row>
    <row r="6942" spans="2:2">
      <c r="B6942" s="13"/>
    </row>
    <row r="6943" spans="2:2">
      <c r="B6943" s="13"/>
    </row>
    <row r="6944" spans="2:2">
      <c r="B6944" s="13"/>
    </row>
    <row r="6945" spans="2:2">
      <c r="B6945" s="13"/>
    </row>
    <row r="6946" spans="2:2">
      <c r="B6946" s="13"/>
    </row>
    <row r="6947" spans="2:2">
      <c r="B6947" s="13"/>
    </row>
    <row r="6948" spans="2:2">
      <c r="B6948" s="13"/>
    </row>
    <row r="6949" spans="2:2">
      <c r="B6949" s="13"/>
    </row>
    <row r="6950" spans="2:2">
      <c r="B6950" s="13"/>
    </row>
    <row r="6951" spans="2:2">
      <c r="B6951" s="13"/>
    </row>
    <row r="6952" spans="2:2">
      <c r="B6952" s="13"/>
    </row>
    <row r="6953" spans="2:2">
      <c r="B6953" s="13"/>
    </row>
    <row r="6954" spans="2:2">
      <c r="B6954" s="13"/>
    </row>
    <row r="6955" spans="2:2">
      <c r="B6955" s="13"/>
    </row>
    <row r="6956" spans="2:2">
      <c r="B6956" s="13"/>
    </row>
    <row r="6957" spans="2:2">
      <c r="B6957" s="13"/>
    </row>
    <row r="6958" spans="2:2">
      <c r="B6958" s="13"/>
    </row>
    <row r="6959" spans="2:2">
      <c r="B6959" s="13"/>
    </row>
    <row r="6960" spans="2:2">
      <c r="B6960" s="13"/>
    </row>
    <row r="6961" spans="2:2">
      <c r="B6961" s="13"/>
    </row>
    <row r="6962" spans="2:2">
      <c r="B6962" s="13"/>
    </row>
    <row r="6963" spans="2:2">
      <c r="B6963" s="13"/>
    </row>
    <row r="6964" spans="2:2">
      <c r="B6964" s="13"/>
    </row>
    <row r="6965" spans="2:2">
      <c r="B6965" s="13"/>
    </row>
    <row r="6966" spans="2:2">
      <c r="B6966" s="13"/>
    </row>
    <row r="6967" spans="2:2">
      <c r="B6967" s="13"/>
    </row>
    <row r="6968" spans="2:2">
      <c r="B6968" s="13"/>
    </row>
    <row r="6969" spans="2:2">
      <c r="B6969" s="13"/>
    </row>
    <row r="6970" spans="2:2">
      <c r="B6970" s="13"/>
    </row>
    <row r="6971" spans="2:2">
      <c r="B6971" s="13"/>
    </row>
    <row r="6972" spans="2:2">
      <c r="B6972" s="13"/>
    </row>
    <row r="6973" spans="2:2">
      <c r="B6973" s="13"/>
    </row>
    <row r="6974" spans="2:2">
      <c r="B6974" s="13"/>
    </row>
    <row r="6975" spans="2:2">
      <c r="B6975" s="13"/>
    </row>
    <row r="6976" spans="2:2">
      <c r="B6976" s="13"/>
    </row>
    <row r="6977" spans="2:2">
      <c r="B6977" s="13"/>
    </row>
    <row r="6978" spans="2:2">
      <c r="B6978" s="13"/>
    </row>
    <row r="6979" spans="2:2">
      <c r="B6979" s="13"/>
    </row>
    <row r="6980" spans="2:2">
      <c r="B6980" s="13"/>
    </row>
    <row r="6981" spans="2:2">
      <c r="B6981" s="13"/>
    </row>
    <row r="6982" spans="2:2">
      <c r="B6982" s="13"/>
    </row>
    <row r="6983" spans="2:2">
      <c r="B6983" s="13"/>
    </row>
    <row r="6984" spans="2:2">
      <c r="B6984" s="13"/>
    </row>
    <row r="6985" spans="2:2">
      <c r="B6985" s="13"/>
    </row>
    <row r="6986" spans="2:2">
      <c r="B6986" s="13"/>
    </row>
    <row r="6987" spans="2:2">
      <c r="B6987" s="13"/>
    </row>
    <row r="6988" spans="2:2">
      <c r="B6988" s="13"/>
    </row>
    <row r="6989" spans="2:2">
      <c r="B6989" s="13"/>
    </row>
    <row r="6990" spans="2:2">
      <c r="B6990" s="13"/>
    </row>
    <row r="6991" spans="2:2">
      <c r="B6991" s="13"/>
    </row>
    <row r="6992" spans="2:2">
      <c r="B6992" s="13"/>
    </row>
    <row r="6993" spans="2:2">
      <c r="B6993" s="13"/>
    </row>
    <row r="6994" spans="2:2">
      <c r="B6994" s="13"/>
    </row>
    <row r="6995" spans="2:2">
      <c r="B6995" s="13"/>
    </row>
    <row r="6996" spans="2:2">
      <c r="B6996" s="13"/>
    </row>
    <row r="6997" spans="2:2">
      <c r="B6997" s="13"/>
    </row>
    <row r="6998" spans="2:2">
      <c r="B6998" s="13"/>
    </row>
    <row r="6999" spans="2:2">
      <c r="B6999" s="13"/>
    </row>
    <row r="7000" spans="2:2">
      <c r="B7000" s="13"/>
    </row>
    <row r="7001" spans="2:2">
      <c r="B7001" s="13"/>
    </row>
    <row r="7002" spans="2:2">
      <c r="B7002" s="13"/>
    </row>
    <row r="7003" spans="2:2">
      <c r="B7003" s="13"/>
    </row>
    <row r="7004" spans="2:2">
      <c r="B7004" s="13"/>
    </row>
    <row r="7005" spans="2:2">
      <c r="B7005" s="13"/>
    </row>
    <row r="7006" spans="2:2">
      <c r="B7006" s="13"/>
    </row>
    <row r="7007" spans="2:2">
      <c r="B7007" s="13"/>
    </row>
    <row r="7008" spans="2:2">
      <c r="B7008" s="13"/>
    </row>
    <row r="7009" spans="2:2">
      <c r="B7009" s="13"/>
    </row>
    <row r="7010" spans="2:2">
      <c r="B7010" s="13"/>
    </row>
    <row r="7011" spans="2:2">
      <c r="B7011" s="13"/>
    </row>
    <row r="7012" spans="2:2">
      <c r="B7012" s="13"/>
    </row>
    <row r="7013" spans="2:2">
      <c r="B7013" s="13"/>
    </row>
    <row r="7014" spans="2:2">
      <c r="B7014" s="13"/>
    </row>
    <row r="7015" spans="2:2">
      <c r="B7015" s="13"/>
    </row>
    <row r="7016" spans="2:2">
      <c r="B7016" s="13"/>
    </row>
    <row r="7017" spans="2:2">
      <c r="B7017" s="13"/>
    </row>
    <row r="7018" spans="2:2">
      <c r="B7018" s="13"/>
    </row>
    <row r="7019" spans="2:2">
      <c r="B7019" s="13"/>
    </row>
    <row r="7020" spans="2:2">
      <c r="B7020" s="13"/>
    </row>
    <row r="7021" spans="2:2">
      <c r="B7021" s="13"/>
    </row>
    <row r="7022" spans="2:2">
      <c r="B7022" s="13"/>
    </row>
    <row r="7023" spans="2:2">
      <c r="B7023" s="13"/>
    </row>
    <row r="7024" spans="2:2">
      <c r="B7024" s="13"/>
    </row>
    <row r="7025" spans="2:2">
      <c r="B7025" s="13"/>
    </row>
    <row r="7026" spans="2:2">
      <c r="B7026" s="13"/>
    </row>
    <row r="7027" spans="2:2">
      <c r="B7027" s="13"/>
    </row>
    <row r="7028" spans="2:2">
      <c r="B7028" s="13"/>
    </row>
    <row r="7029" spans="2:2">
      <c r="B7029" s="13"/>
    </row>
    <row r="7030" spans="2:2">
      <c r="B7030" s="13"/>
    </row>
    <row r="7031" spans="2:2">
      <c r="B7031" s="13"/>
    </row>
    <row r="7032" spans="2:2">
      <c r="B7032" s="13"/>
    </row>
    <row r="7033" spans="2:2">
      <c r="B7033" s="13"/>
    </row>
    <row r="7034" spans="2:2">
      <c r="B7034" s="13"/>
    </row>
    <row r="7035" spans="2:2">
      <c r="B7035" s="13"/>
    </row>
    <row r="7036" spans="2:2">
      <c r="B7036" s="13"/>
    </row>
    <row r="7037" spans="2:2">
      <c r="B7037" s="13"/>
    </row>
    <row r="7038" spans="2:2">
      <c r="B7038" s="13"/>
    </row>
    <row r="7039" spans="2:2">
      <c r="B7039" s="13"/>
    </row>
    <row r="7040" spans="2:2">
      <c r="B7040" s="13"/>
    </row>
    <row r="7041" spans="2:2">
      <c r="B7041" s="13"/>
    </row>
    <row r="7042" spans="2:2">
      <c r="B7042" s="13"/>
    </row>
    <row r="7043" spans="2:2">
      <c r="B7043" s="13"/>
    </row>
    <row r="7044" spans="2:2">
      <c r="B7044" s="13"/>
    </row>
    <row r="7045" spans="2:2">
      <c r="B7045" s="13"/>
    </row>
    <row r="7046" spans="2:2">
      <c r="B7046" s="13"/>
    </row>
    <row r="7047" spans="2:2">
      <c r="B7047" s="13"/>
    </row>
    <row r="7048" spans="2:2">
      <c r="B7048" s="13"/>
    </row>
    <row r="7049" spans="2:2">
      <c r="B7049" s="13"/>
    </row>
    <row r="7050" spans="2:2">
      <c r="B7050" s="13"/>
    </row>
    <row r="7051" spans="2:2">
      <c r="B7051" s="13"/>
    </row>
    <row r="7052" spans="2:2">
      <c r="B7052" s="13"/>
    </row>
    <row r="7053" spans="2:2">
      <c r="B7053" s="13"/>
    </row>
    <row r="7054" spans="2:2">
      <c r="B7054" s="13"/>
    </row>
    <row r="7055" spans="2:2">
      <c r="B7055" s="13"/>
    </row>
    <row r="7056" spans="2:2">
      <c r="B7056" s="13"/>
    </row>
    <row r="7057" spans="2:2">
      <c r="B7057" s="13"/>
    </row>
    <row r="7058" spans="2:2">
      <c r="B7058" s="13"/>
    </row>
    <row r="7059" spans="2:2">
      <c r="B7059" s="13"/>
    </row>
    <row r="7060" spans="2:2">
      <c r="B7060" s="13"/>
    </row>
    <row r="7061" spans="2:2">
      <c r="B7061" s="13"/>
    </row>
    <row r="7062" spans="2:2">
      <c r="B7062" s="13"/>
    </row>
    <row r="7063" spans="2:2">
      <c r="B7063" s="13"/>
    </row>
    <row r="7064" spans="2:2">
      <c r="B7064" s="13"/>
    </row>
    <row r="7065" spans="2:2">
      <c r="B7065" s="13"/>
    </row>
    <row r="7066" spans="2:2">
      <c r="B7066" s="13"/>
    </row>
    <row r="7067" spans="2:2">
      <c r="B7067" s="13"/>
    </row>
    <row r="7068" spans="2:2">
      <c r="B7068" s="13"/>
    </row>
    <row r="7069" spans="2:2">
      <c r="B7069" s="13"/>
    </row>
    <row r="7070" spans="2:2">
      <c r="B7070" s="13"/>
    </row>
    <row r="7071" spans="2:2">
      <c r="B7071" s="13"/>
    </row>
    <row r="7072" spans="2:2">
      <c r="B7072" s="13"/>
    </row>
    <row r="7073" spans="2:2">
      <c r="B7073" s="13"/>
    </row>
    <row r="7074" spans="2:2">
      <c r="B7074" s="13"/>
    </row>
    <row r="7075" spans="2:2">
      <c r="B7075" s="13"/>
    </row>
    <row r="7076" spans="2:2">
      <c r="B7076" s="13"/>
    </row>
    <row r="7077" spans="2:2">
      <c r="B7077" s="13"/>
    </row>
    <row r="7078" spans="2:2">
      <c r="B7078" s="13"/>
    </row>
    <row r="7079" spans="2:2">
      <c r="B7079" s="13"/>
    </row>
    <row r="7080" spans="2:2">
      <c r="B7080" s="13"/>
    </row>
    <row r="7081" spans="2:2">
      <c r="B7081" s="13"/>
    </row>
    <row r="7082" spans="2:2">
      <c r="B7082" s="13"/>
    </row>
    <row r="7083" spans="2:2">
      <c r="B7083" s="13"/>
    </row>
    <row r="7084" spans="2:2">
      <c r="B7084" s="13"/>
    </row>
    <row r="7085" spans="2:2">
      <c r="B7085" s="13"/>
    </row>
    <row r="7086" spans="2:2">
      <c r="B7086" s="13"/>
    </row>
    <row r="7087" spans="2:2">
      <c r="B7087" s="13"/>
    </row>
    <row r="7088" spans="2:2">
      <c r="B7088" s="13"/>
    </row>
    <row r="7089" spans="2:2">
      <c r="B7089" s="13"/>
    </row>
    <row r="7090" spans="2:2">
      <c r="B7090" s="13"/>
    </row>
    <row r="7091" spans="2:2">
      <c r="B7091" s="13"/>
    </row>
    <row r="7092" spans="2:2">
      <c r="B7092" s="13"/>
    </row>
    <row r="7093" spans="2:2">
      <c r="B7093" s="13"/>
    </row>
    <row r="7094" spans="2:2">
      <c r="B7094" s="13"/>
    </row>
    <row r="7095" spans="2:2">
      <c r="B7095" s="13"/>
    </row>
    <row r="7096" spans="2:2">
      <c r="B7096" s="13"/>
    </row>
    <row r="7097" spans="2:2">
      <c r="B7097" s="13"/>
    </row>
    <row r="7098" spans="2:2">
      <c r="B7098" s="13"/>
    </row>
    <row r="7099" spans="2:2">
      <c r="B7099" s="13"/>
    </row>
    <row r="7100" spans="2:2">
      <c r="B7100" s="13"/>
    </row>
    <row r="7101" spans="2:2">
      <c r="B7101" s="13"/>
    </row>
    <row r="7102" spans="2:2">
      <c r="B7102" s="13"/>
    </row>
    <row r="7103" spans="2:2">
      <c r="B7103" s="13"/>
    </row>
    <row r="7104" spans="2:2">
      <c r="B7104" s="13"/>
    </row>
    <row r="7105" spans="2:2">
      <c r="B7105" s="13"/>
    </row>
    <row r="7106" spans="2:2">
      <c r="B7106" s="13"/>
    </row>
    <row r="7107" spans="2:2">
      <c r="B7107" s="13"/>
    </row>
    <row r="7108" spans="2:2">
      <c r="B7108" s="13"/>
    </row>
    <row r="7109" spans="2:2">
      <c r="B7109" s="13"/>
    </row>
    <row r="7110" spans="2:2">
      <c r="B7110" s="13"/>
    </row>
    <row r="7111" spans="2:2">
      <c r="B7111" s="13"/>
    </row>
    <row r="7112" spans="2:2">
      <c r="B7112" s="13"/>
    </row>
    <row r="7113" spans="2:2">
      <c r="B7113" s="13"/>
    </row>
    <row r="7114" spans="2:2">
      <c r="B7114" s="13"/>
    </row>
    <row r="7115" spans="2:2">
      <c r="B7115" s="13"/>
    </row>
    <row r="7116" spans="2:2">
      <c r="B7116" s="13"/>
    </row>
    <row r="7117" spans="2:2">
      <c r="B7117" s="13"/>
    </row>
    <row r="7118" spans="2:2">
      <c r="B7118" s="13"/>
    </row>
    <row r="7119" spans="2:2">
      <c r="B7119" s="13"/>
    </row>
    <row r="7120" spans="2:2">
      <c r="B7120" s="13"/>
    </row>
    <row r="7121" spans="2:2">
      <c r="B7121" s="13"/>
    </row>
    <row r="7122" spans="2:2">
      <c r="B7122" s="13"/>
    </row>
    <row r="7123" spans="2:2">
      <c r="B7123" s="13"/>
    </row>
    <row r="7124" spans="2:2">
      <c r="B7124" s="13"/>
    </row>
    <row r="7125" spans="2:2">
      <c r="B7125" s="13"/>
    </row>
    <row r="7126" spans="2:2">
      <c r="B7126" s="13"/>
    </row>
    <row r="7127" spans="2:2">
      <c r="B7127" s="13"/>
    </row>
    <row r="7128" spans="2:2">
      <c r="B7128" s="13"/>
    </row>
    <row r="7129" spans="2:2">
      <c r="B7129" s="13"/>
    </row>
    <row r="7130" spans="2:2">
      <c r="B7130" s="13"/>
    </row>
    <row r="7131" spans="2:2">
      <c r="B7131" s="13"/>
    </row>
    <row r="7132" spans="2:2">
      <c r="B7132" s="13"/>
    </row>
    <row r="7133" spans="2:2">
      <c r="B7133" s="13"/>
    </row>
    <row r="7134" spans="2:2">
      <c r="B7134" s="13"/>
    </row>
    <row r="7135" spans="2:2">
      <c r="B7135" s="13"/>
    </row>
    <row r="7136" spans="2:2">
      <c r="B7136" s="13"/>
    </row>
    <row r="7137" spans="2:2">
      <c r="B7137" s="13"/>
    </row>
    <row r="7138" spans="2:2">
      <c r="B7138" s="13"/>
    </row>
    <row r="7139" spans="2:2">
      <c r="B7139" s="13"/>
    </row>
    <row r="7140" spans="2:2">
      <c r="B7140" s="13"/>
    </row>
    <row r="7141" spans="2:2">
      <c r="B7141" s="13"/>
    </row>
    <row r="7142" spans="2:2">
      <c r="B7142" s="13"/>
    </row>
    <row r="7143" spans="2:2">
      <c r="B7143" s="13"/>
    </row>
    <row r="7144" spans="2:2">
      <c r="B7144" s="13"/>
    </row>
    <row r="7145" spans="2:2">
      <c r="B7145" s="13"/>
    </row>
    <row r="7146" spans="2:2">
      <c r="B7146" s="13"/>
    </row>
    <row r="7147" spans="2:2">
      <c r="B7147" s="13"/>
    </row>
    <row r="7148" spans="2:2">
      <c r="B7148" s="13"/>
    </row>
    <row r="7149" spans="2:2">
      <c r="B7149" s="13"/>
    </row>
    <row r="7150" spans="2:2">
      <c r="B7150" s="13"/>
    </row>
    <row r="7151" spans="2:2">
      <c r="B7151" s="13"/>
    </row>
    <row r="7152" spans="2:2">
      <c r="B7152" s="13"/>
    </row>
    <row r="7153" spans="2:2">
      <c r="B7153" s="13"/>
    </row>
    <row r="7154" spans="2:2">
      <c r="B7154" s="13"/>
    </row>
    <row r="7155" spans="2:2">
      <c r="B7155" s="13"/>
    </row>
    <row r="7156" spans="2:2">
      <c r="B7156" s="13"/>
    </row>
    <row r="7157" spans="2:2">
      <c r="B7157" s="13"/>
    </row>
    <row r="7158" spans="2:2">
      <c r="B7158" s="13"/>
    </row>
    <row r="7159" spans="2:2">
      <c r="B7159" s="13"/>
    </row>
    <row r="7160" spans="2:2">
      <c r="B7160" s="13"/>
    </row>
    <row r="7161" spans="2:2">
      <c r="B7161" s="13"/>
    </row>
    <row r="7162" spans="2:2">
      <c r="B7162" s="13"/>
    </row>
    <row r="7163" spans="2:2">
      <c r="B7163" s="13"/>
    </row>
    <row r="7164" spans="2:2">
      <c r="B7164" s="13"/>
    </row>
    <row r="7165" spans="2:2">
      <c r="B7165" s="13"/>
    </row>
    <row r="7166" spans="2:2">
      <c r="B7166" s="13"/>
    </row>
    <row r="7167" spans="2:2">
      <c r="B7167" s="13"/>
    </row>
    <row r="7168" spans="2:2">
      <c r="B7168" s="13"/>
    </row>
    <row r="7169" spans="2:2">
      <c r="B7169" s="13"/>
    </row>
    <row r="7170" spans="2:2">
      <c r="B7170" s="13"/>
    </row>
    <row r="7171" spans="2:2">
      <c r="B7171" s="13"/>
    </row>
    <row r="7172" spans="2:2">
      <c r="B7172" s="13"/>
    </row>
    <row r="7173" spans="2:2">
      <c r="B7173" s="13"/>
    </row>
    <row r="7174" spans="2:2">
      <c r="B7174" s="13"/>
    </row>
    <row r="7175" spans="2:2">
      <c r="B7175" s="13"/>
    </row>
    <row r="7176" spans="2:2">
      <c r="B7176" s="13"/>
    </row>
    <row r="7177" spans="2:2">
      <c r="B7177" s="13"/>
    </row>
    <row r="7178" spans="2:2">
      <c r="B7178" s="13"/>
    </row>
    <row r="7179" spans="2:2">
      <c r="B7179" s="13"/>
    </row>
    <row r="7180" spans="2:2">
      <c r="B7180" s="13"/>
    </row>
    <row r="7181" spans="2:2">
      <c r="B7181" s="13"/>
    </row>
    <row r="7182" spans="2:2">
      <c r="B7182" s="13"/>
    </row>
    <row r="7183" spans="2:2">
      <c r="B7183" s="13"/>
    </row>
    <row r="7184" spans="2:2">
      <c r="B7184" s="13"/>
    </row>
    <row r="7185" spans="2:2">
      <c r="B7185" s="13"/>
    </row>
    <row r="7186" spans="2:2">
      <c r="B7186" s="13"/>
    </row>
    <row r="7187" spans="2:2">
      <c r="B7187" s="13"/>
    </row>
    <row r="7188" spans="2:2">
      <c r="B7188" s="13"/>
    </row>
    <row r="7189" spans="2:2">
      <c r="B7189" s="13"/>
    </row>
    <row r="7190" spans="2:2">
      <c r="B7190" s="13"/>
    </row>
    <row r="7191" spans="2:2">
      <c r="B7191" s="13"/>
    </row>
    <row r="7192" spans="2:2">
      <c r="B7192" s="13"/>
    </row>
    <row r="7193" spans="2:2">
      <c r="B7193" s="13"/>
    </row>
    <row r="7194" spans="2:2">
      <c r="B7194" s="13"/>
    </row>
    <row r="7195" spans="2:2">
      <c r="B7195" s="13"/>
    </row>
    <row r="7196" spans="2:2">
      <c r="B7196" s="13"/>
    </row>
    <row r="7197" spans="2:2">
      <c r="B7197" s="13"/>
    </row>
    <row r="7198" spans="2:2">
      <c r="B7198" s="13"/>
    </row>
    <row r="7199" spans="2:2">
      <c r="B7199" s="13"/>
    </row>
    <row r="7200" spans="2:2">
      <c r="B7200" s="13"/>
    </row>
    <row r="7201" spans="2:2">
      <c r="B7201" s="13"/>
    </row>
    <row r="7202" spans="2:2">
      <c r="B7202" s="13"/>
    </row>
    <row r="7203" spans="2:2">
      <c r="B7203" s="13"/>
    </row>
    <row r="7204" spans="2:2">
      <c r="B7204" s="13"/>
    </row>
    <row r="7205" spans="2:2">
      <c r="B7205" s="13"/>
    </row>
    <row r="7206" spans="2:2">
      <c r="B7206" s="13"/>
    </row>
    <row r="7207" spans="2:2">
      <c r="B7207" s="13"/>
    </row>
    <row r="7208" spans="2:2">
      <c r="B7208" s="13"/>
    </row>
    <row r="7209" spans="2:2">
      <c r="B7209" s="13"/>
    </row>
    <row r="7210" spans="2:2">
      <c r="B7210" s="13"/>
    </row>
    <row r="7211" spans="2:2">
      <c r="B7211" s="13"/>
    </row>
    <row r="7212" spans="2:2">
      <c r="B7212" s="13"/>
    </row>
    <row r="7213" spans="2:2">
      <c r="B7213" s="13"/>
    </row>
    <row r="7214" spans="2:2">
      <c r="B7214" s="13"/>
    </row>
    <row r="7215" spans="2:2">
      <c r="B7215" s="13"/>
    </row>
    <row r="7216" spans="2:2">
      <c r="B7216" s="13"/>
    </row>
    <row r="7217" spans="2:2">
      <c r="B7217" s="13"/>
    </row>
    <row r="7218" spans="2:2">
      <c r="B7218" s="13"/>
    </row>
    <row r="7219" spans="2:2">
      <c r="B7219" s="13"/>
    </row>
    <row r="7220" spans="2:2">
      <c r="B7220" s="13"/>
    </row>
    <row r="7221" spans="2:2">
      <c r="B7221" s="13"/>
    </row>
    <row r="7222" spans="2:2">
      <c r="B7222" s="13"/>
    </row>
    <row r="7223" spans="2:2">
      <c r="B7223" s="13"/>
    </row>
    <row r="7224" spans="2:2">
      <c r="B7224" s="13"/>
    </row>
    <row r="7225" spans="2:2">
      <c r="B7225" s="13"/>
    </row>
    <row r="7226" spans="2:2">
      <c r="B7226" s="13"/>
    </row>
    <row r="7227" spans="2:2">
      <c r="B7227" s="13"/>
    </row>
    <row r="7228" spans="2:2">
      <c r="B7228" s="13"/>
    </row>
    <row r="7229" spans="2:2">
      <c r="B7229" s="13"/>
    </row>
    <row r="7230" spans="2:2">
      <c r="B7230" s="13"/>
    </row>
    <row r="7231" spans="2:2">
      <c r="B7231" s="13"/>
    </row>
    <row r="7232" spans="2:2">
      <c r="B7232" s="13"/>
    </row>
    <row r="7233" spans="2:2">
      <c r="B7233" s="13"/>
    </row>
    <row r="7234" spans="2:2">
      <c r="B7234" s="13"/>
    </row>
    <row r="7235" spans="2:2">
      <c r="B7235" s="13"/>
    </row>
    <row r="7236" spans="2:2">
      <c r="B7236" s="13"/>
    </row>
    <row r="7237" spans="2:2">
      <c r="B7237" s="13"/>
    </row>
    <row r="7238" spans="2:2">
      <c r="B7238" s="13"/>
    </row>
    <row r="7239" spans="2:2">
      <c r="B7239" s="13"/>
    </row>
    <row r="7240" spans="2:2">
      <c r="B7240" s="13"/>
    </row>
    <row r="7241" spans="2:2">
      <c r="B7241" s="13"/>
    </row>
    <row r="7242" spans="2:2">
      <c r="B7242" s="13"/>
    </row>
    <row r="7243" spans="2:2">
      <c r="B7243" s="13"/>
    </row>
    <row r="7244" spans="2:2">
      <c r="B7244" s="13"/>
    </row>
    <row r="7245" spans="2:2">
      <c r="B7245" s="13"/>
    </row>
    <row r="7246" spans="2:2">
      <c r="B7246" s="13"/>
    </row>
    <row r="7247" spans="2:2">
      <c r="B7247" s="13"/>
    </row>
    <row r="7248" spans="2:2">
      <c r="B7248" s="13"/>
    </row>
    <row r="7249" spans="2:2">
      <c r="B7249" s="13"/>
    </row>
    <row r="7250" spans="2:2">
      <c r="B7250" s="13"/>
    </row>
    <row r="7251" spans="2:2">
      <c r="B7251" s="13"/>
    </row>
    <row r="7252" spans="2:2">
      <c r="B7252" s="13"/>
    </row>
    <row r="7253" spans="2:2">
      <c r="B7253" s="13"/>
    </row>
    <row r="7254" spans="2:2">
      <c r="B7254" s="13"/>
    </row>
    <row r="7255" spans="2:2">
      <c r="B7255" s="13"/>
    </row>
    <row r="7256" spans="2:2">
      <c r="B7256" s="13"/>
    </row>
    <row r="7257" spans="2:2">
      <c r="B7257" s="13"/>
    </row>
    <row r="7258" spans="2:2">
      <c r="B7258" s="13"/>
    </row>
    <row r="7259" spans="2:2">
      <c r="B7259" s="13"/>
    </row>
    <row r="7260" spans="2:2">
      <c r="B7260" s="13"/>
    </row>
    <row r="7261" spans="2:2">
      <c r="B7261" s="13"/>
    </row>
    <row r="7262" spans="2:2">
      <c r="B7262" s="13"/>
    </row>
    <row r="7263" spans="2:2">
      <c r="B7263" s="13"/>
    </row>
    <row r="7264" spans="2:2">
      <c r="B7264" s="13"/>
    </row>
    <row r="7265" spans="2:2">
      <c r="B7265" s="13"/>
    </row>
    <row r="7266" spans="2:2">
      <c r="B7266" s="13"/>
    </row>
    <row r="7267" spans="2:2">
      <c r="B7267" s="13"/>
    </row>
    <row r="7268" spans="2:2">
      <c r="B7268" s="13"/>
    </row>
    <row r="7269" spans="2:2">
      <c r="B7269" s="13"/>
    </row>
    <row r="7270" spans="2:2">
      <c r="B7270" s="13"/>
    </row>
    <row r="7271" spans="2:2">
      <c r="B7271" s="13"/>
    </row>
    <row r="7272" spans="2:2">
      <c r="B7272" s="13"/>
    </row>
    <row r="7273" spans="2:2">
      <c r="B7273" s="13"/>
    </row>
    <row r="7274" spans="2:2">
      <c r="B7274" s="13"/>
    </row>
    <row r="7275" spans="2:2">
      <c r="B7275" s="13"/>
    </row>
    <row r="7276" spans="2:2">
      <c r="B7276" s="13"/>
    </row>
    <row r="7277" spans="2:2">
      <c r="B7277" s="13"/>
    </row>
    <row r="7278" spans="2:2">
      <c r="B7278" s="13"/>
    </row>
    <row r="7279" spans="2:2">
      <c r="B7279" s="13"/>
    </row>
    <row r="7280" spans="2:2">
      <c r="B7280" s="13"/>
    </row>
    <row r="7281" spans="2:2">
      <c r="B7281" s="13"/>
    </row>
    <row r="7282" spans="2:2">
      <c r="B7282" s="13"/>
    </row>
    <row r="7283" spans="2:2">
      <c r="B7283" s="13"/>
    </row>
    <row r="7284" spans="2:2">
      <c r="B7284" s="13"/>
    </row>
    <row r="7285" spans="2:2">
      <c r="B7285" s="13"/>
    </row>
    <row r="7286" spans="2:2">
      <c r="B7286" s="13"/>
    </row>
    <row r="7287" spans="2:2">
      <c r="B7287" s="13"/>
    </row>
    <row r="7288" spans="2:2">
      <c r="B7288" s="13"/>
    </row>
    <row r="7289" spans="2:2">
      <c r="B7289" s="13"/>
    </row>
    <row r="7290" spans="2:2">
      <c r="B7290" s="13"/>
    </row>
    <row r="7291" spans="2:2">
      <c r="B7291" s="13"/>
    </row>
    <row r="7292" spans="2:2">
      <c r="B7292" s="13"/>
    </row>
    <row r="7293" spans="2:2">
      <c r="B7293" s="13"/>
    </row>
    <row r="7294" spans="2:2">
      <c r="B7294" s="13"/>
    </row>
    <row r="7295" spans="2:2">
      <c r="B7295" s="13"/>
    </row>
    <row r="7296" spans="2:2">
      <c r="B7296" s="13"/>
    </row>
    <row r="7297" spans="2:2">
      <c r="B7297" s="13"/>
    </row>
    <row r="7298" spans="2:2">
      <c r="B7298" s="13"/>
    </row>
    <row r="7299" spans="2:2">
      <c r="B7299" s="13"/>
    </row>
    <row r="7300" spans="2:2">
      <c r="B7300" s="13"/>
    </row>
    <row r="7301" spans="2:2">
      <c r="B7301" s="13"/>
    </row>
    <row r="7302" spans="2:2">
      <c r="B7302" s="13"/>
    </row>
    <row r="7303" spans="2:2">
      <c r="B7303" s="13"/>
    </row>
    <row r="7304" spans="2:2">
      <c r="B7304" s="13"/>
    </row>
    <row r="7305" spans="2:2">
      <c r="B7305" s="13"/>
    </row>
    <row r="7306" spans="2:2">
      <c r="B7306" s="13"/>
    </row>
    <row r="7307" spans="2:2">
      <c r="B7307" s="13"/>
    </row>
    <row r="7308" spans="2:2">
      <c r="B7308" s="13"/>
    </row>
    <row r="7309" spans="2:2">
      <c r="B7309" s="13"/>
    </row>
    <row r="7310" spans="2:2">
      <c r="B7310" s="13"/>
    </row>
    <row r="7311" spans="2:2">
      <c r="B7311" s="13"/>
    </row>
    <row r="7312" spans="2:2">
      <c r="B7312" s="13"/>
    </row>
    <row r="7313" spans="2:2">
      <c r="B7313" s="13"/>
    </row>
    <row r="7314" spans="2:2">
      <c r="B7314" s="13"/>
    </row>
    <row r="7315" spans="2:2">
      <c r="B7315" s="13"/>
    </row>
    <row r="7316" spans="2:2">
      <c r="B7316" s="13"/>
    </row>
    <row r="7317" spans="2:2">
      <c r="B7317" s="13"/>
    </row>
    <row r="7318" spans="2:2">
      <c r="B7318" s="13"/>
    </row>
    <row r="7319" spans="2:2">
      <c r="B7319" s="13"/>
    </row>
    <row r="7320" spans="2:2">
      <c r="B7320" s="13"/>
    </row>
    <row r="7321" spans="2:2">
      <c r="B7321" s="13"/>
    </row>
    <row r="7322" spans="2:2">
      <c r="B7322" s="13"/>
    </row>
    <row r="7323" spans="2:2">
      <c r="B7323" s="13"/>
    </row>
    <row r="7324" spans="2:2">
      <c r="B7324" s="13"/>
    </row>
    <row r="7325" spans="2:2">
      <c r="B7325" s="13"/>
    </row>
    <row r="7326" spans="2:2">
      <c r="B7326" s="13"/>
    </row>
    <row r="7327" spans="2:2">
      <c r="B7327" s="13"/>
    </row>
    <row r="7328" spans="2:2">
      <c r="B7328" s="13"/>
    </row>
    <row r="7329" spans="2:2">
      <c r="B7329" s="13"/>
    </row>
    <row r="7330" spans="2:2">
      <c r="B7330" s="13"/>
    </row>
    <row r="7331" spans="2:2">
      <c r="B7331" s="13"/>
    </row>
    <row r="7332" spans="2:2">
      <c r="B7332" s="13"/>
    </row>
    <row r="7333" spans="2:2">
      <c r="B7333" s="13"/>
    </row>
    <row r="7334" spans="2:2">
      <c r="B7334" s="13"/>
    </row>
    <row r="7335" spans="2:2">
      <c r="B7335" s="13"/>
    </row>
    <row r="7336" spans="2:2">
      <c r="B7336" s="13"/>
    </row>
    <row r="7337" spans="2:2">
      <c r="B7337" s="13"/>
    </row>
    <row r="7338" spans="2:2">
      <c r="B7338" s="13"/>
    </row>
    <row r="7339" spans="2:2">
      <c r="B7339" s="13"/>
    </row>
    <row r="7340" spans="2:2">
      <c r="B7340" s="13"/>
    </row>
    <row r="7341" spans="2:2">
      <c r="B7341" s="13"/>
    </row>
    <row r="7342" spans="2:2">
      <c r="B7342" s="13"/>
    </row>
    <row r="7343" spans="2:2">
      <c r="B7343" s="13"/>
    </row>
    <row r="7344" spans="2:2">
      <c r="B7344" s="13"/>
    </row>
    <row r="7345" spans="2:2">
      <c r="B7345" s="13"/>
    </row>
    <row r="7346" spans="2:2">
      <c r="B7346" s="13"/>
    </row>
    <row r="7347" spans="2:2">
      <c r="B7347" s="13"/>
    </row>
    <row r="7348" spans="2:2">
      <c r="B7348" s="13"/>
    </row>
    <row r="7349" spans="2:2">
      <c r="B7349" s="13"/>
    </row>
    <row r="7350" spans="2:2">
      <c r="B7350" s="13"/>
    </row>
    <row r="7351" spans="2:2">
      <c r="B7351" s="13"/>
    </row>
    <row r="7352" spans="2:2">
      <c r="B7352" s="13"/>
    </row>
    <row r="7353" spans="2:2">
      <c r="B7353" s="13"/>
    </row>
    <row r="7354" spans="2:2">
      <c r="B7354" s="13"/>
    </row>
    <row r="7355" spans="2:2">
      <c r="B7355" s="13"/>
    </row>
    <row r="7356" spans="2:2">
      <c r="B7356" s="13"/>
    </row>
    <row r="7357" spans="2:2">
      <c r="B7357" s="13"/>
    </row>
    <row r="7358" spans="2:2">
      <c r="B7358" s="13"/>
    </row>
    <row r="7359" spans="2:2">
      <c r="B7359" s="13"/>
    </row>
    <row r="7360" spans="2:2">
      <c r="B7360" s="13"/>
    </row>
    <row r="7361" spans="2:2">
      <c r="B7361" s="13"/>
    </row>
    <row r="7362" spans="2:2">
      <c r="B7362" s="13"/>
    </row>
    <row r="7363" spans="2:2">
      <c r="B7363" s="13"/>
    </row>
    <row r="7364" spans="2:2">
      <c r="B7364" s="13"/>
    </row>
    <row r="7365" spans="2:2">
      <c r="B7365" s="13"/>
    </row>
    <row r="7366" spans="2:2">
      <c r="B7366" s="13"/>
    </row>
    <row r="7367" spans="2:2">
      <c r="B7367" s="13"/>
    </row>
    <row r="7368" spans="2:2">
      <c r="B7368" s="13"/>
    </row>
    <row r="7369" spans="2:2">
      <c r="B7369" s="13"/>
    </row>
    <row r="7370" spans="2:2">
      <c r="B7370" s="13"/>
    </row>
    <row r="7371" spans="2:2">
      <c r="B7371" s="13"/>
    </row>
    <row r="7372" spans="2:2">
      <c r="B7372" s="13"/>
    </row>
    <row r="7373" spans="2:2">
      <c r="B7373" s="13"/>
    </row>
    <row r="7374" spans="2:2">
      <c r="B7374" s="13"/>
    </row>
    <row r="7375" spans="2:2">
      <c r="B7375" s="13"/>
    </row>
    <row r="7376" spans="2:2">
      <c r="B7376" s="13"/>
    </row>
    <row r="7377" spans="2:2">
      <c r="B7377" s="13"/>
    </row>
    <row r="7378" spans="2:2">
      <c r="B7378" s="13"/>
    </row>
    <row r="7379" spans="2:2">
      <c r="B7379" s="13"/>
    </row>
    <row r="7380" spans="2:2">
      <c r="B7380" s="13"/>
    </row>
    <row r="7381" spans="2:2">
      <c r="B7381" s="13"/>
    </row>
    <row r="7382" spans="2:2">
      <c r="B7382" s="13"/>
    </row>
    <row r="7383" spans="2:2">
      <c r="B7383" s="13"/>
    </row>
    <row r="7384" spans="2:2">
      <c r="B7384" s="13"/>
    </row>
    <row r="7385" spans="2:2">
      <c r="B7385" s="13"/>
    </row>
    <row r="7386" spans="2:2">
      <c r="B7386" s="13"/>
    </row>
    <row r="7387" spans="2:2">
      <c r="B7387" s="13"/>
    </row>
    <row r="7388" spans="2:2">
      <c r="B7388" s="13"/>
    </row>
    <row r="7389" spans="2:2">
      <c r="B7389" s="13"/>
    </row>
    <row r="7390" spans="2:2">
      <c r="B7390" s="13"/>
    </row>
    <row r="7391" spans="2:2">
      <c r="B7391" s="13"/>
    </row>
    <row r="7392" spans="2:2">
      <c r="B7392" s="13"/>
    </row>
    <row r="7393" spans="2:2">
      <c r="B7393" s="13"/>
    </row>
    <row r="7394" spans="2:2">
      <c r="B7394" s="13"/>
    </row>
    <row r="7395" spans="2:2">
      <c r="B7395" s="13"/>
    </row>
    <row r="7396" spans="2:2">
      <c r="B7396" s="13"/>
    </row>
    <row r="7397" spans="2:2">
      <c r="B7397" s="13"/>
    </row>
    <row r="7398" spans="2:2">
      <c r="B7398" s="13"/>
    </row>
    <row r="7399" spans="2:2">
      <c r="B7399" s="13"/>
    </row>
    <row r="7400" spans="2:2">
      <c r="B7400" s="13"/>
    </row>
    <row r="7401" spans="2:2">
      <c r="B7401" s="13"/>
    </row>
    <row r="7402" spans="2:2">
      <c r="B7402" s="13"/>
    </row>
    <row r="7403" spans="2:2">
      <c r="B7403" s="13"/>
    </row>
    <row r="7404" spans="2:2">
      <c r="B7404" s="13"/>
    </row>
    <row r="7405" spans="2:2">
      <c r="B7405" s="13"/>
    </row>
    <row r="7406" spans="2:2">
      <c r="B7406" s="13"/>
    </row>
    <row r="7407" spans="2:2">
      <c r="B7407" s="13"/>
    </row>
    <row r="7408" spans="2:2">
      <c r="B7408" s="13"/>
    </row>
    <row r="7409" spans="2:2">
      <c r="B7409" s="13"/>
    </row>
    <row r="7410" spans="2:2">
      <c r="B7410" s="13"/>
    </row>
    <row r="7411" spans="2:2">
      <c r="B7411" s="13"/>
    </row>
    <row r="7412" spans="2:2">
      <c r="B7412" s="13"/>
    </row>
    <row r="7413" spans="2:2">
      <c r="B7413" s="13"/>
    </row>
    <row r="7414" spans="2:2">
      <c r="B7414" s="13"/>
    </row>
    <row r="7415" spans="2:2">
      <c r="B7415" s="13"/>
    </row>
    <row r="7416" spans="2:2">
      <c r="B7416" s="13"/>
    </row>
    <row r="7417" spans="2:2">
      <c r="B7417" s="13"/>
    </row>
    <row r="7418" spans="2:2">
      <c r="B7418" s="13"/>
    </row>
    <row r="7419" spans="2:2">
      <c r="B7419" s="13"/>
    </row>
    <row r="7420" spans="2:2">
      <c r="B7420" s="13"/>
    </row>
    <row r="7421" spans="2:2">
      <c r="B7421" s="13"/>
    </row>
    <row r="7422" spans="2:2">
      <c r="B7422" s="13"/>
    </row>
    <row r="7423" spans="2:2">
      <c r="B7423" s="13"/>
    </row>
    <row r="7424" spans="2:2">
      <c r="B7424" s="13"/>
    </row>
    <row r="7425" spans="2:2">
      <c r="B7425" s="13"/>
    </row>
    <row r="7426" spans="2:2">
      <c r="B7426" s="13"/>
    </row>
    <row r="7427" spans="2:2">
      <c r="B7427" s="13"/>
    </row>
    <row r="7428" spans="2:2">
      <c r="B7428" s="13"/>
    </row>
    <row r="7429" spans="2:2">
      <c r="B7429" s="13"/>
    </row>
    <row r="7430" spans="2:2">
      <c r="B7430" s="13"/>
    </row>
    <row r="7431" spans="2:2">
      <c r="B7431" s="13"/>
    </row>
    <row r="7432" spans="2:2">
      <c r="B7432" s="13"/>
    </row>
    <row r="7433" spans="2:2">
      <c r="B7433" s="13"/>
    </row>
    <row r="7434" spans="2:2">
      <c r="B7434" s="13"/>
    </row>
    <row r="7435" spans="2:2">
      <c r="B7435" s="13"/>
    </row>
    <row r="7436" spans="2:2">
      <c r="B7436" s="13"/>
    </row>
    <row r="7437" spans="2:2">
      <c r="B7437" s="13"/>
    </row>
    <row r="7438" spans="2:2">
      <c r="B7438" s="13"/>
    </row>
    <row r="7439" spans="2:2">
      <c r="B7439" s="13"/>
    </row>
    <row r="7440" spans="2:2">
      <c r="B7440" s="13"/>
    </row>
    <row r="7441" spans="2:2">
      <c r="B7441" s="13"/>
    </row>
    <row r="7442" spans="2:2">
      <c r="B7442" s="13"/>
    </row>
    <row r="7443" spans="2:2">
      <c r="B7443" s="13"/>
    </row>
    <row r="7444" spans="2:2">
      <c r="B7444" s="13"/>
    </row>
    <row r="7445" spans="2:2">
      <c r="B7445" s="13"/>
    </row>
    <row r="7446" spans="2:2">
      <c r="B7446" s="13"/>
    </row>
    <row r="7447" spans="2:2">
      <c r="B7447" s="13"/>
    </row>
    <row r="7448" spans="2:2">
      <c r="B7448" s="13"/>
    </row>
    <row r="7449" spans="2:2">
      <c r="B7449" s="13"/>
    </row>
    <row r="7450" spans="2:2">
      <c r="B7450" s="13"/>
    </row>
    <row r="7451" spans="2:2">
      <c r="B7451" s="13"/>
    </row>
    <row r="7452" spans="2:2">
      <c r="B7452" s="13"/>
    </row>
    <row r="7453" spans="2:2">
      <c r="B7453" s="13"/>
    </row>
    <row r="7454" spans="2:2">
      <c r="B7454" s="13"/>
    </row>
    <row r="7455" spans="2:2">
      <c r="B7455" s="13"/>
    </row>
    <row r="7456" spans="2:2">
      <c r="B7456" s="13"/>
    </row>
    <row r="7457" spans="2:2">
      <c r="B7457" s="13"/>
    </row>
    <row r="7458" spans="2:2">
      <c r="B7458" s="13"/>
    </row>
    <row r="7459" spans="2:2">
      <c r="B7459" s="13"/>
    </row>
    <row r="7460" spans="2:2">
      <c r="B7460" s="13"/>
    </row>
    <row r="7461" spans="2:2">
      <c r="B7461" s="13"/>
    </row>
    <row r="7462" spans="2:2">
      <c r="B7462" s="13"/>
    </row>
    <row r="7463" spans="2:2">
      <c r="B7463" s="13"/>
    </row>
    <row r="7464" spans="2:2">
      <c r="B7464" s="13"/>
    </row>
    <row r="7465" spans="2:2">
      <c r="B7465" s="13"/>
    </row>
    <row r="7466" spans="2:2">
      <c r="B7466" s="13"/>
    </row>
    <row r="7467" spans="2:2">
      <c r="B7467" s="13"/>
    </row>
    <row r="7468" spans="2:2">
      <c r="B7468" s="13"/>
    </row>
    <row r="7469" spans="2:2">
      <c r="B7469" s="13"/>
    </row>
    <row r="7470" spans="2:2">
      <c r="B7470" s="13"/>
    </row>
    <row r="7471" spans="2:2">
      <c r="B7471" s="13"/>
    </row>
    <row r="7472" spans="2:2">
      <c r="B7472" s="13"/>
    </row>
    <row r="7473" spans="2:2">
      <c r="B7473" s="13"/>
    </row>
    <row r="7474" spans="2:2">
      <c r="B7474" s="13"/>
    </row>
    <row r="7475" spans="2:2">
      <c r="B7475" s="13"/>
    </row>
    <row r="7476" spans="2:2">
      <c r="B7476" s="13"/>
    </row>
    <row r="7477" spans="2:2">
      <c r="B7477" s="13"/>
    </row>
    <row r="7478" spans="2:2">
      <c r="B7478" s="13"/>
    </row>
    <row r="7479" spans="2:2">
      <c r="B7479" s="13"/>
    </row>
    <row r="7480" spans="2:2">
      <c r="B7480" s="13"/>
    </row>
    <row r="7481" spans="2:2">
      <c r="B7481" s="13"/>
    </row>
    <row r="7482" spans="2:2">
      <c r="B7482" s="13"/>
    </row>
    <row r="7483" spans="2:2">
      <c r="B7483" s="13"/>
    </row>
    <row r="7484" spans="2:2">
      <c r="B7484" s="13"/>
    </row>
    <row r="7485" spans="2:2">
      <c r="B7485" s="13"/>
    </row>
    <row r="7486" spans="2:2">
      <c r="B7486" s="13"/>
    </row>
    <row r="7487" spans="2:2">
      <c r="B7487" s="13"/>
    </row>
    <row r="7488" spans="2:2">
      <c r="B7488" s="13"/>
    </row>
    <row r="7489" spans="2:2">
      <c r="B7489" s="13"/>
    </row>
    <row r="7490" spans="2:2">
      <c r="B7490" s="13"/>
    </row>
    <row r="7491" spans="2:2">
      <c r="B7491" s="13"/>
    </row>
    <row r="7492" spans="2:2">
      <c r="B7492" s="13"/>
    </row>
    <row r="7493" spans="2:2">
      <c r="B7493" s="13"/>
    </row>
    <row r="7494" spans="2:2">
      <c r="B7494" s="13"/>
    </row>
    <row r="7495" spans="2:2">
      <c r="B7495" s="13"/>
    </row>
    <row r="7496" spans="2:2">
      <c r="B7496" s="13"/>
    </row>
    <row r="7497" spans="2:2">
      <c r="B7497" s="13"/>
    </row>
    <row r="7498" spans="2:2">
      <c r="B7498" s="13"/>
    </row>
    <row r="7499" spans="2:2">
      <c r="B7499" s="13"/>
    </row>
    <row r="7500" spans="2:2">
      <c r="B7500" s="13"/>
    </row>
    <row r="7501" spans="2:2">
      <c r="B7501" s="13"/>
    </row>
    <row r="7502" spans="2:2">
      <c r="B7502" s="13"/>
    </row>
    <row r="7503" spans="2:2">
      <c r="B7503" s="13"/>
    </row>
    <row r="7504" spans="2:2">
      <c r="B7504" s="13"/>
    </row>
    <row r="7505" spans="2:2">
      <c r="B7505" s="13"/>
    </row>
    <row r="7506" spans="2:2">
      <c r="B7506" s="13"/>
    </row>
    <row r="7507" spans="2:2">
      <c r="B7507" s="13"/>
    </row>
    <row r="7508" spans="2:2">
      <c r="B7508" s="13"/>
    </row>
    <row r="7509" spans="2:2">
      <c r="B7509" s="13"/>
    </row>
    <row r="7510" spans="2:2">
      <c r="B7510" s="13"/>
    </row>
    <row r="7511" spans="2:2">
      <c r="B7511" s="13"/>
    </row>
    <row r="7512" spans="2:2">
      <c r="B7512" s="13"/>
    </row>
    <row r="7513" spans="2:2">
      <c r="B7513" s="13"/>
    </row>
    <row r="7514" spans="2:2">
      <c r="B7514" s="13"/>
    </row>
    <row r="7515" spans="2:2">
      <c r="B7515" s="13"/>
    </row>
    <row r="7516" spans="2:2">
      <c r="B7516" s="13"/>
    </row>
    <row r="7517" spans="2:2">
      <c r="B7517" s="13"/>
    </row>
    <row r="7518" spans="2:2">
      <c r="B7518" s="13"/>
    </row>
    <row r="7519" spans="2:2">
      <c r="B7519" s="13"/>
    </row>
    <row r="7520" spans="2:2">
      <c r="B7520" s="13"/>
    </row>
    <row r="7521" spans="2:2">
      <c r="B7521" s="13"/>
    </row>
    <row r="7522" spans="2:2">
      <c r="B7522" s="13"/>
    </row>
    <row r="7523" spans="2:2">
      <c r="B7523" s="13"/>
    </row>
    <row r="7524" spans="2:2">
      <c r="B7524" s="13"/>
    </row>
    <row r="7525" spans="2:2">
      <c r="B7525" s="13"/>
    </row>
    <row r="7526" spans="2:2">
      <c r="B7526" s="13"/>
    </row>
    <row r="7527" spans="2:2">
      <c r="B7527" s="13"/>
    </row>
    <row r="7528" spans="2:2">
      <c r="B7528" s="13"/>
    </row>
    <row r="7529" spans="2:2">
      <c r="B7529" s="13"/>
    </row>
    <row r="7530" spans="2:2">
      <c r="B7530" s="13"/>
    </row>
    <row r="7531" spans="2:2">
      <c r="B7531" s="13"/>
    </row>
    <row r="7532" spans="2:2">
      <c r="B7532" s="13"/>
    </row>
    <row r="7533" spans="2:2">
      <c r="B7533" s="13"/>
    </row>
    <row r="7534" spans="2:2">
      <c r="B7534" s="13"/>
    </row>
    <row r="7535" spans="2:2">
      <c r="B7535" s="13"/>
    </row>
    <row r="7536" spans="2:2">
      <c r="B7536" s="13"/>
    </row>
    <row r="7537" spans="2:2">
      <c r="B7537" s="13"/>
    </row>
    <row r="7538" spans="2:2">
      <c r="B7538" s="13"/>
    </row>
    <row r="7539" spans="2:2">
      <c r="B7539" s="13"/>
    </row>
    <row r="7540" spans="2:2">
      <c r="B7540" s="13"/>
    </row>
    <row r="7541" spans="2:2">
      <c r="B7541" s="13"/>
    </row>
    <row r="7542" spans="2:2">
      <c r="B7542" s="13"/>
    </row>
    <row r="7543" spans="2:2">
      <c r="B7543" s="13"/>
    </row>
    <row r="7544" spans="2:2">
      <c r="B7544" s="13"/>
    </row>
    <row r="7545" spans="2:2">
      <c r="B7545" s="13"/>
    </row>
    <row r="7546" spans="2:2">
      <c r="B7546" s="13"/>
    </row>
    <row r="7547" spans="2:2">
      <c r="B7547" s="13"/>
    </row>
    <row r="7548" spans="2:2">
      <c r="B7548" s="13"/>
    </row>
    <row r="7549" spans="2:2">
      <c r="B7549" s="13"/>
    </row>
    <row r="7550" spans="2:2">
      <c r="B7550" s="13"/>
    </row>
    <row r="7551" spans="2:2">
      <c r="B7551" s="13"/>
    </row>
    <row r="7552" spans="2:2">
      <c r="B7552" s="13"/>
    </row>
    <row r="7553" spans="2:2">
      <c r="B7553" s="13"/>
    </row>
    <row r="7554" spans="2:2">
      <c r="B7554" s="13"/>
    </row>
    <row r="7555" spans="2:2">
      <c r="B7555" s="13"/>
    </row>
    <row r="7556" spans="2:2">
      <c r="B7556" s="13"/>
    </row>
    <row r="7557" spans="2:2">
      <c r="B7557" s="13"/>
    </row>
    <row r="7558" spans="2:2">
      <c r="B7558" s="13"/>
    </row>
    <row r="7559" spans="2:2">
      <c r="B7559" s="13"/>
    </row>
    <row r="7560" spans="2:2">
      <c r="B7560" s="13"/>
    </row>
    <row r="7561" spans="2:2">
      <c r="B7561" s="13"/>
    </row>
    <row r="7562" spans="2:2">
      <c r="B7562" s="13"/>
    </row>
    <row r="7563" spans="2:2">
      <c r="B7563" s="13"/>
    </row>
    <row r="7564" spans="2:2">
      <c r="B7564" s="13"/>
    </row>
    <row r="7565" spans="2:2">
      <c r="B7565" s="13"/>
    </row>
    <row r="7566" spans="2:2">
      <c r="B7566" s="13"/>
    </row>
    <row r="7567" spans="2:2">
      <c r="B7567" s="13"/>
    </row>
    <row r="7568" spans="2:2">
      <c r="B7568" s="13"/>
    </row>
    <row r="7569" spans="2:2">
      <c r="B7569" s="13"/>
    </row>
    <row r="7570" spans="2:2">
      <c r="B7570" s="13"/>
    </row>
    <row r="7571" spans="2:2">
      <c r="B7571" s="13"/>
    </row>
    <row r="7572" spans="2:2">
      <c r="B7572" s="13"/>
    </row>
    <row r="7573" spans="2:2">
      <c r="B7573" s="13"/>
    </row>
    <row r="7574" spans="2:2">
      <c r="B7574" s="13"/>
    </row>
    <row r="7575" spans="2:2">
      <c r="B7575" s="13"/>
    </row>
    <row r="7576" spans="2:2">
      <c r="B7576" s="13"/>
    </row>
    <row r="7577" spans="2:2">
      <c r="B7577" s="13"/>
    </row>
    <row r="7578" spans="2:2">
      <c r="B7578" s="13"/>
    </row>
    <row r="7579" spans="2:2">
      <c r="B7579" s="13"/>
    </row>
    <row r="7580" spans="2:2">
      <c r="B7580" s="13"/>
    </row>
    <row r="7581" spans="2:2">
      <c r="B7581" s="13"/>
    </row>
    <row r="7582" spans="2:2">
      <c r="B7582" s="13"/>
    </row>
    <row r="7583" spans="2:2">
      <c r="B7583" s="13"/>
    </row>
    <row r="7584" spans="2:2">
      <c r="B7584" s="13"/>
    </row>
    <row r="7585" spans="2:2">
      <c r="B7585" s="13"/>
    </row>
    <row r="7586" spans="2:2">
      <c r="B7586" s="13"/>
    </row>
    <row r="7587" spans="2:2">
      <c r="B7587" s="13"/>
    </row>
    <row r="7588" spans="2:2">
      <c r="B7588" s="13"/>
    </row>
    <row r="7589" spans="2:2">
      <c r="B7589" s="13"/>
    </row>
    <row r="7590" spans="2:2">
      <c r="B7590" s="13"/>
    </row>
    <row r="7591" spans="2:2">
      <c r="B7591" s="13"/>
    </row>
    <row r="7592" spans="2:2">
      <c r="B7592" s="13"/>
    </row>
    <row r="7593" spans="2:2">
      <c r="B7593" s="13"/>
    </row>
    <row r="7594" spans="2:2">
      <c r="B7594" s="13"/>
    </row>
    <row r="7595" spans="2:2">
      <c r="B7595" s="13"/>
    </row>
    <row r="7596" spans="2:2">
      <c r="B7596" s="13"/>
    </row>
    <row r="7597" spans="2:2">
      <c r="B7597" s="13"/>
    </row>
    <row r="7598" spans="2:2">
      <c r="B7598" s="13"/>
    </row>
    <row r="7599" spans="2:2">
      <c r="B7599" s="13"/>
    </row>
    <row r="7600" spans="2:2">
      <c r="B7600" s="13"/>
    </row>
    <row r="7601" spans="2:2">
      <c r="B7601" s="13"/>
    </row>
    <row r="7602" spans="2:2">
      <c r="B7602" s="13"/>
    </row>
    <row r="7603" spans="2:2">
      <c r="B7603" s="13"/>
    </row>
    <row r="7604" spans="2:2">
      <c r="B7604" s="13"/>
    </row>
    <row r="7605" spans="2:2">
      <c r="B7605" s="13"/>
    </row>
    <row r="7606" spans="2:2">
      <c r="B7606" s="13"/>
    </row>
    <row r="7607" spans="2:2">
      <c r="B7607" s="13"/>
    </row>
    <row r="7608" spans="2:2">
      <c r="B7608" s="13"/>
    </row>
    <row r="7609" spans="2:2">
      <c r="B7609" s="13"/>
    </row>
    <row r="7610" spans="2:2">
      <c r="B7610" s="13"/>
    </row>
    <row r="7611" spans="2:2">
      <c r="B7611" s="13"/>
    </row>
    <row r="7612" spans="2:2">
      <c r="B7612" s="13"/>
    </row>
    <row r="7613" spans="2:2">
      <c r="B7613" s="13"/>
    </row>
    <row r="7614" spans="2:2">
      <c r="B7614" s="13"/>
    </row>
    <row r="7615" spans="2:2">
      <c r="B7615" s="13"/>
    </row>
    <row r="7616" spans="2:2">
      <c r="B7616" s="13"/>
    </row>
    <row r="7617" spans="2:2">
      <c r="B7617" s="13"/>
    </row>
    <row r="7618" spans="2:2">
      <c r="B7618" s="13"/>
    </row>
    <row r="7619" spans="2:2">
      <c r="B7619" s="13"/>
    </row>
    <row r="7620" spans="2:2">
      <c r="B7620" s="13"/>
    </row>
    <row r="7621" spans="2:2">
      <c r="B7621" s="13"/>
    </row>
    <row r="7622" spans="2:2">
      <c r="B7622" s="13"/>
    </row>
    <row r="7623" spans="2:2">
      <c r="B7623" s="13"/>
    </row>
    <row r="7624" spans="2:2">
      <c r="B7624" s="13"/>
    </row>
    <row r="7625" spans="2:2">
      <c r="B7625" s="13"/>
    </row>
    <row r="7626" spans="2:2">
      <c r="B7626" s="13"/>
    </row>
    <row r="7627" spans="2:2">
      <c r="B7627" s="13"/>
    </row>
    <row r="7628" spans="2:2">
      <c r="B7628" s="13"/>
    </row>
    <row r="7629" spans="2:2">
      <c r="B7629" s="13"/>
    </row>
    <row r="7630" spans="2:2">
      <c r="B7630" s="13"/>
    </row>
    <row r="7631" spans="2:2">
      <c r="B7631" s="13"/>
    </row>
    <row r="7632" spans="2:2">
      <c r="B7632" s="13"/>
    </row>
    <row r="7633" spans="2:2">
      <c r="B7633" s="13"/>
    </row>
    <row r="7634" spans="2:2">
      <c r="B7634" s="13"/>
    </row>
    <row r="7635" spans="2:2">
      <c r="B7635" s="13"/>
    </row>
    <row r="7636" spans="2:2">
      <c r="B7636" s="13"/>
    </row>
    <row r="7637" spans="2:2">
      <c r="B7637" s="13"/>
    </row>
    <row r="7638" spans="2:2">
      <c r="B7638" s="13"/>
    </row>
    <row r="7639" spans="2:2">
      <c r="B7639" s="13"/>
    </row>
    <row r="7640" spans="2:2">
      <c r="B7640" s="13"/>
    </row>
    <row r="7641" spans="2:2">
      <c r="B7641" s="13"/>
    </row>
    <row r="7642" spans="2:2">
      <c r="B7642" s="13"/>
    </row>
    <row r="7643" spans="2:2">
      <c r="B7643" s="13"/>
    </row>
    <row r="7644" spans="2:2">
      <c r="B7644" s="13"/>
    </row>
    <row r="7645" spans="2:2">
      <c r="B7645" s="13"/>
    </row>
    <row r="7646" spans="2:2">
      <c r="B7646" s="13"/>
    </row>
    <row r="7647" spans="2:2">
      <c r="B7647" s="13"/>
    </row>
    <row r="7648" spans="2:2">
      <c r="B7648" s="13"/>
    </row>
    <row r="7649" spans="2:2">
      <c r="B7649" s="13"/>
    </row>
    <row r="7650" spans="2:2">
      <c r="B7650" s="13"/>
    </row>
    <row r="7651" spans="2:2">
      <c r="B7651" s="13"/>
    </row>
    <row r="7652" spans="2:2">
      <c r="B7652" s="13"/>
    </row>
    <row r="7653" spans="2:2">
      <c r="B7653" s="13"/>
    </row>
    <row r="7654" spans="2:2">
      <c r="B7654" s="13"/>
    </row>
    <row r="7655" spans="2:2">
      <c r="B7655" s="13"/>
    </row>
    <row r="7656" spans="2:2">
      <c r="B7656" s="13"/>
    </row>
    <row r="7657" spans="2:2">
      <c r="B7657" s="13"/>
    </row>
    <row r="7658" spans="2:2">
      <c r="B7658" s="13"/>
    </row>
    <row r="7659" spans="2:2">
      <c r="B7659" s="13"/>
    </row>
    <row r="7660" spans="2:2">
      <c r="B7660" s="13"/>
    </row>
    <row r="7661" spans="2:2">
      <c r="B7661" s="13"/>
    </row>
    <row r="7662" spans="2:2">
      <c r="B7662" s="13"/>
    </row>
    <row r="7663" spans="2:2">
      <c r="B7663" s="13"/>
    </row>
    <row r="7664" spans="2:2">
      <c r="B7664" s="13"/>
    </row>
    <row r="7665" spans="2:2">
      <c r="B7665" s="13"/>
    </row>
    <row r="7666" spans="2:2">
      <c r="B7666" s="13"/>
    </row>
    <row r="7667" spans="2:2">
      <c r="B7667" s="13"/>
    </row>
    <row r="7668" spans="2:2">
      <c r="B7668" s="13"/>
    </row>
    <row r="7669" spans="2:2">
      <c r="B7669" s="13"/>
    </row>
    <row r="7670" spans="2:2">
      <c r="B7670" s="13"/>
    </row>
    <row r="7671" spans="2:2">
      <c r="B7671" s="13"/>
    </row>
    <row r="7672" spans="2:2">
      <c r="B7672" s="13"/>
    </row>
    <row r="7673" spans="2:2">
      <c r="B7673" s="13"/>
    </row>
    <row r="7674" spans="2:2">
      <c r="B7674" s="13"/>
    </row>
    <row r="7675" spans="2:2">
      <c r="B7675" s="13"/>
    </row>
    <row r="7676" spans="2:2">
      <c r="B7676" s="13"/>
    </row>
    <row r="7677" spans="2:2">
      <c r="B7677" s="13"/>
    </row>
    <row r="7678" spans="2:2">
      <c r="B7678" s="13"/>
    </row>
    <row r="7679" spans="2:2">
      <c r="B7679" s="13"/>
    </row>
    <row r="7680" spans="2:2">
      <c r="B7680" s="13"/>
    </row>
    <row r="7681" spans="2:2">
      <c r="B7681" s="13"/>
    </row>
    <row r="7682" spans="2:2">
      <c r="B7682" s="13"/>
    </row>
    <row r="7683" spans="2:2">
      <c r="B7683" s="13"/>
    </row>
    <row r="7684" spans="2:2">
      <c r="B7684" s="13"/>
    </row>
    <row r="7685" spans="2:2">
      <c r="B7685" s="13"/>
    </row>
    <row r="7686" spans="2:2">
      <c r="B7686" s="13"/>
    </row>
    <row r="7687" spans="2:2">
      <c r="B7687" s="13"/>
    </row>
    <row r="7688" spans="2:2">
      <c r="B7688" s="13"/>
    </row>
    <row r="7689" spans="2:2">
      <c r="B7689" s="13"/>
    </row>
    <row r="7690" spans="2:2">
      <c r="B7690" s="13"/>
    </row>
    <row r="7691" spans="2:2">
      <c r="B7691" s="13"/>
    </row>
    <row r="7692" spans="2:2">
      <c r="B7692" s="13"/>
    </row>
    <row r="7693" spans="2:2">
      <c r="B7693" s="13"/>
    </row>
    <row r="7694" spans="2:2">
      <c r="B7694" s="13"/>
    </row>
    <row r="7695" spans="2:2">
      <c r="B7695" s="13"/>
    </row>
    <row r="7696" spans="2:2">
      <c r="B7696" s="13"/>
    </row>
    <row r="7697" spans="2:2">
      <c r="B7697" s="13"/>
    </row>
    <row r="7698" spans="2:2">
      <c r="B7698" s="13"/>
    </row>
    <row r="7699" spans="2:2">
      <c r="B7699" s="13"/>
    </row>
    <row r="7700" spans="2:2">
      <c r="B7700" s="13"/>
    </row>
    <row r="7701" spans="2:2">
      <c r="B7701" s="13"/>
    </row>
    <row r="7702" spans="2:2">
      <c r="B7702" s="13"/>
    </row>
    <row r="7703" spans="2:2">
      <c r="B7703" s="13"/>
    </row>
    <row r="7704" spans="2:2">
      <c r="B7704" s="13"/>
    </row>
    <row r="7705" spans="2:2">
      <c r="B7705" s="13"/>
    </row>
    <row r="7706" spans="2:2">
      <c r="B7706" s="13"/>
    </row>
    <row r="7707" spans="2:2">
      <c r="B7707" s="13"/>
    </row>
    <row r="7708" spans="2:2">
      <c r="B7708" s="13"/>
    </row>
    <row r="7709" spans="2:2">
      <c r="B7709" s="13"/>
    </row>
    <row r="7710" spans="2:2">
      <c r="B7710" s="13"/>
    </row>
    <row r="7711" spans="2:2">
      <c r="B7711" s="13"/>
    </row>
    <row r="7712" spans="2:2">
      <c r="B7712" s="13"/>
    </row>
    <row r="7713" spans="2:2">
      <c r="B7713" s="13"/>
    </row>
    <row r="7714" spans="2:2">
      <c r="B7714" s="13"/>
    </row>
    <row r="7715" spans="2:2">
      <c r="B7715" s="13"/>
    </row>
    <row r="7716" spans="2:2">
      <c r="B7716" s="13"/>
    </row>
    <row r="7717" spans="2:2">
      <c r="B7717" s="13"/>
    </row>
    <row r="7718" spans="2:2">
      <c r="B7718" s="13"/>
    </row>
    <row r="7719" spans="2:2">
      <c r="B7719" s="13"/>
    </row>
    <row r="7720" spans="2:2">
      <c r="B7720" s="13"/>
    </row>
    <row r="7721" spans="2:2">
      <c r="B7721" s="13"/>
    </row>
    <row r="7722" spans="2:2">
      <c r="B7722" s="13"/>
    </row>
    <row r="7723" spans="2:2">
      <c r="B7723" s="13"/>
    </row>
    <row r="7724" spans="2:2">
      <c r="B7724" s="13"/>
    </row>
    <row r="7725" spans="2:2">
      <c r="B7725" s="13"/>
    </row>
    <row r="7726" spans="2:2">
      <c r="B7726" s="13"/>
    </row>
    <row r="7727" spans="2:2">
      <c r="B7727" s="13"/>
    </row>
    <row r="7728" spans="2:2">
      <c r="B7728" s="13"/>
    </row>
    <row r="7729" spans="2:2">
      <c r="B7729" s="13"/>
    </row>
    <row r="7730" spans="2:2">
      <c r="B7730" s="13"/>
    </row>
    <row r="7731" spans="2:2">
      <c r="B7731" s="13"/>
    </row>
    <row r="7732" spans="2:2">
      <c r="B7732" s="13"/>
    </row>
    <row r="7733" spans="2:2">
      <c r="B7733" s="13"/>
    </row>
    <row r="7734" spans="2:2">
      <c r="B7734" s="13"/>
    </row>
    <row r="7735" spans="2:2">
      <c r="B7735" s="13"/>
    </row>
    <row r="7736" spans="2:2">
      <c r="B7736" s="13"/>
    </row>
    <row r="7737" spans="2:2">
      <c r="B7737" s="13"/>
    </row>
    <row r="7738" spans="2:2">
      <c r="B7738" s="13"/>
    </row>
    <row r="7739" spans="2:2">
      <c r="B7739" s="13"/>
    </row>
    <row r="7740" spans="2:2">
      <c r="B7740" s="13"/>
    </row>
    <row r="7741" spans="2:2">
      <c r="B7741" s="13"/>
    </row>
    <row r="7742" spans="2:2">
      <c r="B7742" s="13"/>
    </row>
    <row r="7743" spans="2:2">
      <c r="B7743" s="13"/>
    </row>
    <row r="7744" spans="2:2">
      <c r="B7744" s="13"/>
    </row>
    <row r="7745" spans="2:2">
      <c r="B7745" s="13"/>
    </row>
    <row r="7746" spans="2:2">
      <c r="B7746" s="13"/>
    </row>
    <row r="7747" spans="2:2">
      <c r="B7747" s="13"/>
    </row>
    <row r="7748" spans="2:2">
      <c r="B7748" s="13"/>
    </row>
    <row r="7749" spans="2:2">
      <c r="B7749" s="13"/>
    </row>
    <row r="7750" spans="2:2">
      <c r="B7750" s="13"/>
    </row>
    <row r="7751" spans="2:2">
      <c r="B7751" s="13"/>
    </row>
    <row r="7752" spans="2:2">
      <c r="B7752" s="13"/>
    </row>
    <row r="7753" spans="2:2">
      <c r="B7753" s="13"/>
    </row>
    <row r="7754" spans="2:2">
      <c r="B7754" s="13"/>
    </row>
    <row r="7755" spans="2:2">
      <c r="B7755" s="13"/>
    </row>
    <row r="7756" spans="2:2">
      <c r="B7756" s="13"/>
    </row>
    <row r="7757" spans="2:2">
      <c r="B7757" s="13"/>
    </row>
    <row r="7758" spans="2:2">
      <c r="B7758" s="13"/>
    </row>
    <row r="7759" spans="2:2">
      <c r="B7759" s="13"/>
    </row>
    <row r="7760" spans="2:2">
      <c r="B7760" s="13"/>
    </row>
    <row r="7761" spans="2:2">
      <c r="B7761" s="13"/>
    </row>
    <row r="7762" spans="2:2">
      <c r="B7762" s="13"/>
    </row>
    <row r="7763" spans="2:2">
      <c r="B7763" s="13"/>
    </row>
    <row r="7764" spans="2:2">
      <c r="B7764" s="13"/>
    </row>
    <row r="7765" spans="2:2">
      <c r="B7765" s="13"/>
    </row>
    <row r="7766" spans="2:2">
      <c r="B7766" s="13"/>
    </row>
    <row r="7767" spans="2:2">
      <c r="B7767" s="13"/>
    </row>
    <row r="7768" spans="2:2">
      <c r="B7768" s="13"/>
    </row>
    <row r="7769" spans="2:2">
      <c r="B7769" s="13"/>
    </row>
    <row r="7770" spans="2:2">
      <c r="B7770" s="13"/>
    </row>
    <row r="7771" spans="2:2">
      <c r="B7771" s="13"/>
    </row>
    <row r="7772" spans="2:2">
      <c r="B7772" s="13"/>
    </row>
    <row r="7773" spans="2:2">
      <c r="B7773" s="13"/>
    </row>
    <row r="7774" spans="2:2">
      <c r="B7774" s="13"/>
    </row>
    <row r="7775" spans="2:2">
      <c r="B7775" s="13"/>
    </row>
    <row r="7776" spans="2:2">
      <c r="B7776" s="13"/>
    </row>
    <row r="7777" spans="2:2">
      <c r="B7777" s="13"/>
    </row>
    <row r="7778" spans="2:2">
      <c r="B7778" s="13"/>
    </row>
    <row r="7779" spans="2:2">
      <c r="B7779" s="13"/>
    </row>
    <row r="7780" spans="2:2">
      <c r="B7780" s="13"/>
    </row>
    <row r="7781" spans="2:2">
      <c r="B7781" s="13"/>
    </row>
    <row r="7782" spans="2:2">
      <c r="B7782" s="13"/>
    </row>
    <row r="7783" spans="2:2">
      <c r="B7783" s="13"/>
    </row>
    <row r="7784" spans="2:2">
      <c r="B7784" s="13"/>
    </row>
    <row r="7785" spans="2:2">
      <c r="B7785" s="13"/>
    </row>
    <row r="7786" spans="2:2">
      <c r="B7786" s="13"/>
    </row>
    <row r="7787" spans="2:2">
      <c r="B7787" s="13"/>
    </row>
    <row r="7788" spans="2:2">
      <c r="B7788" s="13"/>
    </row>
    <row r="7789" spans="2:2">
      <c r="B7789" s="13"/>
    </row>
    <row r="7790" spans="2:2">
      <c r="B7790" s="13"/>
    </row>
    <row r="7791" spans="2:2">
      <c r="B7791" s="13"/>
    </row>
    <row r="7792" spans="2:2">
      <c r="B7792" s="13"/>
    </row>
    <row r="7793" spans="2:2">
      <c r="B7793" s="13"/>
    </row>
    <row r="7794" spans="2:2">
      <c r="B7794" s="13"/>
    </row>
    <row r="7795" spans="2:2">
      <c r="B7795" s="13"/>
    </row>
    <row r="7796" spans="2:2">
      <c r="B7796" s="13"/>
    </row>
    <row r="7797" spans="2:2">
      <c r="B7797" s="13"/>
    </row>
    <row r="7798" spans="2:2">
      <c r="B7798" s="13"/>
    </row>
    <row r="7799" spans="2:2">
      <c r="B7799" s="13"/>
    </row>
    <row r="7800" spans="2:2">
      <c r="B7800" s="13"/>
    </row>
    <row r="7801" spans="2:2">
      <c r="B7801" s="13"/>
    </row>
    <row r="7802" spans="2:2">
      <c r="B7802" s="13"/>
    </row>
    <row r="7803" spans="2:2">
      <c r="B7803" s="13"/>
    </row>
    <row r="7804" spans="2:2">
      <c r="B7804" s="13"/>
    </row>
    <row r="7805" spans="2:2">
      <c r="B7805" s="13"/>
    </row>
    <row r="7806" spans="2:2">
      <c r="B7806" s="13"/>
    </row>
    <row r="7807" spans="2:2">
      <c r="B7807" s="13"/>
    </row>
    <row r="7808" spans="2:2">
      <c r="B7808" s="13"/>
    </row>
    <row r="7809" spans="2:2">
      <c r="B7809" s="13"/>
    </row>
    <row r="7810" spans="2:2">
      <c r="B7810" s="13"/>
    </row>
    <row r="7811" spans="2:2">
      <c r="B7811" s="13"/>
    </row>
    <row r="7812" spans="2:2">
      <c r="B7812" s="13"/>
    </row>
    <row r="7813" spans="2:2">
      <c r="B7813" s="13"/>
    </row>
    <row r="7814" spans="2:2">
      <c r="B7814" s="13"/>
    </row>
    <row r="7815" spans="2:2">
      <c r="B7815" s="13"/>
    </row>
    <row r="7816" spans="2:2">
      <c r="B7816" s="13"/>
    </row>
    <row r="7817" spans="2:2">
      <c r="B7817" s="13"/>
    </row>
    <row r="7818" spans="2:2">
      <c r="B7818" s="13"/>
    </row>
    <row r="7819" spans="2:2">
      <c r="B7819" s="13"/>
    </row>
    <row r="7820" spans="2:2">
      <c r="B7820" s="13"/>
    </row>
    <row r="7821" spans="2:2">
      <c r="B7821" s="13"/>
    </row>
    <row r="7822" spans="2:2">
      <c r="B7822" s="13"/>
    </row>
    <row r="7823" spans="2:2">
      <c r="B7823" s="13"/>
    </row>
    <row r="7824" spans="2:2">
      <c r="B7824" s="13"/>
    </row>
    <row r="7825" spans="2:2">
      <c r="B7825" s="13"/>
    </row>
    <row r="7826" spans="2:2">
      <c r="B7826" s="13"/>
    </row>
    <row r="7827" spans="2:2">
      <c r="B7827" s="13"/>
    </row>
    <row r="7828" spans="2:2">
      <c r="B7828" s="13"/>
    </row>
    <row r="7829" spans="2:2">
      <c r="B7829" s="13"/>
    </row>
    <row r="7830" spans="2:2">
      <c r="B7830" s="13"/>
    </row>
    <row r="7831" spans="2:2">
      <c r="B7831" s="13"/>
    </row>
    <row r="7832" spans="2:2">
      <c r="B7832" s="13"/>
    </row>
    <row r="7833" spans="2:2">
      <c r="B7833" s="13"/>
    </row>
    <row r="7834" spans="2:2">
      <c r="B7834" s="13"/>
    </row>
    <row r="7835" spans="2:2">
      <c r="B7835" s="13"/>
    </row>
    <row r="7836" spans="2:2">
      <c r="B7836" s="13"/>
    </row>
    <row r="7837" spans="2:2">
      <c r="B7837" s="13"/>
    </row>
    <row r="7838" spans="2:2">
      <c r="B7838" s="13"/>
    </row>
    <row r="7839" spans="2:2">
      <c r="B7839" s="13"/>
    </row>
    <row r="7840" spans="2:2">
      <c r="B7840" s="13"/>
    </row>
    <row r="7841" spans="2:2">
      <c r="B7841" s="13"/>
    </row>
    <row r="7842" spans="2:2">
      <c r="B7842" s="13"/>
    </row>
    <row r="7843" spans="2:2">
      <c r="B7843" s="13"/>
    </row>
    <row r="7844" spans="2:2">
      <c r="B7844" s="13"/>
    </row>
    <row r="7845" spans="2:2">
      <c r="B7845" s="13"/>
    </row>
    <row r="7846" spans="2:2">
      <c r="B7846" s="13"/>
    </row>
    <row r="7847" spans="2:2">
      <c r="B7847" s="13"/>
    </row>
    <row r="7848" spans="2:2">
      <c r="B7848" s="13"/>
    </row>
    <row r="7849" spans="2:2">
      <c r="B7849" s="13"/>
    </row>
    <row r="7850" spans="2:2">
      <c r="B7850" s="13"/>
    </row>
    <row r="7851" spans="2:2">
      <c r="B7851" s="13"/>
    </row>
    <row r="7852" spans="2:2">
      <c r="B7852" s="13"/>
    </row>
    <row r="7853" spans="2:2">
      <c r="B7853" s="13"/>
    </row>
    <row r="7854" spans="2:2">
      <c r="B7854" s="13"/>
    </row>
    <row r="7855" spans="2:2">
      <c r="B7855" s="13"/>
    </row>
    <row r="7856" spans="2:2">
      <c r="B7856" s="13"/>
    </row>
    <row r="7857" spans="2:2">
      <c r="B7857" s="13"/>
    </row>
    <row r="7858" spans="2:2">
      <c r="B7858" s="13"/>
    </row>
    <row r="7859" spans="2:2">
      <c r="B7859" s="13"/>
    </row>
    <row r="7860" spans="2:2">
      <c r="B7860" s="13"/>
    </row>
    <row r="7861" spans="2:2">
      <c r="B7861" s="13"/>
    </row>
    <row r="7862" spans="2:2">
      <c r="B7862" s="13"/>
    </row>
    <row r="7863" spans="2:2">
      <c r="B7863" s="13"/>
    </row>
    <row r="7864" spans="2:2">
      <c r="B7864" s="13"/>
    </row>
    <row r="7865" spans="2:2">
      <c r="B7865" s="13"/>
    </row>
    <row r="7866" spans="2:2">
      <c r="B7866" s="13"/>
    </row>
    <row r="7867" spans="2:2">
      <c r="B7867" s="13"/>
    </row>
    <row r="7868" spans="2:2">
      <c r="B7868" s="13"/>
    </row>
    <row r="7869" spans="2:2">
      <c r="B7869" s="13"/>
    </row>
    <row r="7870" spans="2:2">
      <c r="B7870" s="13"/>
    </row>
    <row r="7871" spans="2:2">
      <c r="B7871" s="13"/>
    </row>
    <row r="7872" spans="2:2">
      <c r="B7872" s="13"/>
    </row>
    <row r="7873" spans="2:2">
      <c r="B7873" s="13"/>
    </row>
    <row r="7874" spans="2:2">
      <c r="B7874" s="13"/>
    </row>
    <row r="7875" spans="2:2">
      <c r="B7875" s="13"/>
    </row>
    <row r="7876" spans="2:2">
      <c r="B7876" s="13"/>
    </row>
    <row r="7877" spans="2:2">
      <c r="B7877" s="13"/>
    </row>
    <row r="7878" spans="2:2">
      <c r="B7878" s="13"/>
    </row>
    <row r="7879" spans="2:2">
      <c r="B7879" s="13"/>
    </row>
    <row r="7880" spans="2:2">
      <c r="B7880" s="13"/>
    </row>
    <row r="7881" spans="2:2">
      <c r="B7881" s="13"/>
    </row>
    <row r="7882" spans="2:2">
      <c r="B7882" s="13"/>
    </row>
    <row r="7883" spans="2:2">
      <c r="B7883" s="13"/>
    </row>
    <row r="7884" spans="2:2">
      <c r="B7884" s="13"/>
    </row>
    <row r="7885" spans="2:2">
      <c r="B7885" s="13"/>
    </row>
    <row r="7886" spans="2:2">
      <c r="B7886" s="13"/>
    </row>
    <row r="7887" spans="2:2">
      <c r="B7887" s="13"/>
    </row>
    <row r="7888" spans="2:2">
      <c r="B7888" s="13"/>
    </row>
    <row r="7889" spans="2:2">
      <c r="B7889" s="13"/>
    </row>
    <row r="7890" spans="2:2">
      <c r="B7890" s="13"/>
    </row>
    <row r="7891" spans="2:2">
      <c r="B7891" s="13"/>
    </row>
    <row r="7892" spans="2:2">
      <c r="B7892" s="13"/>
    </row>
    <row r="7893" spans="2:2">
      <c r="B7893" s="13"/>
    </row>
    <row r="7894" spans="2:2">
      <c r="B7894" s="13"/>
    </row>
    <row r="7895" spans="2:2">
      <c r="B7895" s="13"/>
    </row>
    <row r="7896" spans="2:2">
      <c r="B7896" s="13"/>
    </row>
    <row r="7897" spans="2:2">
      <c r="B7897" s="13"/>
    </row>
    <row r="7898" spans="2:2">
      <c r="B7898" s="13"/>
    </row>
    <row r="7899" spans="2:2">
      <c r="B7899" s="13"/>
    </row>
    <row r="7900" spans="2:2">
      <c r="B7900" s="13"/>
    </row>
    <row r="7901" spans="2:2">
      <c r="B7901" s="13"/>
    </row>
    <row r="7902" spans="2:2">
      <c r="B7902" s="13"/>
    </row>
    <row r="7903" spans="2:2">
      <c r="B7903" s="13"/>
    </row>
    <row r="7904" spans="2:2">
      <c r="B7904" s="13"/>
    </row>
    <row r="7905" spans="2:2">
      <c r="B7905" s="13"/>
    </row>
    <row r="7906" spans="2:2">
      <c r="B7906" s="13"/>
    </row>
    <row r="7907" spans="2:2">
      <c r="B7907" s="13"/>
    </row>
    <row r="7908" spans="2:2">
      <c r="B7908" s="13"/>
    </row>
    <row r="7909" spans="2:2">
      <c r="B7909" s="13"/>
    </row>
    <row r="7910" spans="2:2">
      <c r="B7910" s="13"/>
    </row>
    <row r="7911" spans="2:2">
      <c r="B7911" s="13"/>
    </row>
    <row r="7912" spans="2:2">
      <c r="B7912" s="13"/>
    </row>
    <row r="7913" spans="2:2">
      <c r="B7913" s="13"/>
    </row>
    <row r="7914" spans="2:2">
      <c r="B7914" s="13"/>
    </row>
    <row r="7915" spans="2:2">
      <c r="B7915" s="13"/>
    </row>
    <row r="7916" spans="2:2">
      <c r="B7916" s="13"/>
    </row>
    <row r="7917" spans="2:2">
      <c r="B7917" s="13"/>
    </row>
    <row r="7918" spans="2:2">
      <c r="B7918" s="13"/>
    </row>
    <row r="7919" spans="2:2">
      <c r="B7919" s="13"/>
    </row>
    <row r="7920" spans="2:2">
      <c r="B7920" s="13"/>
    </row>
    <row r="7921" spans="2:2">
      <c r="B7921" s="13"/>
    </row>
    <row r="7922" spans="2:2">
      <c r="B7922" s="13"/>
    </row>
    <row r="7923" spans="2:2">
      <c r="B7923" s="13"/>
    </row>
    <row r="7924" spans="2:2">
      <c r="B7924" s="13"/>
    </row>
    <row r="7925" spans="2:2">
      <c r="B7925" s="13"/>
    </row>
    <row r="7926" spans="2:2">
      <c r="B7926" s="13"/>
    </row>
    <row r="7927" spans="2:2">
      <c r="B7927" s="13"/>
    </row>
    <row r="7928" spans="2:2">
      <c r="B7928" s="13"/>
    </row>
    <row r="7929" spans="2:2">
      <c r="B7929" s="13"/>
    </row>
    <row r="7930" spans="2:2">
      <c r="B7930" s="13"/>
    </row>
    <row r="7931" spans="2:2">
      <c r="B7931" s="13"/>
    </row>
    <row r="7932" spans="2:2">
      <c r="B7932" s="13"/>
    </row>
    <row r="7933" spans="2:2">
      <c r="B7933" s="13"/>
    </row>
    <row r="7934" spans="2:2">
      <c r="B7934" s="13"/>
    </row>
    <row r="7935" spans="2:2">
      <c r="B7935" s="13"/>
    </row>
    <row r="7936" spans="2:2">
      <c r="B7936" s="13"/>
    </row>
    <row r="7937" spans="2:2">
      <c r="B7937" s="13"/>
    </row>
    <row r="7938" spans="2:2">
      <c r="B7938" s="13"/>
    </row>
    <row r="7939" spans="2:2">
      <c r="B7939" s="13"/>
    </row>
    <row r="7940" spans="2:2">
      <c r="B7940" s="13"/>
    </row>
    <row r="7941" spans="2:2">
      <c r="B7941" s="13"/>
    </row>
    <row r="7942" spans="2:2">
      <c r="B7942" s="13"/>
    </row>
    <row r="7943" spans="2:2">
      <c r="B7943" s="13"/>
    </row>
    <row r="7944" spans="2:2">
      <c r="B7944" s="13"/>
    </row>
    <row r="7945" spans="2:2">
      <c r="B7945" s="13"/>
    </row>
    <row r="7946" spans="2:2">
      <c r="B7946" s="13"/>
    </row>
    <row r="7947" spans="2:2">
      <c r="B7947" s="13"/>
    </row>
    <row r="7948" spans="2:2">
      <c r="B7948" s="13"/>
    </row>
    <row r="7949" spans="2:2">
      <c r="B7949" s="13"/>
    </row>
    <row r="7950" spans="2:2">
      <c r="B7950" s="13"/>
    </row>
    <row r="7951" spans="2:2">
      <c r="B7951" s="13"/>
    </row>
    <row r="7952" spans="2:2">
      <c r="B7952" s="13"/>
    </row>
    <row r="7953" spans="2:2">
      <c r="B7953" s="13"/>
    </row>
    <row r="7954" spans="2:2">
      <c r="B7954" s="13"/>
    </row>
    <row r="7955" spans="2:2">
      <c r="B7955" s="13"/>
    </row>
    <row r="7956" spans="2:2">
      <c r="B7956" s="13"/>
    </row>
    <row r="7957" spans="2:2">
      <c r="B7957" s="13"/>
    </row>
    <row r="7958" spans="2:2">
      <c r="B7958" s="13"/>
    </row>
    <row r="7959" spans="2:2">
      <c r="B7959" s="13"/>
    </row>
    <row r="7960" spans="2:2">
      <c r="B7960" s="13"/>
    </row>
    <row r="7961" spans="2:2">
      <c r="B7961" s="13"/>
    </row>
    <row r="7962" spans="2:2">
      <c r="B7962" s="13"/>
    </row>
    <row r="7963" spans="2:2">
      <c r="B7963" s="13"/>
    </row>
    <row r="7964" spans="2:2">
      <c r="B7964" s="13"/>
    </row>
    <row r="7965" spans="2:2">
      <c r="B7965" s="13"/>
    </row>
    <row r="7966" spans="2:2">
      <c r="B7966" s="13"/>
    </row>
    <row r="7967" spans="2:2">
      <c r="B7967" s="13"/>
    </row>
    <row r="7968" spans="2:2">
      <c r="B7968" s="13"/>
    </row>
    <row r="7969" spans="2:2">
      <c r="B7969" s="13"/>
    </row>
    <row r="7970" spans="2:2">
      <c r="B7970" s="13"/>
    </row>
    <row r="7971" spans="2:2">
      <c r="B7971" s="13"/>
    </row>
    <row r="7972" spans="2:2">
      <c r="B7972" s="13"/>
    </row>
    <row r="7973" spans="2:2">
      <c r="B7973" s="13"/>
    </row>
    <row r="7974" spans="2:2">
      <c r="B7974" s="13"/>
    </row>
    <row r="7975" spans="2:2">
      <c r="B7975" s="13"/>
    </row>
    <row r="7976" spans="2:2">
      <c r="B7976" s="13"/>
    </row>
    <row r="7977" spans="2:2">
      <c r="B7977" s="13"/>
    </row>
    <row r="7978" spans="2:2">
      <c r="B7978" s="13"/>
    </row>
    <row r="7979" spans="2:2">
      <c r="B7979" s="13"/>
    </row>
    <row r="7980" spans="2:2">
      <c r="B7980" s="13"/>
    </row>
    <row r="7981" spans="2:2">
      <c r="B7981" s="13"/>
    </row>
    <row r="7982" spans="2:2">
      <c r="B7982" s="13"/>
    </row>
    <row r="7983" spans="2:2">
      <c r="B7983" s="13"/>
    </row>
    <row r="7984" spans="2:2">
      <c r="B7984" s="13"/>
    </row>
    <row r="7985" spans="2:2">
      <c r="B7985" s="13"/>
    </row>
    <row r="7986" spans="2:2">
      <c r="B7986" s="13"/>
    </row>
    <row r="7987" spans="2:2">
      <c r="B7987" s="13"/>
    </row>
    <row r="7988" spans="2:2">
      <c r="B7988" s="13"/>
    </row>
    <row r="7989" spans="2:2">
      <c r="B7989" s="13"/>
    </row>
    <row r="7990" spans="2:2">
      <c r="B7990" s="13"/>
    </row>
    <row r="7991" spans="2:2">
      <c r="B7991" s="13"/>
    </row>
    <row r="7992" spans="2:2">
      <c r="B7992" s="13"/>
    </row>
    <row r="7993" spans="2:2">
      <c r="B7993" s="13"/>
    </row>
    <row r="7994" spans="2:2">
      <c r="B7994" s="13"/>
    </row>
    <row r="7995" spans="2:2">
      <c r="B7995" s="13"/>
    </row>
    <row r="7996" spans="2:2">
      <c r="B7996" s="13"/>
    </row>
    <row r="7997" spans="2:2">
      <c r="B7997" s="13"/>
    </row>
    <row r="7998" spans="2:2">
      <c r="B7998" s="13"/>
    </row>
    <row r="7999" spans="2:2">
      <c r="B7999" s="13"/>
    </row>
    <row r="8000" spans="2:2">
      <c r="B8000" s="13"/>
    </row>
    <row r="8001" spans="2:2">
      <c r="B8001" s="13"/>
    </row>
    <row r="8002" spans="2:2">
      <c r="B8002" s="13"/>
    </row>
    <row r="8003" spans="2:2">
      <c r="B8003" s="13"/>
    </row>
    <row r="8004" spans="2:2">
      <c r="B8004" s="13"/>
    </row>
    <row r="8005" spans="2:2">
      <c r="B8005" s="13"/>
    </row>
    <row r="8006" spans="2:2">
      <c r="B8006" s="13"/>
    </row>
    <row r="8007" spans="2:2">
      <c r="B8007" s="13"/>
    </row>
    <row r="8008" spans="2:2">
      <c r="B8008" s="13"/>
    </row>
    <row r="8009" spans="2:2">
      <c r="B8009" s="13"/>
    </row>
    <row r="8010" spans="2:2">
      <c r="B8010" s="13"/>
    </row>
    <row r="8011" spans="2:2">
      <c r="B8011" s="13"/>
    </row>
    <row r="8012" spans="2:2">
      <c r="B8012" s="13"/>
    </row>
    <row r="8013" spans="2:2">
      <c r="B8013" s="13"/>
    </row>
    <row r="8014" spans="2:2">
      <c r="B8014" s="13"/>
    </row>
    <row r="8015" spans="2:2">
      <c r="B8015" s="13"/>
    </row>
    <row r="8016" spans="2:2">
      <c r="B8016" s="13"/>
    </row>
    <row r="8017" spans="2:2">
      <c r="B8017" s="13"/>
    </row>
    <row r="8018" spans="2:2">
      <c r="B8018" s="13"/>
    </row>
    <row r="8019" spans="2:2">
      <c r="B8019" s="13"/>
    </row>
    <row r="8020" spans="2:2">
      <c r="B8020" s="13"/>
    </row>
    <row r="8021" spans="2:2">
      <c r="B8021" s="13"/>
    </row>
    <row r="8022" spans="2:2">
      <c r="B8022" s="13"/>
    </row>
    <row r="8023" spans="2:2">
      <c r="B8023" s="13"/>
    </row>
    <row r="8024" spans="2:2">
      <c r="B8024" s="13"/>
    </row>
    <row r="8025" spans="2:2">
      <c r="B8025" s="13"/>
    </row>
    <row r="8026" spans="2:2">
      <c r="B8026" s="13"/>
    </row>
    <row r="8027" spans="2:2">
      <c r="B8027" s="13"/>
    </row>
    <row r="8028" spans="2:2">
      <c r="B8028" s="13"/>
    </row>
    <row r="8029" spans="2:2">
      <c r="B8029" s="13"/>
    </row>
    <row r="8030" spans="2:2">
      <c r="B8030" s="13"/>
    </row>
    <row r="8031" spans="2:2">
      <c r="B8031" s="13"/>
    </row>
    <row r="8032" spans="2:2">
      <c r="B8032" s="13"/>
    </row>
    <row r="8033" spans="2:2">
      <c r="B8033" s="13"/>
    </row>
    <row r="8034" spans="2:2">
      <c r="B8034" s="13"/>
    </row>
    <row r="8035" spans="2:2">
      <c r="B8035" s="13"/>
    </row>
    <row r="8036" spans="2:2">
      <c r="B8036" s="13"/>
    </row>
    <row r="8037" spans="2:2">
      <c r="B8037" s="13"/>
    </row>
    <row r="8038" spans="2:2">
      <c r="B8038" s="13"/>
    </row>
    <row r="8039" spans="2:2">
      <c r="B8039" s="13"/>
    </row>
    <row r="8040" spans="2:2">
      <c r="B8040" s="13"/>
    </row>
    <row r="8041" spans="2:2">
      <c r="B8041" s="13"/>
    </row>
    <row r="8042" spans="2:2">
      <c r="B8042" s="13"/>
    </row>
    <row r="8043" spans="2:2">
      <c r="B8043" s="13"/>
    </row>
    <row r="8044" spans="2:2">
      <c r="B8044" s="13"/>
    </row>
    <row r="8045" spans="2:2">
      <c r="B8045" s="13"/>
    </row>
    <row r="8046" spans="2:2">
      <c r="B8046" s="13"/>
    </row>
    <row r="8047" spans="2:2">
      <c r="B8047" s="13"/>
    </row>
    <row r="8048" spans="2:2">
      <c r="B8048" s="13"/>
    </row>
    <row r="8049" spans="2:2">
      <c r="B8049" s="13"/>
    </row>
    <row r="8050" spans="2:2">
      <c r="B8050" s="13"/>
    </row>
    <row r="8051" spans="2:2">
      <c r="B8051" s="13"/>
    </row>
    <row r="8052" spans="2:2">
      <c r="B8052" s="13"/>
    </row>
    <row r="8053" spans="2:2">
      <c r="B8053" s="13"/>
    </row>
    <row r="8054" spans="2:2">
      <c r="B8054" s="13"/>
    </row>
    <row r="8055" spans="2:2">
      <c r="B8055" s="13"/>
    </row>
    <row r="8056" spans="2:2">
      <c r="B8056" s="13"/>
    </row>
    <row r="8057" spans="2:2">
      <c r="B8057" s="13"/>
    </row>
    <row r="8058" spans="2:2">
      <c r="B8058" s="13"/>
    </row>
    <row r="8059" spans="2:2">
      <c r="B8059" s="13"/>
    </row>
    <row r="8060" spans="2:2">
      <c r="B8060" s="13"/>
    </row>
    <row r="8061" spans="2:2">
      <c r="B8061" s="13"/>
    </row>
    <row r="8062" spans="2:2">
      <c r="B8062" s="13"/>
    </row>
    <row r="8063" spans="2:2">
      <c r="B8063" s="13"/>
    </row>
    <row r="8064" spans="2:2">
      <c r="B8064" s="13"/>
    </row>
    <row r="8065" spans="2:2">
      <c r="B8065" s="13"/>
    </row>
    <row r="8066" spans="2:2">
      <c r="B8066" s="13"/>
    </row>
    <row r="8067" spans="2:2">
      <c r="B8067" s="13"/>
    </row>
    <row r="8068" spans="2:2">
      <c r="B8068" s="13"/>
    </row>
    <row r="8069" spans="2:2">
      <c r="B8069" s="13"/>
    </row>
    <row r="8070" spans="2:2">
      <c r="B8070" s="13"/>
    </row>
    <row r="8071" spans="2:2">
      <c r="B8071" s="13"/>
    </row>
    <row r="8072" spans="2:2">
      <c r="B8072" s="13"/>
    </row>
    <row r="8073" spans="2:2">
      <c r="B8073" s="13"/>
    </row>
    <row r="8074" spans="2:2">
      <c r="B8074" s="13"/>
    </row>
    <row r="8075" spans="2:2">
      <c r="B8075" s="13"/>
    </row>
    <row r="8076" spans="2:2">
      <c r="B8076" s="13"/>
    </row>
    <row r="8077" spans="2:2">
      <c r="B8077" s="13"/>
    </row>
    <row r="8078" spans="2:2">
      <c r="B8078" s="13"/>
    </row>
    <row r="8079" spans="2:2">
      <c r="B8079" s="13"/>
    </row>
    <row r="8080" spans="2:2">
      <c r="B8080" s="13"/>
    </row>
    <row r="8081" spans="2:2">
      <c r="B8081" s="13"/>
    </row>
    <row r="8082" spans="2:2">
      <c r="B8082" s="13"/>
    </row>
    <row r="8083" spans="2:2">
      <c r="B8083" s="13"/>
    </row>
    <row r="8084" spans="2:2">
      <c r="B8084" s="13"/>
    </row>
    <row r="8085" spans="2:2">
      <c r="B8085" s="13"/>
    </row>
    <row r="8086" spans="2:2">
      <c r="B8086" s="13"/>
    </row>
    <row r="8087" spans="2:2">
      <c r="B8087" s="13"/>
    </row>
    <row r="8088" spans="2:2">
      <c r="B8088" s="13"/>
    </row>
    <row r="8089" spans="2:2">
      <c r="B8089" s="13"/>
    </row>
    <row r="8090" spans="2:2">
      <c r="B8090" s="13"/>
    </row>
    <row r="8091" spans="2:2">
      <c r="B8091" s="13"/>
    </row>
    <row r="8092" spans="2:2">
      <c r="B8092" s="13"/>
    </row>
    <row r="8093" spans="2:2">
      <c r="B8093" s="13"/>
    </row>
    <row r="8094" spans="2:2">
      <c r="B8094" s="13"/>
    </row>
    <row r="8095" spans="2:2">
      <c r="B8095" s="13"/>
    </row>
    <row r="8096" spans="2:2">
      <c r="B8096" s="13"/>
    </row>
    <row r="8097" spans="2:2">
      <c r="B8097" s="13"/>
    </row>
    <row r="8098" spans="2:2">
      <c r="B8098" s="13"/>
    </row>
    <row r="8099" spans="2:2">
      <c r="B8099" s="13"/>
    </row>
    <row r="8100" spans="2:2">
      <c r="B8100" s="13"/>
    </row>
    <row r="8101" spans="2:2">
      <c r="B8101" s="13"/>
    </row>
    <row r="8102" spans="2:2">
      <c r="B8102" s="13"/>
    </row>
    <row r="8103" spans="2:2">
      <c r="B8103" s="13"/>
    </row>
    <row r="8104" spans="2:2">
      <c r="B8104" s="13"/>
    </row>
    <row r="8105" spans="2:2">
      <c r="B8105" s="13"/>
    </row>
    <row r="8106" spans="2:2">
      <c r="B8106" s="13"/>
    </row>
    <row r="8107" spans="2:2">
      <c r="B8107" s="13"/>
    </row>
    <row r="8108" spans="2:2">
      <c r="B8108" s="13"/>
    </row>
    <row r="8109" spans="2:2">
      <c r="B8109" s="13"/>
    </row>
    <row r="8110" spans="2:2">
      <c r="B8110" s="13"/>
    </row>
    <row r="8111" spans="2:2">
      <c r="B8111" s="13"/>
    </row>
    <row r="8112" spans="2:2">
      <c r="B8112" s="13"/>
    </row>
    <row r="8113" spans="2:2">
      <c r="B8113" s="13"/>
    </row>
    <row r="8114" spans="2:2">
      <c r="B8114" s="13"/>
    </row>
    <row r="8115" spans="2:2">
      <c r="B8115" s="13"/>
    </row>
    <row r="8116" spans="2:2">
      <c r="B8116" s="13"/>
    </row>
    <row r="8117" spans="2:2">
      <c r="B8117" s="13"/>
    </row>
    <row r="8118" spans="2:2">
      <c r="B8118" s="13"/>
    </row>
    <row r="8119" spans="2:2">
      <c r="B8119" s="13"/>
    </row>
    <row r="8120" spans="2:2">
      <c r="B8120" s="13"/>
    </row>
    <row r="8121" spans="2:2">
      <c r="B8121" s="13"/>
    </row>
    <row r="8122" spans="2:2">
      <c r="B8122" s="13"/>
    </row>
    <row r="8123" spans="2:2">
      <c r="B8123" s="13"/>
    </row>
    <row r="8124" spans="2:2">
      <c r="B8124" s="13"/>
    </row>
    <row r="8125" spans="2:2">
      <c r="B8125" s="13"/>
    </row>
    <row r="8126" spans="2:2">
      <c r="B8126" s="13"/>
    </row>
    <row r="8127" spans="2:2">
      <c r="B8127" s="13"/>
    </row>
    <row r="8128" spans="2:2">
      <c r="B8128" s="13"/>
    </row>
    <row r="8129" spans="2:2">
      <c r="B8129" s="13"/>
    </row>
    <row r="8130" spans="2:2">
      <c r="B8130" s="13"/>
    </row>
    <row r="8131" spans="2:2">
      <c r="B8131" s="13"/>
    </row>
    <row r="8132" spans="2:2">
      <c r="B8132" s="13"/>
    </row>
    <row r="8133" spans="2:2">
      <c r="B8133" s="13"/>
    </row>
    <row r="8134" spans="2:2">
      <c r="B8134" s="13"/>
    </row>
    <row r="8135" spans="2:2">
      <c r="B8135" s="13"/>
    </row>
    <row r="8136" spans="2:2">
      <c r="B8136" s="13"/>
    </row>
    <row r="8137" spans="2:2">
      <c r="B8137" s="13"/>
    </row>
    <row r="8138" spans="2:2">
      <c r="B8138" s="13"/>
    </row>
    <row r="8139" spans="2:2">
      <c r="B8139" s="13"/>
    </row>
    <row r="8140" spans="2:2">
      <c r="B8140" s="13"/>
    </row>
    <row r="8141" spans="2:2">
      <c r="B8141" s="13"/>
    </row>
    <row r="8142" spans="2:2">
      <c r="B8142" s="13"/>
    </row>
    <row r="8143" spans="2:2">
      <c r="B8143" s="13"/>
    </row>
    <row r="8144" spans="2:2">
      <c r="B8144" s="13"/>
    </row>
    <row r="8145" spans="2:2">
      <c r="B8145" s="13"/>
    </row>
    <row r="8146" spans="2:2">
      <c r="B8146" s="13"/>
    </row>
    <row r="8147" spans="2:2">
      <c r="B8147" s="13"/>
    </row>
    <row r="8148" spans="2:2">
      <c r="B8148" s="13"/>
    </row>
    <row r="8149" spans="2:2">
      <c r="B8149" s="13"/>
    </row>
    <row r="8150" spans="2:2">
      <c r="B8150" s="13"/>
    </row>
    <row r="8151" spans="2:2">
      <c r="B8151" s="13"/>
    </row>
    <row r="8152" spans="2:2">
      <c r="B8152" s="13"/>
    </row>
    <row r="8153" spans="2:2">
      <c r="B8153" s="13"/>
    </row>
    <row r="8154" spans="2:2">
      <c r="B8154" s="13"/>
    </row>
    <row r="8155" spans="2:2">
      <c r="B8155" s="13"/>
    </row>
    <row r="8156" spans="2:2">
      <c r="B8156" s="13"/>
    </row>
    <row r="8157" spans="2:2">
      <c r="B8157" s="13"/>
    </row>
    <row r="8158" spans="2:2">
      <c r="B8158" s="13"/>
    </row>
    <row r="8159" spans="2:2">
      <c r="B8159" s="13"/>
    </row>
    <row r="8160" spans="2:2">
      <c r="B8160" s="13"/>
    </row>
    <row r="8161" spans="2:2">
      <c r="B8161" s="13"/>
    </row>
    <row r="8162" spans="2:2">
      <c r="B8162" s="13"/>
    </row>
    <row r="8163" spans="2:2">
      <c r="B8163" s="13"/>
    </row>
    <row r="8164" spans="2:2">
      <c r="B8164" s="13"/>
    </row>
    <row r="8165" spans="2:2">
      <c r="B8165" s="13"/>
    </row>
    <row r="8166" spans="2:2">
      <c r="B8166" s="13"/>
    </row>
    <row r="8167" spans="2:2">
      <c r="B8167" s="13"/>
    </row>
    <row r="8168" spans="2:2">
      <c r="B8168" s="13"/>
    </row>
    <row r="8169" spans="2:2">
      <c r="B8169" s="13"/>
    </row>
    <row r="8170" spans="2:2">
      <c r="B8170" s="13"/>
    </row>
    <row r="8171" spans="2:2">
      <c r="B8171" s="13"/>
    </row>
    <row r="8172" spans="2:2">
      <c r="B8172" s="13"/>
    </row>
    <row r="8173" spans="2:2">
      <c r="B8173" s="13"/>
    </row>
    <row r="8174" spans="2:2">
      <c r="B8174" s="13"/>
    </row>
    <row r="8175" spans="2:2">
      <c r="B8175" s="13"/>
    </row>
    <row r="8176" spans="2:2">
      <c r="B8176" s="13"/>
    </row>
    <row r="8177" spans="2:2">
      <c r="B8177" s="13"/>
    </row>
    <row r="8178" spans="2:2">
      <c r="B8178" s="13"/>
    </row>
    <row r="8179" spans="2:2">
      <c r="B8179" s="13"/>
    </row>
    <row r="8180" spans="2:2">
      <c r="B8180" s="13"/>
    </row>
    <row r="8181" spans="2:2">
      <c r="B8181" s="13"/>
    </row>
    <row r="8182" spans="2:2">
      <c r="B8182" s="13"/>
    </row>
    <row r="8183" spans="2:2">
      <c r="B8183" s="13"/>
    </row>
    <row r="8184" spans="2:2">
      <c r="B8184" s="13"/>
    </row>
    <row r="8185" spans="2:2">
      <c r="B8185" s="13"/>
    </row>
    <row r="8186" spans="2:2">
      <c r="B8186" s="13"/>
    </row>
    <row r="8187" spans="2:2">
      <c r="B8187" s="13"/>
    </row>
    <row r="8188" spans="2:2">
      <c r="B8188" s="13"/>
    </row>
    <row r="8189" spans="2:2">
      <c r="B8189" s="13"/>
    </row>
    <row r="8190" spans="2:2">
      <c r="B8190" s="13"/>
    </row>
    <row r="8191" spans="2:2">
      <c r="B8191" s="13"/>
    </row>
    <row r="8192" spans="2:2">
      <c r="B8192" s="13"/>
    </row>
    <row r="8193" spans="2:2">
      <c r="B8193" s="13"/>
    </row>
    <row r="8194" spans="2:2">
      <c r="B8194" s="13"/>
    </row>
    <row r="8195" spans="2:2">
      <c r="B8195" s="13"/>
    </row>
    <row r="8196" spans="2:2">
      <c r="B8196" s="13"/>
    </row>
    <row r="8197" spans="2:2">
      <c r="B8197" s="13"/>
    </row>
    <row r="8198" spans="2:2">
      <c r="B8198" s="13"/>
    </row>
    <row r="8199" spans="2:2">
      <c r="B8199" s="13"/>
    </row>
    <row r="8200" spans="2:2">
      <c r="B8200" s="13"/>
    </row>
    <row r="8201" spans="2:2">
      <c r="B8201" s="13"/>
    </row>
    <row r="8202" spans="2:2">
      <c r="B8202" s="13"/>
    </row>
    <row r="8203" spans="2:2">
      <c r="B8203" s="13"/>
    </row>
    <row r="8204" spans="2:2">
      <c r="B8204" s="13"/>
    </row>
    <row r="8205" spans="2:2">
      <c r="B8205" s="13"/>
    </row>
    <row r="8206" spans="2:2">
      <c r="B8206" s="13"/>
    </row>
    <row r="8207" spans="2:2">
      <c r="B8207" s="13"/>
    </row>
    <row r="8208" spans="2:2">
      <c r="B8208" s="13"/>
    </row>
    <row r="8209" spans="2:2">
      <c r="B8209" s="13"/>
    </row>
    <row r="8210" spans="2:2">
      <c r="B8210" s="13"/>
    </row>
    <row r="8211" spans="2:2">
      <c r="B8211" s="13"/>
    </row>
    <row r="8212" spans="2:2">
      <c r="B8212" s="13"/>
    </row>
    <row r="8213" spans="2:2">
      <c r="B8213" s="13"/>
    </row>
    <row r="8214" spans="2:2">
      <c r="B8214" s="13"/>
    </row>
    <row r="8215" spans="2:2">
      <c r="B8215" s="13"/>
    </row>
    <row r="8216" spans="2:2">
      <c r="B8216" s="13"/>
    </row>
    <row r="8217" spans="2:2">
      <c r="B8217" s="13"/>
    </row>
    <row r="8218" spans="2:2">
      <c r="B8218" s="13"/>
    </row>
    <row r="8219" spans="2:2">
      <c r="B8219" s="13"/>
    </row>
    <row r="8220" spans="2:2">
      <c r="B8220" s="13"/>
    </row>
    <row r="8221" spans="2:2">
      <c r="B8221" s="13"/>
    </row>
    <row r="8222" spans="2:2">
      <c r="B8222" s="13"/>
    </row>
    <row r="8223" spans="2:2">
      <c r="B8223" s="13"/>
    </row>
    <row r="8224" spans="2:2">
      <c r="B8224" s="13"/>
    </row>
    <row r="8225" spans="2:2">
      <c r="B8225" s="13"/>
    </row>
    <row r="8226" spans="2:2">
      <c r="B8226" s="13"/>
    </row>
    <row r="8227" spans="2:2">
      <c r="B8227" s="13"/>
    </row>
    <row r="8228" spans="2:2">
      <c r="B8228" s="13"/>
    </row>
    <row r="8229" spans="2:2">
      <c r="B8229" s="13"/>
    </row>
    <row r="8230" spans="2:2">
      <c r="B8230" s="13"/>
    </row>
    <row r="8231" spans="2:2">
      <c r="B8231" s="13"/>
    </row>
    <row r="8232" spans="2:2">
      <c r="B8232" s="13"/>
    </row>
    <row r="8233" spans="2:2">
      <c r="B8233" s="13"/>
    </row>
    <row r="8234" spans="2:2">
      <c r="B8234" s="13"/>
    </row>
    <row r="8235" spans="2:2">
      <c r="B8235" s="13"/>
    </row>
    <row r="8236" spans="2:2">
      <c r="B8236" s="13"/>
    </row>
    <row r="8237" spans="2:2">
      <c r="B8237" s="13"/>
    </row>
    <row r="8238" spans="2:2">
      <c r="B8238" s="13"/>
    </row>
    <row r="8239" spans="2:2">
      <c r="B8239" s="13"/>
    </row>
    <row r="8240" spans="2:2">
      <c r="B8240" s="13"/>
    </row>
    <row r="8241" spans="2:2">
      <c r="B8241" s="13"/>
    </row>
    <row r="8242" spans="2:2">
      <c r="B8242" s="13"/>
    </row>
    <row r="8243" spans="2:2">
      <c r="B8243" s="13"/>
    </row>
    <row r="8244" spans="2:2">
      <c r="B8244" s="13"/>
    </row>
    <row r="8245" spans="2:2">
      <c r="B8245" s="13"/>
    </row>
    <row r="8246" spans="2:2">
      <c r="B8246" s="13"/>
    </row>
    <row r="8247" spans="2:2">
      <c r="B8247" s="13"/>
    </row>
    <row r="8248" spans="2:2">
      <c r="B8248" s="13"/>
    </row>
    <row r="8249" spans="2:2">
      <c r="B8249" s="13"/>
    </row>
    <row r="8250" spans="2:2">
      <c r="B8250" s="13"/>
    </row>
    <row r="8251" spans="2:2">
      <c r="B8251" s="13"/>
    </row>
    <row r="8252" spans="2:2">
      <c r="B8252" s="13"/>
    </row>
    <row r="8253" spans="2:2">
      <c r="B8253" s="13"/>
    </row>
    <row r="8254" spans="2:2">
      <c r="B8254" s="13"/>
    </row>
    <row r="8255" spans="2:2">
      <c r="B8255" s="13"/>
    </row>
    <row r="8256" spans="2:2">
      <c r="B8256" s="13"/>
    </row>
    <row r="8257" spans="2:2">
      <c r="B8257" s="13"/>
    </row>
    <row r="8258" spans="2:2">
      <c r="B8258" s="13"/>
    </row>
    <row r="8259" spans="2:2">
      <c r="B8259" s="13"/>
    </row>
    <row r="8260" spans="2:2">
      <c r="B8260" s="13"/>
    </row>
    <row r="8261" spans="2:2">
      <c r="B8261" s="13"/>
    </row>
    <row r="8262" spans="2:2">
      <c r="B8262" s="13"/>
    </row>
    <row r="8263" spans="2:2">
      <c r="B8263" s="13"/>
    </row>
    <row r="8264" spans="2:2">
      <c r="B8264" s="13"/>
    </row>
    <row r="8265" spans="2:2">
      <c r="B8265" s="13"/>
    </row>
    <row r="8266" spans="2:2">
      <c r="B8266" s="13"/>
    </row>
    <row r="8267" spans="2:2">
      <c r="B8267" s="13"/>
    </row>
    <row r="8268" spans="2:2">
      <c r="B8268" s="13"/>
    </row>
    <row r="8269" spans="2:2">
      <c r="B8269" s="13"/>
    </row>
    <row r="8270" spans="2:2">
      <c r="B8270" s="13"/>
    </row>
    <row r="8271" spans="2:2">
      <c r="B8271" s="13"/>
    </row>
    <row r="8272" spans="2:2">
      <c r="B8272" s="13"/>
    </row>
    <row r="8273" spans="2:2">
      <c r="B8273" s="13"/>
    </row>
    <row r="8274" spans="2:2">
      <c r="B8274" s="13"/>
    </row>
    <row r="8275" spans="2:2">
      <c r="B8275" s="13"/>
    </row>
    <row r="8276" spans="2:2">
      <c r="B8276" s="13"/>
    </row>
    <row r="8277" spans="2:2">
      <c r="B8277" s="13"/>
    </row>
    <row r="8278" spans="2:2">
      <c r="B8278" s="13"/>
    </row>
    <row r="8279" spans="2:2">
      <c r="B8279" s="13"/>
    </row>
    <row r="8280" spans="2:2">
      <c r="B8280" s="13"/>
    </row>
    <row r="8281" spans="2:2">
      <c r="B8281" s="13"/>
    </row>
    <row r="8282" spans="2:2">
      <c r="B8282" s="13"/>
    </row>
    <row r="8283" spans="2:2">
      <c r="B8283" s="13"/>
    </row>
    <row r="8284" spans="2:2">
      <c r="B8284" s="13"/>
    </row>
    <row r="8285" spans="2:2">
      <c r="B8285" s="13"/>
    </row>
    <row r="8286" spans="2:2">
      <c r="B8286" s="13"/>
    </row>
    <row r="8287" spans="2:2">
      <c r="B8287" s="13"/>
    </row>
    <row r="8288" spans="2:2">
      <c r="B8288" s="13"/>
    </row>
    <row r="8289" spans="2:2">
      <c r="B8289" s="13"/>
    </row>
    <row r="8290" spans="2:2">
      <c r="B8290" s="13"/>
    </row>
    <row r="8291" spans="2:2">
      <c r="B8291" s="13"/>
    </row>
    <row r="8292" spans="2:2">
      <c r="B8292" s="13"/>
    </row>
    <row r="8293" spans="2:2">
      <c r="B8293" s="13"/>
    </row>
    <row r="8294" spans="2:2">
      <c r="B8294" s="13"/>
    </row>
    <row r="8295" spans="2:2">
      <c r="B8295" s="13"/>
    </row>
    <row r="8296" spans="2:2">
      <c r="B8296" s="13"/>
    </row>
    <row r="8297" spans="2:2">
      <c r="B8297" s="13"/>
    </row>
    <row r="8298" spans="2:2">
      <c r="B8298" s="13"/>
    </row>
    <row r="8299" spans="2:2">
      <c r="B8299" s="13"/>
    </row>
    <row r="8300" spans="2:2">
      <c r="B8300" s="13"/>
    </row>
    <row r="8301" spans="2:2">
      <c r="B8301" s="13"/>
    </row>
    <row r="8302" spans="2:2">
      <c r="B8302" s="13"/>
    </row>
    <row r="8303" spans="2:2">
      <c r="B8303" s="13"/>
    </row>
    <row r="8304" spans="2:2">
      <c r="B8304" s="13"/>
    </row>
    <row r="8305" spans="2:2">
      <c r="B8305" s="13"/>
    </row>
    <row r="8306" spans="2:2">
      <c r="B8306" s="13"/>
    </row>
    <row r="8307" spans="2:2">
      <c r="B8307" s="13"/>
    </row>
    <row r="8308" spans="2:2">
      <c r="B8308" s="13"/>
    </row>
    <row r="8309" spans="2:2">
      <c r="B8309" s="13"/>
    </row>
    <row r="8310" spans="2:2">
      <c r="B8310" s="13"/>
    </row>
    <row r="8311" spans="2:2">
      <c r="B8311" s="13"/>
    </row>
    <row r="8312" spans="2:2">
      <c r="B8312" s="13"/>
    </row>
    <row r="8313" spans="2:2">
      <c r="B8313" s="13"/>
    </row>
    <row r="8314" spans="2:2">
      <c r="B8314" s="13"/>
    </row>
    <row r="8315" spans="2:2">
      <c r="B8315" s="13"/>
    </row>
    <row r="8316" spans="2:2">
      <c r="B8316" s="13"/>
    </row>
    <row r="8317" spans="2:2">
      <c r="B8317" s="13"/>
    </row>
    <row r="8318" spans="2:2">
      <c r="B8318" s="13"/>
    </row>
    <row r="8319" spans="2:2">
      <c r="B8319" s="13"/>
    </row>
    <row r="8320" spans="2:2">
      <c r="B8320" s="13"/>
    </row>
    <row r="8321" spans="2:2">
      <c r="B8321" s="13"/>
    </row>
    <row r="8322" spans="2:2">
      <c r="B8322" s="13"/>
    </row>
    <row r="8323" spans="2:2">
      <c r="B8323" s="13"/>
    </row>
    <row r="8324" spans="2:2">
      <c r="B8324" s="13"/>
    </row>
    <row r="8325" spans="2:2">
      <c r="B8325" s="13"/>
    </row>
    <row r="8326" spans="2:2">
      <c r="B8326" s="13"/>
    </row>
    <row r="8327" spans="2:2">
      <c r="B8327" s="13"/>
    </row>
    <row r="8328" spans="2:2">
      <c r="B8328" s="13"/>
    </row>
    <row r="8329" spans="2:2">
      <c r="B8329" s="13"/>
    </row>
    <row r="8330" spans="2:2">
      <c r="B8330" s="13"/>
    </row>
    <row r="8331" spans="2:2">
      <c r="B8331" s="13"/>
    </row>
    <row r="8332" spans="2:2">
      <c r="B8332" s="13"/>
    </row>
    <row r="8333" spans="2:2">
      <c r="B8333" s="13"/>
    </row>
    <row r="8334" spans="2:2">
      <c r="B8334" s="13"/>
    </row>
    <row r="8335" spans="2:2">
      <c r="B8335" s="13"/>
    </row>
    <row r="8336" spans="2:2">
      <c r="B8336" s="13"/>
    </row>
    <row r="8337" spans="2:2">
      <c r="B8337" s="13"/>
    </row>
    <row r="8338" spans="2:2">
      <c r="B8338" s="13"/>
    </row>
    <row r="8339" spans="2:2">
      <c r="B8339" s="13"/>
    </row>
    <row r="8340" spans="2:2">
      <c r="B8340" s="13"/>
    </row>
    <row r="8341" spans="2:2">
      <c r="B8341" s="13"/>
    </row>
    <row r="8342" spans="2:2">
      <c r="B8342" s="13"/>
    </row>
    <row r="8343" spans="2:2">
      <c r="B8343" s="13"/>
    </row>
    <row r="8344" spans="2:2">
      <c r="B8344" s="13"/>
    </row>
    <row r="8345" spans="2:2">
      <c r="B8345" s="13"/>
    </row>
    <row r="8346" spans="2:2">
      <c r="B8346" s="13"/>
    </row>
    <row r="8347" spans="2:2">
      <c r="B8347" s="13"/>
    </row>
    <row r="8348" spans="2:2">
      <c r="B8348" s="13"/>
    </row>
    <row r="8349" spans="2:2">
      <c r="B8349" s="13"/>
    </row>
    <row r="8350" spans="2:2">
      <c r="B8350" s="13"/>
    </row>
    <row r="8351" spans="2:2">
      <c r="B8351" s="13"/>
    </row>
    <row r="8352" spans="2:2">
      <c r="B8352" s="13"/>
    </row>
    <row r="8353" spans="2:2">
      <c r="B8353" s="13"/>
    </row>
    <row r="8354" spans="2:2">
      <c r="B8354" s="13"/>
    </row>
    <row r="8355" spans="2:2">
      <c r="B8355" s="13"/>
    </row>
    <row r="8356" spans="2:2">
      <c r="B8356" s="13"/>
    </row>
    <row r="8357" spans="2:2">
      <c r="B8357" s="13"/>
    </row>
    <row r="8358" spans="2:2">
      <c r="B8358" s="13"/>
    </row>
    <row r="8359" spans="2:2">
      <c r="B8359" s="13"/>
    </row>
    <row r="8360" spans="2:2">
      <c r="B8360" s="13"/>
    </row>
    <row r="8361" spans="2:2">
      <c r="B8361" s="13"/>
    </row>
    <row r="8362" spans="2:2">
      <c r="B8362" s="13"/>
    </row>
    <row r="8363" spans="2:2">
      <c r="B8363" s="13"/>
    </row>
    <row r="8364" spans="2:2">
      <c r="B8364" s="13"/>
    </row>
    <row r="8365" spans="2:2">
      <c r="B8365" s="13"/>
    </row>
    <row r="8366" spans="2:2">
      <c r="B8366" s="13"/>
    </row>
    <row r="8367" spans="2:2">
      <c r="B8367" s="13"/>
    </row>
    <row r="8368" spans="2:2">
      <c r="B8368" s="13"/>
    </row>
    <row r="8369" spans="2:2">
      <c r="B8369" s="13"/>
    </row>
    <row r="8370" spans="2:2">
      <c r="B8370" s="13"/>
    </row>
    <row r="8371" spans="2:2">
      <c r="B8371" s="13"/>
    </row>
    <row r="8372" spans="2:2">
      <c r="B8372" s="13"/>
    </row>
    <row r="8373" spans="2:2">
      <c r="B8373" s="13"/>
    </row>
    <row r="8374" spans="2:2">
      <c r="B8374" s="13"/>
    </row>
    <row r="8375" spans="2:2">
      <c r="B8375" s="13"/>
    </row>
    <row r="8376" spans="2:2">
      <c r="B8376" s="13"/>
    </row>
    <row r="8377" spans="2:2">
      <c r="B8377" s="13"/>
    </row>
    <row r="8378" spans="2:2">
      <c r="B8378" s="13"/>
    </row>
    <row r="8379" spans="2:2">
      <c r="B8379" s="13"/>
    </row>
    <row r="8380" spans="2:2">
      <c r="B8380" s="13"/>
    </row>
    <row r="8381" spans="2:2">
      <c r="B8381" s="13"/>
    </row>
    <row r="8382" spans="2:2">
      <c r="B8382" s="13"/>
    </row>
    <row r="8383" spans="2:2">
      <c r="B8383" s="13"/>
    </row>
    <row r="8384" spans="2:2">
      <c r="B8384" s="13"/>
    </row>
    <row r="8385" spans="2:2">
      <c r="B8385" s="13"/>
    </row>
    <row r="8386" spans="2:2">
      <c r="B8386" s="13"/>
    </row>
    <row r="8387" spans="2:2">
      <c r="B8387" s="13"/>
    </row>
    <row r="8388" spans="2:2">
      <c r="B8388" s="13"/>
    </row>
    <row r="8389" spans="2:2">
      <c r="B8389" s="13"/>
    </row>
    <row r="8390" spans="2:2">
      <c r="B8390" s="13"/>
    </row>
    <row r="8391" spans="2:2">
      <c r="B8391" s="13"/>
    </row>
    <row r="8392" spans="2:2">
      <c r="B8392" s="13"/>
    </row>
    <row r="8393" spans="2:2">
      <c r="B8393" s="13"/>
    </row>
    <row r="8394" spans="2:2">
      <c r="B8394" s="13"/>
    </row>
    <row r="8395" spans="2:2">
      <c r="B8395" s="13"/>
    </row>
    <row r="8396" spans="2:2">
      <c r="B8396" s="13"/>
    </row>
    <row r="8397" spans="2:2">
      <c r="B8397" s="13"/>
    </row>
    <row r="8398" spans="2:2">
      <c r="B8398" s="13"/>
    </row>
    <row r="8399" spans="2:2">
      <c r="B8399" s="13"/>
    </row>
    <row r="8400" spans="2:2">
      <c r="B8400" s="13"/>
    </row>
    <row r="8401" spans="2:2">
      <c r="B8401" s="13"/>
    </row>
    <row r="8402" spans="2:2">
      <c r="B8402" s="13"/>
    </row>
    <row r="8403" spans="2:2">
      <c r="B8403" s="13"/>
    </row>
    <row r="8404" spans="2:2">
      <c r="B8404" s="13"/>
    </row>
    <row r="8405" spans="2:2">
      <c r="B8405" s="13"/>
    </row>
    <row r="8406" spans="2:2">
      <c r="B8406" s="13"/>
    </row>
    <row r="8407" spans="2:2">
      <c r="B8407" s="13"/>
    </row>
    <row r="8408" spans="2:2">
      <c r="B8408" s="13"/>
    </row>
    <row r="8409" spans="2:2">
      <c r="B8409" s="13"/>
    </row>
    <row r="8410" spans="2:2">
      <c r="B8410" s="13"/>
    </row>
    <row r="8411" spans="2:2">
      <c r="B8411" s="13"/>
    </row>
    <row r="8412" spans="2:2">
      <c r="B8412" s="13"/>
    </row>
    <row r="8413" spans="2:2">
      <c r="B8413" s="13"/>
    </row>
    <row r="8414" spans="2:2">
      <c r="B8414" s="13"/>
    </row>
    <row r="8415" spans="2:2">
      <c r="B8415" s="13"/>
    </row>
    <row r="8416" spans="2:2">
      <c r="B8416" s="13"/>
    </row>
    <row r="8417" spans="2:2">
      <c r="B8417" s="13"/>
    </row>
    <row r="8418" spans="2:2">
      <c r="B8418" s="13"/>
    </row>
    <row r="8419" spans="2:2">
      <c r="B8419" s="13"/>
    </row>
    <row r="8420" spans="2:2">
      <c r="B8420" s="13"/>
    </row>
    <row r="8421" spans="2:2">
      <c r="B8421" s="13"/>
    </row>
    <row r="8422" spans="2:2">
      <c r="B8422" s="13"/>
    </row>
    <row r="8423" spans="2:2">
      <c r="B8423" s="13"/>
    </row>
    <row r="8424" spans="2:2">
      <c r="B8424" s="13"/>
    </row>
    <row r="8425" spans="2:2">
      <c r="B8425" s="13"/>
    </row>
    <row r="8426" spans="2:2">
      <c r="B8426" s="13"/>
    </row>
    <row r="8427" spans="2:2">
      <c r="B8427" s="13"/>
    </row>
    <row r="8428" spans="2:2">
      <c r="B8428" s="13"/>
    </row>
    <row r="8429" spans="2:2">
      <c r="B8429" s="13"/>
    </row>
    <row r="8430" spans="2:2">
      <c r="B8430" s="13"/>
    </row>
    <row r="8431" spans="2:2">
      <c r="B8431" s="13"/>
    </row>
    <row r="8432" spans="2:2">
      <c r="B8432" s="13"/>
    </row>
    <row r="8433" spans="2:2">
      <c r="B8433" s="13"/>
    </row>
    <row r="8434" spans="2:2">
      <c r="B8434" s="13"/>
    </row>
    <row r="8435" spans="2:2">
      <c r="B8435" s="13"/>
    </row>
    <row r="8436" spans="2:2">
      <c r="B8436" s="13"/>
    </row>
    <row r="8437" spans="2:2">
      <c r="B8437" s="13"/>
    </row>
    <row r="8438" spans="2:2">
      <c r="B8438" s="13"/>
    </row>
    <row r="8439" spans="2:2">
      <c r="B8439" s="13"/>
    </row>
    <row r="8440" spans="2:2">
      <c r="B8440" s="13"/>
    </row>
    <row r="8441" spans="2:2">
      <c r="B8441" s="13"/>
    </row>
    <row r="8442" spans="2:2">
      <c r="B8442" s="13"/>
    </row>
    <row r="8443" spans="2:2">
      <c r="B8443" s="13"/>
    </row>
    <row r="8444" spans="2:2">
      <c r="B8444" s="13"/>
    </row>
    <row r="8445" spans="2:2">
      <c r="B8445" s="13"/>
    </row>
    <row r="8446" spans="2:2">
      <c r="B8446" s="13"/>
    </row>
    <row r="8447" spans="2:2">
      <c r="B8447" s="13"/>
    </row>
    <row r="8448" spans="2:2">
      <c r="B8448" s="13"/>
    </row>
    <row r="8449" spans="2:2">
      <c r="B8449" s="13"/>
    </row>
    <row r="8450" spans="2:2">
      <c r="B8450" s="13"/>
    </row>
    <row r="8451" spans="2:2">
      <c r="B8451" s="13"/>
    </row>
    <row r="8452" spans="2:2">
      <c r="B8452" s="13"/>
    </row>
    <row r="8453" spans="2:2">
      <c r="B8453" s="13"/>
    </row>
    <row r="8454" spans="2:2">
      <c r="B8454" s="13"/>
    </row>
    <row r="8455" spans="2:2">
      <c r="B8455" s="13"/>
    </row>
    <row r="8456" spans="2:2">
      <c r="B8456" s="13"/>
    </row>
    <row r="8457" spans="2:2">
      <c r="B8457" s="13"/>
    </row>
    <row r="8458" spans="2:2">
      <c r="B8458" s="13"/>
    </row>
    <row r="8459" spans="2:2">
      <c r="B8459" s="13"/>
    </row>
    <row r="8460" spans="2:2">
      <c r="B8460" s="13"/>
    </row>
    <row r="8461" spans="2:2">
      <c r="B8461" s="13"/>
    </row>
    <row r="8462" spans="2:2">
      <c r="B8462" s="13"/>
    </row>
    <row r="8463" spans="2:2">
      <c r="B8463" s="13"/>
    </row>
    <row r="8464" spans="2:2">
      <c r="B8464" s="13"/>
    </row>
    <row r="8465" spans="2:2">
      <c r="B8465" s="13"/>
    </row>
    <row r="8466" spans="2:2">
      <c r="B8466" s="13"/>
    </row>
    <row r="8467" spans="2:2">
      <c r="B8467" s="13"/>
    </row>
    <row r="8468" spans="2:2">
      <c r="B8468" s="13"/>
    </row>
    <row r="8469" spans="2:2">
      <c r="B8469" s="13"/>
    </row>
    <row r="8470" spans="2:2">
      <c r="B8470" s="13"/>
    </row>
    <row r="8471" spans="2:2">
      <c r="B8471" s="13"/>
    </row>
    <row r="8472" spans="2:2">
      <c r="B8472" s="13"/>
    </row>
    <row r="8473" spans="2:2">
      <c r="B8473" s="13"/>
    </row>
    <row r="8474" spans="2:2">
      <c r="B8474" s="13"/>
    </row>
    <row r="8475" spans="2:2">
      <c r="B8475" s="13"/>
    </row>
    <row r="8476" spans="2:2">
      <c r="B8476" s="13"/>
    </row>
    <row r="8477" spans="2:2">
      <c r="B8477" s="13"/>
    </row>
    <row r="8478" spans="2:2">
      <c r="B8478" s="13"/>
    </row>
    <row r="8479" spans="2:2">
      <c r="B8479" s="13"/>
    </row>
    <row r="8480" spans="2:2">
      <c r="B8480" s="13"/>
    </row>
    <row r="8481" spans="2:2">
      <c r="B8481" s="13"/>
    </row>
    <row r="8482" spans="2:2">
      <c r="B8482" s="13"/>
    </row>
    <row r="8483" spans="2:2">
      <c r="B8483" s="13"/>
    </row>
    <row r="8484" spans="2:2">
      <c r="B8484" s="13"/>
    </row>
    <row r="8485" spans="2:2">
      <c r="B8485" s="13"/>
    </row>
    <row r="8486" spans="2:2">
      <c r="B8486" s="13"/>
    </row>
    <row r="8487" spans="2:2">
      <c r="B8487" s="13"/>
    </row>
    <row r="8488" spans="2:2">
      <c r="B8488" s="13"/>
    </row>
    <row r="8489" spans="2:2">
      <c r="B8489" s="13"/>
    </row>
    <row r="8490" spans="2:2">
      <c r="B8490" s="13"/>
    </row>
    <row r="8491" spans="2:2">
      <c r="B8491" s="13"/>
    </row>
    <row r="8492" spans="2:2">
      <c r="B8492" s="13"/>
    </row>
    <row r="8493" spans="2:2">
      <c r="B8493" s="13"/>
    </row>
    <row r="8494" spans="2:2">
      <c r="B8494" s="13"/>
    </row>
    <row r="8495" spans="2:2">
      <c r="B8495" s="13"/>
    </row>
    <row r="8496" spans="2:2">
      <c r="B8496" s="13"/>
    </row>
    <row r="8497" spans="2:2">
      <c r="B8497" s="13"/>
    </row>
    <row r="8498" spans="2:2">
      <c r="B8498" s="13"/>
    </row>
    <row r="8499" spans="2:2">
      <c r="B8499" s="13"/>
    </row>
    <row r="8500" spans="2:2">
      <c r="B8500" s="13"/>
    </row>
    <row r="8501" spans="2:2">
      <c r="B8501" s="13"/>
    </row>
    <row r="8502" spans="2:2">
      <c r="B8502" s="13"/>
    </row>
    <row r="8503" spans="2:2">
      <c r="B8503" s="13"/>
    </row>
    <row r="8504" spans="2:2">
      <c r="B8504" s="13"/>
    </row>
    <row r="8505" spans="2:2">
      <c r="B8505" s="13"/>
    </row>
    <row r="8506" spans="2:2">
      <c r="B8506" s="13"/>
    </row>
    <row r="8507" spans="2:2">
      <c r="B8507" s="13"/>
    </row>
    <row r="8508" spans="2:2">
      <c r="B8508" s="13"/>
    </row>
    <row r="8509" spans="2:2">
      <c r="B8509" s="13"/>
    </row>
    <row r="8510" spans="2:2">
      <c r="B8510" s="13"/>
    </row>
    <row r="8511" spans="2:2">
      <c r="B8511" s="13"/>
    </row>
    <row r="8512" spans="2:2">
      <c r="B8512" s="13"/>
    </row>
    <row r="8513" spans="2:2">
      <c r="B8513" s="13"/>
    </row>
    <row r="8514" spans="2:2">
      <c r="B8514" s="13"/>
    </row>
    <row r="8515" spans="2:2">
      <c r="B8515" s="13"/>
    </row>
    <row r="8516" spans="2:2">
      <c r="B8516" s="13"/>
    </row>
    <row r="8517" spans="2:2">
      <c r="B8517" s="13"/>
    </row>
    <row r="8518" spans="2:2">
      <c r="B8518" s="13"/>
    </row>
    <row r="8519" spans="2:2">
      <c r="B8519" s="13"/>
    </row>
    <row r="8520" spans="2:2">
      <c r="B8520" s="13"/>
    </row>
    <row r="8521" spans="2:2">
      <c r="B8521" s="13"/>
    </row>
    <row r="8522" spans="2:2">
      <c r="B8522" s="13"/>
    </row>
    <row r="8523" spans="2:2">
      <c r="B8523" s="13"/>
    </row>
    <row r="8524" spans="2:2">
      <c r="B8524" s="13"/>
    </row>
    <row r="8525" spans="2:2">
      <c r="B8525" s="13"/>
    </row>
    <row r="8526" spans="2:2">
      <c r="B8526" s="13"/>
    </row>
    <row r="8527" spans="2:2">
      <c r="B8527" s="13"/>
    </row>
    <row r="8528" spans="2:2">
      <c r="B8528" s="13"/>
    </row>
    <row r="8529" spans="2:2">
      <c r="B8529" s="13"/>
    </row>
    <row r="8530" spans="2:2">
      <c r="B8530" s="13"/>
    </row>
    <row r="8531" spans="2:2">
      <c r="B8531" s="13"/>
    </row>
    <row r="8532" spans="2:2">
      <c r="B8532" s="13"/>
    </row>
    <row r="8533" spans="2:2">
      <c r="B8533" s="13"/>
    </row>
    <row r="8534" spans="2:2">
      <c r="B8534" s="13"/>
    </row>
    <row r="8535" spans="2:2">
      <c r="B8535" s="13"/>
    </row>
    <row r="8536" spans="2:2">
      <c r="B8536" s="13"/>
    </row>
    <row r="8537" spans="2:2">
      <c r="B8537" s="13"/>
    </row>
    <row r="8538" spans="2:2">
      <c r="B8538" s="13"/>
    </row>
    <row r="8539" spans="2:2">
      <c r="B8539" s="13"/>
    </row>
    <row r="8540" spans="2:2">
      <c r="B8540" s="13"/>
    </row>
    <row r="8541" spans="2:2">
      <c r="B8541" s="13"/>
    </row>
    <row r="8542" spans="2:2">
      <c r="B8542" s="13"/>
    </row>
    <row r="8543" spans="2:2">
      <c r="B8543" s="13"/>
    </row>
    <row r="8544" spans="2:2">
      <c r="B8544" s="13"/>
    </row>
    <row r="8545" spans="2:2">
      <c r="B8545" s="13"/>
    </row>
    <row r="8546" spans="2:2">
      <c r="B8546" s="13"/>
    </row>
    <row r="8547" spans="2:2">
      <c r="B8547" s="13"/>
    </row>
    <row r="8548" spans="2:2">
      <c r="B8548" s="13"/>
    </row>
    <row r="8549" spans="2:2">
      <c r="B8549" s="13"/>
    </row>
    <row r="8550" spans="2:2">
      <c r="B8550" s="13"/>
    </row>
    <row r="8551" spans="2:2">
      <c r="B8551" s="13"/>
    </row>
    <row r="8552" spans="2:2">
      <c r="B8552" s="13"/>
    </row>
    <row r="8553" spans="2:2">
      <c r="B8553" s="13"/>
    </row>
    <row r="8554" spans="2:2">
      <c r="B8554" s="13"/>
    </row>
    <row r="8555" spans="2:2">
      <c r="B8555" s="13"/>
    </row>
    <row r="8556" spans="2:2">
      <c r="B8556" s="13"/>
    </row>
    <row r="8557" spans="2:2">
      <c r="B8557" s="13"/>
    </row>
    <row r="8558" spans="2:2">
      <c r="B8558" s="13"/>
    </row>
    <row r="8559" spans="2:2">
      <c r="B8559" s="13"/>
    </row>
    <row r="8560" spans="2:2">
      <c r="B8560" s="13"/>
    </row>
    <row r="8561" spans="2:2">
      <c r="B8561" s="13"/>
    </row>
    <row r="8562" spans="2:2">
      <c r="B8562" s="13"/>
    </row>
    <row r="8563" spans="2:2">
      <c r="B8563" s="13"/>
    </row>
    <row r="8564" spans="2:2">
      <c r="B8564" s="13"/>
    </row>
    <row r="8565" spans="2:2">
      <c r="B8565" s="13"/>
    </row>
    <row r="8566" spans="2:2">
      <c r="B8566" s="13"/>
    </row>
    <row r="8567" spans="2:2">
      <c r="B8567" s="13"/>
    </row>
    <row r="8568" spans="2:2">
      <c r="B8568" s="13"/>
    </row>
    <row r="8569" spans="2:2">
      <c r="B8569" s="13"/>
    </row>
    <row r="8570" spans="2:2">
      <c r="B8570" s="13"/>
    </row>
    <row r="8571" spans="2:2">
      <c r="B8571" s="13"/>
    </row>
    <row r="8572" spans="2:2">
      <c r="B8572" s="13"/>
    </row>
    <row r="8573" spans="2:2">
      <c r="B8573" s="13"/>
    </row>
    <row r="8574" spans="2:2">
      <c r="B8574" s="13"/>
    </row>
    <row r="8575" spans="2:2">
      <c r="B8575" s="13"/>
    </row>
    <row r="8576" spans="2:2">
      <c r="B8576" s="13"/>
    </row>
    <row r="8577" spans="2:2">
      <c r="B8577" s="13"/>
    </row>
    <row r="8578" spans="2:2">
      <c r="B8578" s="13"/>
    </row>
    <row r="8579" spans="2:2">
      <c r="B8579" s="13"/>
    </row>
    <row r="8580" spans="2:2">
      <c r="B8580" s="13"/>
    </row>
    <row r="8581" spans="2:2">
      <c r="B8581" s="13"/>
    </row>
    <row r="8582" spans="2:2">
      <c r="B8582" s="13"/>
    </row>
    <row r="8583" spans="2:2">
      <c r="B8583" s="13"/>
    </row>
    <row r="8584" spans="2:2">
      <c r="B8584" s="13"/>
    </row>
    <row r="8585" spans="2:2">
      <c r="B8585" s="13"/>
    </row>
    <row r="8586" spans="2:2">
      <c r="B8586" s="13"/>
    </row>
    <row r="8587" spans="2:2">
      <c r="B8587" s="13"/>
    </row>
    <row r="8588" spans="2:2">
      <c r="B8588" s="13"/>
    </row>
    <row r="8589" spans="2:2">
      <c r="B8589" s="13"/>
    </row>
    <row r="8590" spans="2:2">
      <c r="B8590" s="13"/>
    </row>
    <row r="8591" spans="2:2">
      <c r="B8591" s="13"/>
    </row>
    <row r="8592" spans="2:2">
      <c r="B8592" s="13"/>
    </row>
    <row r="8593" spans="2:2">
      <c r="B8593" s="13"/>
    </row>
    <row r="8594" spans="2:2">
      <c r="B8594" s="13"/>
    </row>
    <row r="8595" spans="2:2">
      <c r="B8595" s="13"/>
    </row>
    <row r="8596" spans="2:2">
      <c r="B8596" s="13"/>
    </row>
    <row r="8597" spans="2:2">
      <c r="B8597" s="13"/>
    </row>
    <row r="8598" spans="2:2">
      <c r="B8598" s="13"/>
    </row>
    <row r="8599" spans="2:2">
      <c r="B8599" s="13"/>
    </row>
    <row r="8600" spans="2:2">
      <c r="B8600" s="13"/>
    </row>
    <row r="8601" spans="2:2">
      <c r="B8601" s="13"/>
    </row>
    <row r="8602" spans="2:2">
      <c r="B8602" s="13"/>
    </row>
    <row r="8603" spans="2:2">
      <c r="B8603" s="13"/>
    </row>
    <row r="8604" spans="2:2">
      <c r="B8604" s="13"/>
    </row>
    <row r="8605" spans="2:2">
      <c r="B8605" s="13"/>
    </row>
    <row r="8606" spans="2:2">
      <c r="B8606" s="13"/>
    </row>
    <row r="8607" spans="2:2">
      <c r="B8607" s="13"/>
    </row>
    <row r="8608" spans="2:2">
      <c r="B8608" s="13"/>
    </row>
    <row r="8609" spans="2:2">
      <c r="B8609" s="13"/>
    </row>
    <row r="8610" spans="2:2">
      <c r="B8610" s="13"/>
    </row>
    <row r="8611" spans="2:2">
      <c r="B8611" s="13"/>
    </row>
    <row r="8612" spans="2:2">
      <c r="B8612" s="13"/>
    </row>
    <row r="8613" spans="2:2">
      <c r="B8613" s="13"/>
    </row>
    <row r="8614" spans="2:2">
      <c r="B8614" s="13"/>
    </row>
    <row r="8615" spans="2:2">
      <c r="B8615" s="13"/>
    </row>
    <row r="8616" spans="2:2">
      <c r="B8616" s="13"/>
    </row>
    <row r="8617" spans="2:2">
      <c r="B8617" s="13"/>
    </row>
    <row r="8618" spans="2:2">
      <c r="B8618" s="13"/>
    </row>
    <row r="8619" spans="2:2">
      <c r="B8619" s="13"/>
    </row>
    <row r="8620" spans="2:2">
      <c r="B8620" s="13"/>
    </row>
    <row r="8621" spans="2:2">
      <c r="B8621" s="13"/>
    </row>
    <row r="8622" spans="2:2">
      <c r="B8622" s="13"/>
    </row>
    <row r="8623" spans="2:2">
      <c r="B8623" s="13"/>
    </row>
    <row r="8624" spans="2:2">
      <c r="B8624" s="13"/>
    </row>
    <row r="8625" spans="2:2">
      <c r="B8625" s="13"/>
    </row>
    <row r="8626" spans="2:2">
      <c r="B8626" s="13"/>
    </row>
    <row r="8627" spans="2:2">
      <c r="B8627" s="13"/>
    </row>
    <row r="8628" spans="2:2">
      <c r="B8628" s="13"/>
    </row>
    <row r="8629" spans="2:2">
      <c r="B8629" s="13"/>
    </row>
    <row r="8630" spans="2:2">
      <c r="B8630" s="13"/>
    </row>
    <row r="8631" spans="2:2">
      <c r="B8631" s="13"/>
    </row>
    <row r="8632" spans="2:2">
      <c r="B8632" s="13"/>
    </row>
    <row r="8633" spans="2:2">
      <c r="B8633" s="13"/>
    </row>
    <row r="8634" spans="2:2">
      <c r="B8634" s="13"/>
    </row>
    <row r="8635" spans="2:2">
      <c r="B8635" s="13"/>
    </row>
    <row r="8636" spans="2:2">
      <c r="B8636" s="13"/>
    </row>
    <row r="8637" spans="2:2">
      <c r="B8637" s="13"/>
    </row>
    <row r="8638" spans="2:2">
      <c r="B8638" s="13"/>
    </row>
    <row r="8639" spans="2:2">
      <c r="B8639" s="13"/>
    </row>
    <row r="8640" spans="2:2">
      <c r="B8640" s="13"/>
    </row>
    <row r="8641" spans="2:2">
      <c r="B8641" s="13"/>
    </row>
    <row r="8642" spans="2:2">
      <c r="B8642" s="13"/>
    </row>
    <row r="8643" spans="2:2">
      <c r="B8643" s="13"/>
    </row>
    <row r="8644" spans="2:2">
      <c r="B8644" s="13"/>
    </row>
    <row r="8645" spans="2:2">
      <c r="B8645" s="13"/>
    </row>
    <row r="8646" spans="2:2">
      <c r="B8646" s="13"/>
    </row>
    <row r="8647" spans="2:2">
      <c r="B8647" s="13"/>
    </row>
    <row r="8648" spans="2:2">
      <c r="B8648" s="13"/>
    </row>
    <row r="8649" spans="2:2">
      <c r="B8649" s="13"/>
    </row>
    <row r="8650" spans="2:2">
      <c r="B8650" s="13"/>
    </row>
    <row r="8651" spans="2:2">
      <c r="B8651" s="13"/>
    </row>
    <row r="8652" spans="2:2">
      <c r="B8652" s="13"/>
    </row>
    <row r="8653" spans="2:2">
      <c r="B8653" s="13"/>
    </row>
    <row r="8654" spans="2:2">
      <c r="B8654" s="13"/>
    </row>
    <row r="8655" spans="2:2">
      <c r="B8655" s="13"/>
    </row>
    <row r="8656" spans="2:2">
      <c r="B8656" s="13"/>
    </row>
    <row r="8657" spans="2:2">
      <c r="B8657" s="13"/>
    </row>
    <row r="8658" spans="2:2">
      <c r="B8658" s="13"/>
    </row>
    <row r="8659" spans="2:2">
      <c r="B8659" s="13"/>
    </row>
    <row r="8660" spans="2:2">
      <c r="B8660" s="13"/>
    </row>
    <row r="8661" spans="2:2">
      <c r="B8661" s="13"/>
    </row>
    <row r="8662" spans="2:2">
      <c r="B8662" s="13"/>
    </row>
    <row r="8663" spans="2:2">
      <c r="B8663" s="13"/>
    </row>
    <row r="8664" spans="2:2">
      <c r="B8664" s="13"/>
    </row>
    <row r="8665" spans="2:2">
      <c r="B8665" s="13"/>
    </row>
    <row r="8666" spans="2:2">
      <c r="B8666" s="13"/>
    </row>
    <row r="8667" spans="2:2">
      <c r="B8667" s="13"/>
    </row>
    <row r="8668" spans="2:2">
      <c r="B8668" s="13"/>
    </row>
    <row r="8669" spans="2:2">
      <c r="B8669" s="13"/>
    </row>
    <row r="8670" spans="2:2">
      <c r="B8670" s="13"/>
    </row>
    <row r="8671" spans="2:2">
      <c r="B8671" s="13"/>
    </row>
    <row r="8672" spans="2:2">
      <c r="B8672" s="13"/>
    </row>
    <row r="8673" spans="2:2">
      <c r="B8673" s="13"/>
    </row>
    <row r="8674" spans="2:2">
      <c r="B8674" s="13"/>
    </row>
    <row r="8675" spans="2:2">
      <c r="B8675" s="13"/>
    </row>
    <row r="8676" spans="2:2">
      <c r="B8676" s="13"/>
    </row>
    <row r="8677" spans="2:2">
      <c r="B8677" s="13"/>
    </row>
    <row r="8678" spans="2:2">
      <c r="B8678" s="13"/>
    </row>
    <row r="8679" spans="2:2">
      <c r="B8679" s="13"/>
    </row>
    <row r="8680" spans="2:2">
      <c r="B8680" s="13"/>
    </row>
    <row r="8681" spans="2:2">
      <c r="B8681" s="13"/>
    </row>
    <row r="8682" spans="2:2">
      <c r="B8682" s="13"/>
    </row>
    <row r="8683" spans="2:2">
      <c r="B8683" s="13"/>
    </row>
    <row r="8684" spans="2:2">
      <c r="B8684" s="13"/>
    </row>
    <row r="8685" spans="2:2">
      <c r="B8685" s="13"/>
    </row>
    <row r="8686" spans="2:2">
      <c r="B8686" s="13"/>
    </row>
    <row r="8687" spans="2:2">
      <c r="B8687" s="13"/>
    </row>
    <row r="8688" spans="2:2">
      <c r="B8688" s="13"/>
    </row>
    <row r="8689" spans="2:2">
      <c r="B8689" s="13"/>
    </row>
    <row r="8690" spans="2:2">
      <c r="B8690" s="13"/>
    </row>
    <row r="8691" spans="2:2">
      <c r="B8691" s="13"/>
    </row>
    <row r="8692" spans="2:2">
      <c r="B8692" s="13"/>
    </row>
    <row r="8693" spans="2:2">
      <c r="B8693" s="13"/>
    </row>
    <row r="8694" spans="2:2">
      <c r="B8694" s="13"/>
    </row>
    <row r="8695" spans="2:2">
      <c r="B8695" s="13"/>
    </row>
    <row r="8696" spans="2:2">
      <c r="B8696" s="13"/>
    </row>
    <row r="8697" spans="2:2">
      <c r="B8697" s="13"/>
    </row>
    <row r="8698" spans="2:2">
      <c r="B8698" s="13"/>
    </row>
    <row r="8699" spans="2:2">
      <c r="B8699" s="13"/>
    </row>
    <row r="8700" spans="2:2">
      <c r="B8700" s="13"/>
    </row>
    <row r="8701" spans="2:2">
      <c r="B8701" s="13"/>
    </row>
    <row r="8702" spans="2:2">
      <c r="B8702" s="13"/>
    </row>
    <row r="8703" spans="2:2">
      <c r="B8703" s="13"/>
    </row>
    <row r="8704" spans="2:2">
      <c r="B8704" s="13"/>
    </row>
    <row r="8705" spans="2:2">
      <c r="B8705" s="13"/>
    </row>
    <row r="8706" spans="2:2">
      <c r="B8706" s="13"/>
    </row>
    <row r="8707" spans="2:2">
      <c r="B8707" s="13"/>
    </row>
    <row r="8708" spans="2:2">
      <c r="B8708" s="13"/>
    </row>
    <row r="8709" spans="2:2">
      <c r="B8709" s="13"/>
    </row>
    <row r="8710" spans="2:2">
      <c r="B8710" s="13"/>
    </row>
    <row r="8711" spans="2:2">
      <c r="B8711" s="13"/>
    </row>
    <row r="8712" spans="2:2">
      <c r="B8712" s="13"/>
    </row>
    <row r="8713" spans="2:2">
      <c r="B8713" s="13"/>
    </row>
    <row r="8714" spans="2:2">
      <c r="B8714" s="13"/>
    </row>
    <row r="8715" spans="2:2">
      <c r="B8715" s="13"/>
    </row>
    <row r="8716" spans="2:2">
      <c r="B8716" s="13"/>
    </row>
    <row r="8717" spans="2:2">
      <c r="B8717" s="13"/>
    </row>
    <row r="8718" spans="2:2">
      <c r="B8718" s="13"/>
    </row>
    <row r="8719" spans="2:2">
      <c r="B8719" s="13"/>
    </row>
    <row r="8720" spans="2:2">
      <c r="B8720" s="13"/>
    </row>
    <row r="8721" spans="2:2">
      <c r="B8721" s="13"/>
    </row>
    <row r="8722" spans="2:2">
      <c r="B8722" s="13"/>
    </row>
    <row r="8723" spans="2:2">
      <c r="B8723" s="13"/>
    </row>
    <row r="8724" spans="2:2">
      <c r="B8724" s="13"/>
    </row>
    <row r="8725" spans="2:2">
      <c r="B8725" s="13"/>
    </row>
    <row r="8726" spans="2:2">
      <c r="B8726" s="13"/>
    </row>
    <row r="8727" spans="2:2">
      <c r="B8727" s="13"/>
    </row>
    <row r="8728" spans="2:2">
      <c r="B8728" s="13"/>
    </row>
    <row r="8729" spans="2:2">
      <c r="B8729" s="13"/>
    </row>
    <row r="8730" spans="2:2">
      <c r="B8730" s="13"/>
    </row>
    <row r="8731" spans="2:2">
      <c r="B8731" s="13"/>
    </row>
    <row r="8732" spans="2:2">
      <c r="B8732" s="13"/>
    </row>
    <row r="8733" spans="2:2">
      <c r="B8733" s="13"/>
    </row>
    <row r="8734" spans="2:2">
      <c r="B8734" s="13"/>
    </row>
    <row r="8735" spans="2:2">
      <c r="B8735" s="13"/>
    </row>
    <row r="8736" spans="2:2">
      <c r="B8736" s="13"/>
    </row>
    <row r="8737" spans="2:2">
      <c r="B8737" s="13"/>
    </row>
    <row r="8738" spans="2:2">
      <c r="B8738" s="13"/>
    </row>
    <row r="8739" spans="2:2">
      <c r="B8739" s="13"/>
    </row>
    <row r="8740" spans="2:2">
      <c r="B8740" s="13"/>
    </row>
    <row r="8741" spans="2:2">
      <c r="B8741" s="13"/>
    </row>
    <row r="8742" spans="2:2">
      <c r="B8742" s="13"/>
    </row>
    <row r="8743" spans="2:2">
      <c r="B8743" s="13"/>
    </row>
    <row r="8744" spans="2:2">
      <c r="B8744" s="13"/>
    </row>
    <row r="8745" spans="2:2">
      <c r="B8745" s="13"/>
    </row>
    <row r="8746" spans="2:2">
      <c r="B8746" s="13"/>
    </row>
    <row r="8747" spans="2:2">
      <c r="B8747" s="13"/>
    </row>
    <row r="8748" spans="2:2">
      <c r="B8748" s="13"/>
    </row>
    <row r="8749" spans="2:2">
      <c r="B8749" s="13"/>
    </row>
    <row r="8750" spans="2:2">
      <c r="B8750" s="13"/>
    </row>
    <row r="8751" spans="2:2">
      <c r="B8751" s="13"/>
    </row>
    <row r="8752" spans="2:2">
      <c r="B8752" s="13"/>
    </row>
    <row r="8753" spans="2:2">
      <c r="B8753" s="13"/>
    </row>
    <row r="8754" spans="2:2">
      <c r="B8754" s="13"/>
    </row>
    <row r="8755" spans="2:2">
      <c r="B8755" s="13"/>
    </row>
    <row r="8756" spans="2:2">
      <c r="B8756" s="13"/>
    </row>
    <row r="8757" spans="2:2">
      <c r="B8757" s="13"/>
    </row>
    <row r="8758" spans="2:2">
      <c r="B8758" s="13"/>
    </row>
    <row r="8759" spans="2:2">
      <c r="B8759" s="13"/>
    </row>
    <row r="8760" spans="2:2">
      <c r="B8760" s="13"/>
    </row>
    <row r="8761" spans="2:2">
      <c r="B8761" s="13"/>
    </row>
    <row r="8762" spans="2:2">
      <c r="B8762" s="13"/>
    </row>
    <row r="8763" spans="2:2">
      <c r="B8763" s="13"/>
    </row>
    <row r="8764" spans="2:2">
      <c r="B8764" s="13"/>
    </row>
    <row r="8765" spans="2:2">
      <c r="B8765" s="13"/>
    </row>
    <row r="8766" spans="2:2">
      <c r="B8766" s="13"/>
    </row>
    <row r="8767" spans="2:2">
      <c r="B8767" s="13"/>
    </row>
    <row r="8768" spans="2:2">
      <c r="B8768" s="13"/>
    </row>
    <row r="8769" spans="2:2">
      <c r="B8769" s="13"/>
    </row>
    <row r="8770" spans="2:2">
      <c r="B8770" s="13"/>
    </row>
    <row r="8771" spans="2:2">
      <c r="B8771" s="13"/>
    </row>
    <row r="8772" spans="2:2">
      <c r="B8772" s="13"/>
    </row>
    <row r="8773" spans="2:2">
      <c r="B8773" s="13"/>
    </row>
    <row r="8774" spans="2:2">
      <c r="B8774" s="13"/>
    </row>
    <row r="8775" spans="2:2">
      <c r="B8775" s="13"/>
    </row>
    <row r="8776" spans="2:2">
      <c r="B8776" s="13"/>
    </row>
    <row r="8777" spans="2:2">
      <c r="B8777" s="13"/>
    </row>
    <row r="8778" spans="2:2">
      <c r="B8778" s="13"/>
    </row>
    <row r="8779" spans="2:2">
      <c r="B8779" s="13"/>
    </row>
    <row r="8780" spans="2:2">
      <c r="B8780" s="13"/>
    </row>
    <row r="8781" spans="2:2">
      <c r="B8781" s="13"/>
    </row>
    <row r="8782" spans="2:2">
      <c r="B8782" s="13"/>
    </row>
    <row r="8783" spans="2:2">
      <c r="B8783" s="13"/>
    </row>
    <row r="8784" spans="2:2">
      <c r="B8784" s="13"/>
    </row>
    <row r="8785" spans="2:2">
      <c r="B8785" s="13"/>
    </row>
    <row r="8786" spans="2:2">
      <c r="B8786" s="13"/>
    </row>
    <row r="8787" spans="2:2">
      <c r="B8787" s="13"/>
    </row>
    <row r="8788" spans="2:2">
      <c r="B8788" s="13"/>
    </row>
    <row r="8789" spans="2:2">
      <c r="B8789" s="13"/>
    </row>
    <row r="8790" spans="2:2">
      <c r="B8790" s="13"/>
    </row>
    <row r="8791" spans="2:2">
      <c r="B8791" s="13"/>
    </row>
    <row r="8792" spans="2:2">
      <c r="B8792" s="13"/>
    </row>
    <row r="8793" spans="2:2">
      <c r="B8793" s="13"/>
    </row>
    <row r="8794" spans="2:2">
      <c r="B8794" s="13"/>
    </row>
    <row r="8795" spans="2:2">
      <c r="B8795" s="13"/>
    </row>
    <row r="8796" spans="2:2">
      <c r="B8796" s="13"/>
    </row>
    <row r="8797" spans="2:2">
      <c r="B8797" s="13"/>
    </row>
    <row r="8798" spans="2:2">
      <c r="B8798" s="13"/>
    </row>
    <row r="8799" spans="2:2">
      <c r="B8799" s="13"/>
    </row>
    <row r="8800" spans="2:2">
      <c r="B8800" s="13"/>
    </row>
    <row r="8801" spans="2:2">
      <c r="B8801" s="13"/>
    </row>
    <row r="8802" spans="2:2">
      <c r="B8802" s="13"/>
    </row>
    <row r="8803" spans="2:2">
      <c r="B8803" s="13"/>
    </row>
    <row r="8804" spans="2:2">
      <c r="B8804" s="13"/>
    </row>
    <row r="8805" spans="2:2">
      <c r="B8805" s="13"/>
    </row>
    <row r="8806" spans="2:2">
      <c r="B8806" s="13"/>
    </row>
    <row r="8807" spans="2:2">
      <c r="B8807" s="13"/>
    </row>
    <row r="8808" spans="2:2">
      <c r="B8808" s="13"/>
    </row>
    <row r="8809" spans="2:2">
      <c r="B8809" s="13"/>
    </row>
    <row r="8810" spans="2:2">
      <c r="B8810" s="13"/>
    </row>
    <row r="8811" spans="2:2">
      <c r="B8811" s="13"/>
    </row>
    <row r="8812" spans="2:2">
      <c r="B8812" s="13"/>
    </row>
    <row r="8813" spans="2:2">
      <c r="B8813" s="13"/>
    </row>
    <row r="8814" spans="2:2">
      <c r="B8814" s="13"/>
    </row>
    <row r="8815" spans="2:2">
      <c r="B8815" s="13"/>
    </row>
    <row r="8816" spans="2:2">
      <c r="B8816" s="13"/>
    </row>
    <row r="8817" spans="2:2">
      <c r="B8817" s="13"/>
    </row>
    <row r="8818" spans="2:2">
      <c r="B8818" s="13"/>
    </row>
    <row r="8819" spans="2:2">
      <c r="B8819" s="13"/>
    </row>
    <row r="8820" spans="2:2">
      <c r="B8820" s="13"/>
    </row>
    <row r="8821" spans="2:2">
      <c r="B8821" s="13"/>
    </row>
    <row r="8822" spans="2:2">
      <c r="B8822" s="13"/>
    </row>
    <row r="8823" spans="2:2">
      <c r="B8823" s="13"/>
    </row>
    <row r="8824" spans="2:2">
      <c r="B8824" s="13"/>
    </row>
    <row r="8825" spans="2:2">
      <c r="B8825" s="13"/>
    </row>
    <row r="8826" spans="2:2">
      <c r="B8826" s="13"/>
    </row>
    <row r="8827" spans="2:2">
      <c r="B8827" s="13"/>
    </row>
    <row r="8828" spans="2:2">
      <c r="B8828" s="13"/>
    </row>
    <row r="8829" spans="2:2">
      <c r="B8829" s="13"/>
    </row>
    <row r="8830" spans="2:2">
      <c r="B8830" s="13"/>
    </row>
    <row r="8831" spans="2:2">
      <c r="B8831" s="13"/>
    </row>
    <row r="8832" spans="2:2">
      <c r="B8832" s="13"/>
    </row>
    <row r="8833" spans="2:2">
      <c r="B8833" s="13"/>
    </row>
    <row r="8834" spans="2:2">
      <c r="B8834" s="13"/>
    </row>
    <row r="8835" spans="2:2">
      <c r="B8835" s="13"/>
    </row>
    <row r="8836" spans="2:2">
      <c r="B8836" s="13"/>
    </row>
    <row r="8837" spans="2:2">
      <c r="B8837" s="13"/>
    </row>
    <row r="8838" spans="2:2">
      <c r="B8838" s="13"/>
    </row>
    <row r="8839" spans="2:2">
      <c r="B8839" s="13"/>
    </row>
    <row r="8840" spans="2:2">
      <c r="B8840" s="13"/>
    </row>
    <row r="8841" spans="2:2">
      <c r="B8841" s="13"/>
    </row>
    <row r="8842" spans="2:2">
      <c r="B8842" s="13"/>
    </row>
    <row r="8843" spans="2:2">
      <c r="B8843" s="13"/>
    </row>
    <row r="8844" spans="2:2">
      <c r="B8844" s="13"/>
    </row>
    <row r="8845" spans="2:2">
      <c r="B8845" s="13"/>
    </row>
    <row r="8846" spans="2:2">
      <c r="B8846" s="13"/>
    </row>
    <row r="8847" spans="2:2">
      <c r="B8847" s="13"/>
    </row>
    <row r="8848" spans="2:2">
      <c r="B8848" s="13"/>
    </row>
    <row r="8849" spans="2:2">
      <c r="B8849" s="13"/>
    </row>
    <row r="8850" spans="2:2">
      <c r="B8850" s="13"/>
    </row>
    <row r="8851" spans="2:2">
      <c r="B8851" s="13"/>
    </row>
    <row r="8852" spans="2:2">
      <c r="B8852" s="13"/>
    </row>
    <row r="8853" spans="2:2">
      <c r="B8853" s="13"/>
    </row>
    <row r="8854" spans="2:2">
      <c r="B8854" s="13"/>
    </row>
    <row r="8855" spans="2:2">
      <c r="B8855" s="13"/>
    </row>
    <row r="8856" spans="2:2">
      <c r="B8856" s="13"/>
    </row>
    <row r="8857" spans="2:2">
      <c r="B8857" s="13"/>
    </row>
    <row r="8858" spans="2:2">
      <c r="B8858" s="13"/>
    </row>
    <row r="8859" spans="2:2">
      <c r="B8859" s="13"/>
    </row>
    <row r="8860" spans="2:2">
      <c r="B8860" s="13"/>
    </row>
    <row r="8861" spans="2:2">
      <c r="B8861" s="13"/>
    </row>
    <row r="8862" spans="2:2">
      <c r="B8862" s="13"/>
    </row>
    <row r="8863" spans="2:2">
      <c r="B8863" s="13"/>
    </row>
    <row r="8864" spans="2:2">
      <c r="B8864" s="13"/>
    </row>
    <row r="8865" spans="2:2">
      <c r="B8865" s="13"/>
    </row>
    <row r="8866" spans="2:2">
      <c r="B8866" s="13"/>
    </row>
    <row r="8867" spans="2:2">
      <c r="B8867" s="13"/>
    </row>
    <row r="8868" spans="2:2">
      <c r="B8868" s="13"/>
    </row>
    <row r="8869" spans="2:2">
      <c r="B8869" s="13"/>
    </row>
    <row r="8870" spans="2:2">
      <c r="B8870" s="13"/>
    </row>
    <row r="8871" spans="2:2">
      <c r="B8871" s="13"/>
    </row>
    <row r="8872" spans="2:2">
      <c r="B8872" s="13"/>
    </row>
    <row r="8873" spans="2:2">
      <c r="B8873" s="13"/>
    </row>
    <row r="8874" spans="2:2">
      <c r="B8874" s="13"/>
    </row>
    <row r="8875" spans="2:2">
      <c r="B8875" s="13"/>
    </row>
    <row r="8876" spans="2:2">
      <c r="B8876" s="13"/>
    </row>
    <row r="8877" spans="2:2">
      <c r="B8877" s="13"/>
    </row>
    <row r="8878" spans="2:2">
      <c r="B8878" s="13"/>
    </row>
    <row r="8879" spans="2:2">
      <c r="B8879" s="13"/>
    </row>
    <row r="8880" spans="2:2">
      <c r="B8880" s="13"/>
    </row>
    <row r="8881" spans="2:2">
      <c r="B8881" s="13"/>
    </row>
    <row r="8882" spans="2:2">
      <c r="B8882" s="13"/>
    </row>
    <row r="8883" spans="2:2">
      <c r="B8883" s="13"/>
    </row>
    <row r="8884" spans="2:2">
      <c r="B8884" s="13"/>
    </row>
    <row r="8885" spans="2:2">
      <c r="B8885" s="13"/>
    </row>
    <row r="8886" spans="2:2">
      <c r="B8886" s="13"/>
    </row>
    <row r="8887" spans="2:2">
      <c r="B8887" s="13"/>
    </row>
    <row r="8888" spans="2:2">
      <c r="B8888" s="13"/>
    </row>
    <row r="8889" spans="2:2">
      <c r="B8889" s="13"/>
    </row>
    <row r="8890" spans="2:2">
      <c r="B8890" s="13"/>
    </row>
    <row r="8891" spans="2:2">
      <c r="B8891" s="13"/>
    </row>
    <row r="8892" spans="2:2">
      <c r="B8892" s="13"/>
    </row>
    <row r="8893" spans="2:2">
      <c r="B8893" s="13"/>
    </row>
    <row r="8894" spans="2:2">
      <c r="B8894" s="13"/>
    </row>
    <row r="8895" spans="2:2">
      <c r="B8895" s="13"/>
    </row>
    <row r="8896" spans="2:2">
      <c r="B8896" s="13"/>
    </row>
    <row r="8897" spans="2:2">
      <c r="B8897" s="13"/>
    </row>
    <row r="8898" spans="2:2">
      <c r="B8898" s="13"/>
    </row>
    <row r="8899" spans="2:2">
      <c r="B8899" s="13"/>
    </row>
    <row r="8900" spans="2:2">
      <c r="B8900" s="13"/>
    </row>
    <row r="8901" spans="2:2">
      <c r="B8901" s="13"/>
    </row>
    <row r="8902" spans="2:2">
      <c r="B8902" s="13"/>
    </row>
    <row r="8903" spans="2:2">
      <c r="B8903" s="13"/>
    </row>
    <row r="8904" spans="2:2">
      <c r="B8904" s="13"/>
    </row>
    <row r="8905" spans="2:2">
      <c r="B8905" s="13"/>
    </row>
    <row r="8906" spans="2:2">
      <c r="B8906" s="13"/>
    </row>
    <row r="8907" spans="2:2">
      <c r="B8907" s="13"/>
    </row>
    <row r="8908" spans="2:2">
      <c r="B8908" s="13"/>
    </row>
    <row r="8909" spans="2:2">
      <c r="B8909" s="13"/>
    </row>
    <row r="8910" spans="2:2">
      <c r="B8910" s="13"/>
    </row>
    <row r="8911" spans="2:2">
      <c r="B8911" s="13"/>
    </row>
    <row r="8912" spans="2:2">
      <c r="B8912" s="13"/>
    </row>
    <row r="8913" spans="2:2">
      <c r="B8913" s="13"/>
    </row>
    <row r="8914" spans="2:2">
      <c r="B8914" s="13"/>
    </row>
    <row r="8915" spans="2:2">
      <c r="B8915" s="13"/>
    </row>
    <row r="8916" spans="2:2">
      <c r="B8916" s="13"/>
    </row>
    <row r="8917" spans="2:2">
      <c r="B8917" s="13"/>
    </row>
    <row r="8918" spans="2:2">
      <c r="B8918" s="13"/>
    </row>
    <row r="8919" spans="2:2">
      <c r="B8919" s="13"/>
    </row>
    <row r="8920" spans="2:2">
      <c r="B8920" s="13"/>
    </row>
    <row r="8921" spans="2:2">
      <c r="B8921" s="13"/>
    </row>
    <row r="8922" spans="2:2">
      <c r="B8922" s="13"/>
    </row>
    <row r="8923" spans="2:2">
      <c r="B8923" s="13"/>
    </row>
    <row r="8924" spans="2:2">
      <c r="B8924" s="13"/>
    </row>
    <row r="8925" spans="2:2">
      <c r="B8925" s="13"/>
    </row>
    <row r="8926" spans="2:2">
      <c r="B8926" s="13"/>
    </row>
    <row r="8927" spans="2:2">
      <c r="B8927" s="13"/>
    </row>
    <row r="8928" spans="2:2">
      <c r="B8928" s="13"/>
    </row>
    <row r="8929" spans="2:2">
      <c r="B8929" s="13"/>
    </row>
    <row r="8930" spans="2:2">
      <c r="B8930" s="13"/>
    </row>
    <row r="8931" spans="2:2">
      <c r="B8931" s="13"/>
    </row>
    <row r="8932" spans="2:2">
      <c r="B8932" s="13"/>
    </row>
    <row r="8933" spans="2:2">
      <c r="B8933" s="13"/>
    </row>
    <row r="8934" spans="2:2">
      <c r="B8934" s="13"/>
    </row>
    <row r="8935" spans="2:2">
      <c r="B8935" s="13"/>
    </row>
    <row r="8936" spans="2:2">
      <c r="B8936" s="13"/>
    </row>
    <row r="8937" spans="2:2">
      <c r="B8937" s="13"/>
    </row>
    <row r="8938" spans="2:2">
      <c r="B8938" s="13"/>
    </row>
    <row r="8939" spans="2:2">
      <c r="B8939" s="13"/>
    </row>
    <row r="8940" spans="2:2">
      <c r="B8940" s="13"/>
    </row>
    <row r="8941" spans="2:2">
      <c r="B8941" s="13"/>
    </row>
    <row r="8942" spans="2:2">
      <c r="B8942" s="13"/>
    </row>
    <row r="8943" spans="2:2">
      <c r="B8943" s="13"/>
    </row>
    <row r="8944" spans="2:2">
      <c r="B8944" s="13"/>
    </row>
    <row r="8945" spans="2:2">
      <c r="B8945" s="13"/>
    </row>
    <row r="8946" spans="2:2">
      <c r="B8946" s="13"/>
    </row>
    <row r="8947" spans="2:2">
      <c r="B8947" s="13"/>
    </row>
    <row r="8948" spans="2:2">
      <c r="B8948" s="13"/>
    </row>
    <row r="8949" spans="2:2">
      <c r="B8949" s="13"/>
    </row>
    <row r="8950" spans="2:2">
      <c r="B8950" s="13"/>
    </row>
    <row r="8951" spans="2:2">
      <c r="B8951" s="13"/>
    </row>
    <row r="8952" spans="2:2">
      <c r="B8952" s="13"/>
    </row>
    <row r="8953" spans="2:2">
      <c r="B8953" s="13"/>
    </row>
    <row r="8954" spans="2:2">
      <c r="B8954" s="13"/>
    </row>
    <row r="8955" spans="2:2">
      <c r="B8955" s="13"/>
    </row>
    <row r="8956" spans="2:2">
      <c r="B8956" s="13"/>
    </row>
    <row r="8957" spans="2:2">
      <c r="B8957" s="13"/>
    </row>
    <row r="8958" spans="2:2">
      <c r="B8958" s="13"/>
    </row>
    <row r="8959" spans="2:2">
      <c r="B8959" s="13"/>
    </row>
    <row r="8960" spans="2:2">
      <c r="B8960" s="13"/>
    </row>
    <row r="8961" spans="2:2">
      <c r="B8961" s="13"/>
    </row>
    <row r="8962" spans="2:2">
      <c r="B8962" s="13"/>
    </row>
    <row r="8963" spans="2:2">
      <c r="B8963" s="13"/>
    </row>
    <row r="8964" spans="2:2">
      <c r="B8964" s="13"/>
    </row>
    <row r="8965" spans="2:2">
      <c r="B8965" s="13"/>
    </row>
    <row r="8966" spans="2:2">
      <c r="B8966" s="13"/>
    </row>
    <row r="8967" spans="2:2">
      <c r="B8967" s="13"/>
    </row>
    <row r="8968" spans="2:2">
      <c r="B8968" s="13"/>
    </row>
    <row r="8969" spans="2:2">
      <c r="B8969" s="13"/>
    </row>
    <row r="8970" spans="2:2">
      <c r="B8970" s="13"/>
    </row>
    <row r="8971" spans="2:2">
      <c r="B8971" s="13"/>
    </row>
    <row r="8972" spans="2:2">
      <c r="B8972" s="13"/>
    </row>
    <row r="8973" spans="2:2">
      <c r="B8973" s="13"/>
    </row>
    <row r="8974" spans="2:2">
      <c r="B8974" s="13"/>
    </row>
    <row r="8975" spans="2:2">
      <c r="B8975" s="13"/>
    </row>
    <row r="8976" spans="2:2">
      <c r="B8976" s="13"/>
    </row>
    <row r="8977" spans="2:2">
      <c r="B8977" s="13"/>
    </row>
    <row r="8978" spans="2:2">
      <c r="B8978" s="13"/>
    </row>
    <row r="8979" spans="2:2">
      <c r="B8979" s="13"/>
    </row>
    <row r="8980" spans="2:2">
      <c r="B8980" s="13"/>
    </row>
    <row r="8981" spans="2:2">
      <c r="B8981" s="13"/>
    </row>
    <row r="8982" spans="2:2">
      <c r="B8982" s="13"/>
    </row>
    <row r="8983" spans="2:2">
      <c r="B8983" s="13"/>
    </row>
    <row r="8984" spans="2:2">
      <c r="B8984" s="13"/>
    </row>
    <row r="8985" spans="2:2">
      <c r="B8985" s="13"/>
    </row>
    <row r="8986" spans="2:2">
      <c r="B8986" s="13"/>
    </row>
    <row r="8987" spans="2:2">
      <c r="B8987" s="13"/>
    </row>
    <row r="8988" spans="2:2">
      <c r="B8988" s="13"/>
    </row>
    <row r="8989" spans="2:2">
      <c r="B8989" s="13"/>
    </row>
    <row r="8990" spans="2:2">
      <c r="B8990" s="13"/>
    </row>
    <row r="8991" spans="2:2">
      <c r="B8991" s="13"/>
    </row>
    <row r="8992" spans="2:2">
      <c r="B8992" s="13"/>
    </row>
    <row r="8993" spans="2:2">
      <c r="B8993" s="13"/>
    </row>
    <row r="8994" spans="2:2">
      <c r="B8994" s="13"/>
    </row>
    <row r="8995" spans="2:2">
      <c r="B8995" s="13"/>
    </row>
    <row r="8996" spans="2:2">
      <c r="B8996" s="13"/>
    </row>
    <row r="8997" spans="2:2">
      <c r="B8997" s="13"/>
    </row>
    <row r="8998" spans="2:2">
      <c r="B8998" s="13"/>
    </row>
    <row r="8999" spans="2:2">
      <c r="B8999" s="13"/>
    </row>
    <row r="9000" spans="2:2">
      <c r="B9000" s="13"/>
    </row>
    <row r="9001" spans="2:2">
      <c r="B9001" s="13"/>
    </row>
    <row r="9002" spans="2:2">
      <c r="B9002" s="13"/>
    </row>
    <row r="9003" spans="2:2">
      <c r="B9003" s="13"/>
    </row>
    <row r="9004" spans="2:2">
      <c r="B9004" s="13"/>
    </row>
    <row r="9005" spans="2:2">
      <c r="B9005" s="13"/>
    </row>
    <row r="9006" spans="2:2">
      <c r="B9006" s="13"/>
    </row>
    <row r="9007" spans="2:2">
      <c r="B9007" s="13"/>
    </row>
    <row r="9008" spans="2:2">
      <c r="B9008" s="13"/>
    </row>
    <row r="9009" spans="2:2">
      <c r="B9009" s="13"/>
    </row>
    <row r="9010" spans="2:2">
      <c r="B9010" s="13"/>
    </row>
    <row r="9011" spans="2:2">
      <c r="B9011" s="13"/>
    </row>
    <row r="9012" spans="2:2">
      <c r="B9012" s="13"/>
    </row>
    <row r="9013" spans="2:2">
      <c r="B9013" s="13"/>
    </row>
    <row r="9014" spans="2:2">
      <c r="B9014" s="13"/>
    </row>
    <row r="9015" spans="2:2">
      <c r="B9015" s="13"/>
    </row>
    <row r="9016" spans="2:2">
      <c r="B9016" s="13"/>
    </row>
    <row r="9017" spans="2:2">
      <c r="B9017" s="13"/>
    </row>
    <row r="9018" spans="2:2">
      <c r="B9018" s="13"/>
    </row>
    <row r="9019" spans="2:2">
      <c r="B9019" s="13"/>
    </row>
    <row r="9020" spans="2:2">
      <c r="B9020" s="13"/>
    </row>
    <row r="9021" spans="2:2">
      <c r="B9021" s="13"/>
    </row>
    <row r="9022" spans="2:2">
      <c r="B9022" s="13"/>
    </row>
    <row r="9023" spans="2:2">
      <c r="B9023" s="13"/>
    </row>
    <row r="9024" spans="2:2">
      <c r="B9024" s="13"/>
    </row>
    <row r="9025" spans="2:2">
      <c r="B9025" s="13"/>
    </row>
    <row r="9026" spans="2:2">
      <c r="B9026" s="13"/>
    </row>
    <row r="9027" spans="2:2">
      <c r="B9027" s="13"/>
    </row>
    <row r="9028" spans="2:2">
      <c r="B9028" s="13"/>
    </row>
    <row r="9029" spans="2:2">
      <c r="B9029" s="13"/>
    </row>
    <row r="9030" spans="2:2">
      <c r="B9030" s="13"/>
    </row>
    <row r="9031" spans="2:2">
      <c r="B9031" s="13"/>
    </row>
    <row r="9032" spans="2:2">
      <c r="B9032" s="13"/>
    </row>
    <row r="9033" spans="2:2">
      <c r="B9033" s="13"/>
    </row>
    <row r="9034" spans="2:2">
      <c r="B9034" s="13"/>
    </row>
    <row r="9035" spans="2:2">
      <c r="B9035" s="13"/>
    </row>
    <row r="9036" spans="2:2">
      <c r="B9036" s="13"/>
    </row>
    <row r="9037" spans="2:2">
      <c r="B9037" s="13"/>
    </row>
    <row r="9038" spans="2:2">
      <c r="B9038" s="13"/>
    </row>
    <row r="9039" spans="2:2">
      <c r="B9039" s="13"/>
    </row>
    <row r="9040" spans="2:2">
      <c r="B9040" s="13"/>
    </row>
    <row r="9041" spans="2:2">
      <c r="B9041" s="13"/>
    </row>
    <row r="9042" spans="2:2">
      <c r="B9042" s="13"/>
    </row>
    <row r="9043" spans="2:2">
      <c r="B9043" s="13"/>
    </row>
    <row r="9044" spans="2:2">
      <c r="B9044" s="13"/>
    </row>
    <row r="9045" spans="2:2">
      <c r="B9045" s="13"/>
    </row>
    <row r="9046" spans="2:2">
      <c r="B9046" s="13"/>
    </row>
    <row r="9047" spans="2:2">
      <c r="B9047" s="13"/>
    </row>
    <row r="9048" spans="2:2">
      <c r="B9048" s="13"/>
    </row>
    <row r="9049" spans="2:2">
      <c r="B9049" s="13"/>
    </row>
    <row r="9050" spans="2:2">
      <c r="B9050" s="13"/>
    </row>
    <row r="9051" spans="2:2">
      <c r="B9051" s="13"/>
    </row>
    <row r="9052" spans="2:2">
      <c r="B9052" s="13"/>
    </row>
    <row r="9053" spans="2:2">
      <c r="B9053" s="13"/>
    </row>
    <row r="9054" spans="2:2">
      <c r="B9054" s="13"/>
    </row>
    <row r="9055" spans="2:2">
      <c r="B9055" s="13"/>
    </row>
    <row r="9056" spans="2:2">
      <c r="B9056" s="13"/>
    </row>
    <row r="9057" spans="2:2">
      <c r="B9057" s="13"/>
    </row>
    <row r="9058" spans="2:2">
      <c r="B9058" s="13"/>
    </row>
    <row r="9059" spans="2:2">
      <c r="B9059" s="13"/>
    </row>
    <row r="9060" spans="2:2">
      <c r="B9060" s="13"/>
    </row>
    <row r="9061" spans="2:2">
      <c r="B9061" s="13"/>
    </row>
    <row r="9062" spans="2:2">
      <c r="B9062" s="13"/>
    </row>
    <row r="9063" spans="2:2">
      <c r="B9063" s="13"/>
    </row>
    <row r="9064" spans="2:2">
      <c r="B9064" s="13"/>
    </row>
    <row r="9065" spans="2:2">
      <c r="B9065" s="13"/>
    </row>
    <row r="9066" spans="2:2">
      <c r="B9066" s="13"/>
    </row>
    <row r="9067" spans="2:2">
      <c r="B9067" s="13"/>
    </row>
    <row r="9068" spans="2:2">
      <c r="B9068" s="13"/>
    </row>
    <row r="9069" spans="2:2">
      <c r="B9069" s="13"/>
    </row>
    <row r="9070" spans="2:2">
      <c r="B9070" s="13"/>
    </row>
    <row r="9071" spans="2:2">
      <c r="B9071" s="13"/>
    </row>
    <row r="9072" spans="2:2">
      <c r="B9072" s="13"/>
    </row>
    <row r="9073" spans="2:2">
      <c r="B9073" s="13"/>
    </row>
    <row r="9074" spans="2:2">
      <c r="B9074" s="13"/>
    </row>
    <row r="9075" spans="2:2">
      <c r="B9075" s="13"/>
    </row>
    <row r="9076" spans="2:2">
      <c r="B9076" s="13"/>
    </row>
    <row r="9077" spans="2:2">
      <c r="B9077" s="13"/>
    </row>
    <row r="9078" spans="2:2">
      <c r="B9078" s="13"/>
    </row>
    <row r="9079" spans="2:2">
      <c r="B9079" s="13"/>
    </row>
    <row r="9080" spans="2:2">
      <c r="B9080" s="13"/>
    </row>
    <row r="9081" spans="2:2">
      <c r="B9081" s="13"/>
    </row>
    <row r="9082" spans="2:2">
      <c r="B9082" s="13"/>
    </row>
    <row r="9083" spans="2:2">
      <c r="B9083" s="13"/>
    </row>
    <row r="9084" spans="2:2">
      <c r="B9084" s="13"/>
    </row>
    <row r="9085" spans="2:2">
      <c r="B9085" s="13"/>
    </row>
    <row r="9086" spans="2:2">
      <c r="B9086" s="13"/>
    </row>
    <row r="9087" spans="2:2">
      <c r="B9087" s="13"/>
    </row>
    <row r="9088" spans="2:2">
      <c r="B9088" s="13"/>
    </row>
    <row r="9089" spans="2:2">
      <c r="B9089" s="13"/>
    </row>
    <row r="9090" spans="2:2">
      <c r="B9090" s="13"/>
    </row>
    <row r="9091" spans="2:2">
      <c r="B9091" s="13"/>
    </row>
    <row r="9092" spans="2:2">
      <c r="B9092" s="13"/>
    </row>
    <row r="9093" spans="2:2">
      <c r="B9093" s="13"/>
    </row>
    <row r="9094" spans="2:2">
      <c r="B9094" s="13"/>
    </row>
    <row r="9095" spans="2:2">
      <c r="B9095" s="13"/>
    </row>
    <row r="9096" spans="2:2">
      <c r="B9096" s="13"/>
    </row>
    <row r="9097" spans="2:2">
      <c r="B9097" s="13"/>
    </row>
    <row r="9098" spans="2:2">
      <c r="B9098" s="13"/>
    </row>
    <row r="9099" spans="2:2">
      <c r="B9099" s="13"/>
    </row>
    <row r="9100" spans="2:2">
      <c r="B9100" s="13"/>
    </row>
    <row r="9101" spans="2:2">
      <c r="B9101" s="13"/>
    </row>
    <row r="9102" spans="2:2">
      <c r="B9102" s="13"/>
    </row>
    <row r="9103" spans="2:2">
      <c r="B9103" s="13"/>
    </row>
    <row r="9104" spans="2:2">
      <c r="B9104" s="13"/>
    </row>
    <row r="9105" spans="2:2">
      <c r="B9105" s="13"/>
    </row>
    <row r="9106" spans="2:2">
      <c r="B9106" s="13"/>
    </row>
    <row r="9107" spans="2:2">
      <c r="B9107" s="13"/>
    </row>
    <row r="9108" spans="2:2">
      <c r="B9108" s="13"/>
    </row>
    <row r="9109" spans="2:2">
      <c r="B9109" s="13"/>
    </row>
    <row r="9110" spans="2:2">
      <c r="B9110" s="13"/>
    </row>
    <row r="9111" spans="2:2">
      <c r="B9111" s="13"/>
    </row>
    <row r="9112" spans="2:2">
      <c r="B9112" s="13"/>
    </row>
    <row r="9113" spans="2:2">
      <c r="B9113" s="13"/>
    </row>
    <row r="9114" spans="2:2">
      <c r="B9114" s="13"/>
    </row>
    <row r="9115" spans="2:2">
      <c r="B9115" s="13"/>
    </row>
    <row r="9116" spans="2:2">
      <c r="B9116" s="13"/>
    </row>
    <row r="9117" spans="2:2">
      <c r="B9117" s="13"/>
    </row>
    <row r="9118" spans="2:2">
      <c r="B9118" s="13"/>
    </row>
    <row r="9119" spans="2:2">
      <c r="B9119" s="13"/>
    </row>
    <row r="9120" spans="2:2">
      <c r="B9120" s="13"/>
    </row>
    <row r="9121" spans="2:2">
      <c r="B9121" s="13"/>
    </row>
    <row r="9122" spans="2:2">
      <c r="B9122" s="13"/>
    </row>
    <row r="9123" spans="2:2">
      <c r="B9123" s="13"/>
    </row>
    <row r="9124" spans="2:2">
      <c r="B9124" s="13"/>
    </row>
    <row r="9125" spans="2:2">
      <c r="B9125" s="13"/>
    </row>
    <row r="9126" spans="2:2">
      <c r="B9126" s="13"/>
    </row>
    <row r="9127" spans="2:2">
      <c r="B9127" s="13"/>
    </row>
    <row r="9128" spans="2:2">
      <c r="B9128" s="13"/>
    </row>
    <row r="9129" spans="2:2">
      <c r="B9129" s="13"/>
    </row>
    <row r="9130" spans="2:2">
      <c r="B9130" s="13"/>
    </row>
    <row r="9131" spans="2:2">
      <c r="B9131" s="13"/>
    </row>
    <row r="9132" spans="2:2">
      <c r="B9132" s="13"/>
    </row>
    <row r="9133" spans="2:2">
      <c r="B9133" s="13"/>
    </row>
    <row r="9134" spans="2:2">
      <c r="B9134" s="13"/>
    </row>
    <row r="9135" spans="2:2">
      <c r="B9135" s="13"/>
    </row>
    <row r="9136" spans="2:2">
      <c r="B9136" s="13"/>
    </row>
    <row r="9137" spans="2:2">
      <c r="B9137" s="13"/>
    </row>
    <row r="9138" spans="2:2">
      <c r="B9138" s="13"/>
    </row>
    <row r="9139" spans="2:2">
      <c r="B9139" s="13"/>
    </row>
    <row r="9140" spans="2:2">
      <c r="B9140" s="13"/>
    </row>
    <row r="9141" spans="2:2">
      <c r="B9141" s="13"/>
    </row>
    <row r="9142" spans="2:2">
      <c r="B9142" s="13"/>
    </row>
    <row r="9143" spans="2:2">
      <c r="B9143" s="13"/>
    </row>
    <row r="9144" spans="2:2">
      <c r="B9144" s="13"/>
    </row>
    <row r="9145" spans="2:2">
      <c r="B9145" s="13"/>
    </row>
    <row r="9146" spans="2:2">
      <c r="B9146" s="13"/>
    </row>
    <row r="9147" spans="2:2">
      <c r="B9147" s="13"/>
    </row>
    <row r="9148" spans="2:2">
      <c r="B9148" s="13"/>
    </row>
    <row r="9149" spans="2:2">
      <c r="B9149" s="13"/>
    </row>
    <row r="9150" spans="2:2">
      <c r="B9150" s="13"/>
    </row>
    <row r="9151" spans="2:2">
      <c r="B9151" s="13"/>
    </row>
    <row r="9152" spans="2:2">
      <c r="B9152" s="13"/>
    </row>
    <row r="9153" spans="2:2">
      <c r="B9153" s="13"/>
    </row>
    <row r="9154" spans="2:2">
      <c r="B9154" s="13"/>
    </row>
    <row r="9155" spans="2:2">
      <c r="B9155" s="13"/>
    </row>
    <row r="9156" spans="2:2">
      <c r="B9156" s="13"/>
    </row>
    <row r="9157" spans="2:2">
      <c r="B9157" s="13"/>
    </row>
    <row r="9158" spans="2:2">
      <c r="B9158" s="13"/>
    </row>
    <row r="9159" spans="2:2">
      <c r="B9159" s="13"/>
    </row>
    <row r="9160" spans="2:2">
      <c r="B9160" s="13"/>
    </row>
    <row r="9161" spans="2:2">
      <c r="B9161" s="13"/>
    </row>
    <row r="9162" spans="2:2">
      <c r="B9162" s="13"/>
    </row>
    <row r="9163" spans="2:2">
      <c r="B9163" s="13"/>
    </row>
    <row r="9164" spans="2:2">
      <c r="B9164" s="13"/>
    </row>
    <row r="9165" spans="2:2">
      <c r="B9165" s="13"/>
    </row>
    <row r="9166" spans="2:2">
      <c r="B9166" s="13"/>
    </row>
    <row r="9167" spans="2:2">
      <c r="B9167" s="13"/>
    </row>
    <row r="9168" spans="2:2">
      <c r="B9168" s="13"/>
    </row>
    <row r="9169" spans="2:2">
      <c r="B9169" s="13"/>
    </row>
    <row r="9170" spans="2:2">
      <c r="B9170" s="13"/>
    </row>
    <row r="9171" spans="2:2">
      <c r="B9171" s="13"/>
    </row>
    <row r="9172" spans="2:2">
      <c r="B9172" s="13"/>
    </row>
    <row r="9173" spans="2:2">
      <c r="B9173" s="13"/>
    </row>
    <row r="9174" spans="2:2">
      <c r="B9174" s="13"/>
    </row>
    <row r="9175" spans="2:2">
      <c r="B9175" s="13"/>
    </row>
    <row r="9176" spans="2:2">
      <c r="B9176" s="13"/>
    </row>
    <row r="9177" spans="2:2">
      <c r="B9177" s="13"/>
    </row>
    <row r="9178" spans="2:2">
      <c r="B9178" s="13"/>
    </row>
    <row r="9179" spans="2:2">
      <c r="B9179" s="13"/>
    </row>
    <row r="9180" spans="2:2">
      <c r="B9180" s="13"/>
    </row>
    <row r="9181" spans="2:2">
      <c r="B9181" s="13"/>
    </row>
    <row r="9182" spans="2:2">
      <c r="B9182" s="13"/>
    </row>
    <row r="9183" spans="2:2">
      <c r="B9183" s="13"/>
    </row>
    <row r="9184" spans="2:2">
      <c r="B9184" s="13"/>
    </row>
    <row r="9185" spans="2:2">
      <c r="B9185" s="13"/>
    </row>
    <row r="9186" spans="2:2">
      <c r="B9186" s="13"/>
    </row>
    <row r="9187" spans="2:2">
      <c r="B9187" s="13"/>
    </row>
    <row r="9188" spans="2:2">
      <c r="B9188" s="13"/>
    </row>
    <row r="9189" spans="2:2">
      <c r="B9189" s="13"/>
    </row>
    <row r="9190" spans="2:2">
      <c r="B9190" s="13"/>
    </row>
    <row r="9191" spans="2:2">
      <c r="B9191" s="13"/>
    </row>
    <row r="9192" spans="2:2">
      <c r="B9192" s="13"/>
    </row>
    <row r="9193" spans="2:2">
      <c r="B9193" s="13"/>
    </row>
    <row r="9194" spans="2:2">
      <c r="B9194" s="13"/>
    </row>
    <row r="9195" spans="2:2">
      <c r="B9195" s="13"/>
    </row>
    <row r="9196" spans="2:2">
      <c r="B9196" s="13"/>
    </row>
    <row r="9197" spans="2:2">
      <c r="B9197" s="13"/>
    </row>
    <row r="9198" spans="2:2">
      <c r="B9198" s="13"/>
    </row>
    <row r="9199" spans="2:2">
      <c r="B9199" s="13"/>
    </row>
    <row r="9200" spans="2:2">
      <c r="B9200" s="13"/>
    </row>
    <row r="9201" spans="2:2">
      <c r="B9201" s="13"/>
    </row>
    <row r="9202" spans="2:2">
      <c r="B9202" s="13"/>
    </row>
    <row r="9203" spans="2:2">
      <c r="B9203" s="13"/>
    </row>
    <row r="9204" spans="2:2">
      <c r="B9204" s="13"/>
    </row>
    <row r="9205" spans="2:2">
      <c r="B9205" s="13"/>
    </row>
    <row r="9206" spans="2:2">
      <c r="B9206" s="13"/>
    </row>
    <row r="9207" spans="2:2">
      <c r="B9207" s="13"/>
    </row>
    <row r="9208" spans="2:2">
      <c r="B9208" s="13"/>
    </row>
    <row r="9209" spans="2:2">
      <c r="B9209" s="13"/>
    </row>
    <row r="9210" spans="2:2">
      <c r="B9210" s="13"/>
    </row>
    <row r="9211" spans="2:2">
      <c r="B9211" s="13"/>
    </row>
    <row r="9212" spans="2:2">
      <c r="B9212" s="13"/>
    </row>
    <row r="9213" spans="2:2">
      <c r="B9213" s="13"/>
    </row>
    <row r="9214" spans="2:2">
      <c r="B9214" s="13"/>
    </row>
    <row r="9215" spans="2:2">
      <c r="B9215" s="13"/>
    </row>
    <row r="9216" spans="2:2">
      <c r="B9216" s="13"/>
    </row>
    <row r="9217" spans="2:2">
      <c r="B9217" s="13"/>
    </row>
    <row r="9218" spans="2:2">
      <c r="B9218" s="13"/>
    </row>
    <row r="9219" spans="2:2">
      <c r="B9219" s="13"/>
    </row>
    <row r="9220" spans="2:2">
      <c r="B9220" s="13"/>
    </row>
    <row r="9221" spans="2:2">
      <c r="B9221" s="13"/>
    </row>
    <row r="9222" spans="2:2">
      <c r="B9222" s="13"/>
    </row>
    <row r="9223" spans="2:2">
      <c r="B9223" s="13"/>
    </row>
    <row r="9224" spans="2:2">
      <c r="B9224" s="13"/>
    </row>
    <row r="9225" spans="2:2">
      <c r="B9225" s="13"/>
    </row>
    <row r="9226" spans="2:2">
      <c r="B9226" s="13"/>
    </row>
    <row r="9227" spans="2:2">
      <c r="B9227" s="13"/>
    </row>
    <row r="9228" spans="2:2">
      <c r="B9228" s="13"/>
    </row>
    <row r="9229" spans="2:2">
      <c r="B9229" s="13"/>
    </row>
    <row r="9230" spans="2:2">
      <c r="B9230" s="13"/>
    </row>
    <row r="9231" spans="2:2">
      <c r="B9231" s="13"/>
    </row>
    <row r="9232" spans="2:2">
      <c r="B9232" s="13"/>
    </row>
    <row r="9233" spans="2:2">
      <c r="B9233" s="13"/>
    </row>
    <row r="9234" spans="2:2">
      <c r="B9234" s="13"/>
    </row>
    <row r="9235" spans="2:2">
      <c r="B9235" s="13"/>
    </row>
    <row r="9236" spans="2:2">
      <c r="B9236" s="13"/>
    </row>
    <row r="9237" spans="2:2">
      <c r="B9237" s="13"/>
    </row>
    <row r="9238" spans="2:2">
      <c r="B9238" s="13"/>
    </row>
    <row r="9239" spans="2:2">
      <c r="B9239" s="13"/>
    </row>
    <row r="9240" spans="2:2">
      <c r="B9240" s="13"/>
    </row>
    <row r="9241" spans="2:2">
      <c r="B9241" s="13"/>
    </row>
    <row r="9242" spans="2:2">
      <c r="B9242" s="13"/>
    </row>
    <row r="9243" spans="2:2">
      <c r="B9243" s="13"/>
    </row>
    <row r="9244" spans="2:2">
      <c r="B9244" s="13"/>
    </row>
    <row r="9245" spans="2:2">
      <c r="B9245" s="13"/>
    </row>
    <row r="9246" spans="2:2">
      <c r="B9246" s="13"/>
    </row>
    <row r="9247" spans="2:2">
      <c r="B9247" s="13"/>
    </row>
    <row r="9248" spans="2:2">
      <c r="B9248" s="13"/>
    </row>
    <row r="9249" spans="2:2">
      <c r="B9249" s="13"/>
    </row>
    <row r="9250" spans="2:2">
      <c r="B9250" s="13"/>
    </row>
    <row r="9251" spans="2:2">
      <c r="B9251" s="13"/>
    </row>
    <row r="9252" spans="2:2">
      <c r="B9252" s="13"/>
    </row>
    <row r="9253" spans="2:2">
      <c r="B9253" s="13"/>
    </row>
    <row r="9254" spans="2:2">
      <c r="B9254" s="13"/>
    </row>
    <row r="9255" spans="2:2">
      <c r="B9255" s="13"/>
    </row>
    <row r="9256" spans="2:2">
      <c r="B9256" s="13"/>
    </row>
    <row r="9257" spans="2:2">
      <c r="B9257" s="13"/>
    </row>
    <row r="9258" spans="2:2">
      <c r="B9258" s="13"/>
    </row>
    <row r="9259" spans="2:2">
      <c r="B9259" s="13"/>
    </row>
    <row r="9260" spans="2:2">
      <c r="B9260" s="13"/>
    </row>
    <row r="9261" spans="2:2">
      <c r="B9261" s="13"/>
    </row>
    <row r="9262" spans="2:2">
      <c r="B9262" s="13"/>
    </row>
    <row r="9263" spans="2:2">
      <c r="B9263" s="13"/>
    </row>
    <row r="9264" spans="2:2">
      <c r="B9264" s="13"/>
    </row>
    <row r="9265" spans="2:2">
      <c r="B9265" s="13"/>
    </row>
    <row r="9266" spans="2:2">
      <c r="B9266" s="13"/>
    </row>
    <row r="9267" spans="2:2">
      <c r="B9267" s="13"/>
    </row>
    <row r="9268" spans="2:2">
      <c r="B9268" s="13"/>
    </row>
    <row r="9269" spans="2:2">
      <c r="B9269" s="13"/>
    </row>
    <row r="9270" spans="2:2">
      <c r="B9270" s="13"/>
    </row>
    <row r="9271" spans="2:2">
      <c r="B9271" s="13"/>
    </row>
    <row r="9272" spans="2:2">
      <c r="B9272" s="13"/>
    </row>
    <row r="9273" spans="2:2">
      <c r="B9273" s="13"/>
    </row>
    <row r="9274" spans="2:2">
      <c r="B9274" s="13"/>
    </row>
    <row r="9275" spans="2:2">
      <c r="B9275" s="13"/>
    </row>
    <row r="9276" spans="2:2">
      <c r="B9276" s="13"/>
    </row>
    <row r="9277" spans="2:2">
      <c r="B9277" s="13"/>
    </row>
    <row r="9278" spans="2:2">
      <c r="B9278" s="13"/>
    </row>
    <row r="9279" spans="2:2">
      <c r="B9279" s="13"/>
    </row>
    <row r="9280" spans="2:2">
      <c r="B9280" s="13"/>
    </row>
    <row r="9281" spans="2:2">
      <c r="B9281" s="13"/>
    </row>
    <row r="9282" spans="2:2">
      <c r="B9282" s="13"/>
    </row>
    <row r="9283" spans="2:2">
      <c r="B9283" s="13"/>
    </row>
    <row r="9284" spans="2:2">
      <c r="B9284" s="13"/>
    </row>
    <row r="9285" spans="2:2">
      <c r="B9285" s="13"/>
    </row>
    <row r="9286" spans="2:2">
      <c r="B9286" s="13"/>
    </row>
    <row r="9287" spans="2:2">
      <c r="B9287" s="13"/>
    </row>
    <row r="9288" spans="2:2">
      <c r="B9288" s="13"/>
    </row>
    <row r="9289" spans="2:2">
      <c r="B9289" s="13"/>
    </row>
    <row r="9290" spans="2:2">
      <c r="B9290" s="13"/>
    </row>
    <row r="9291" spans="2:2">
      <c r="B9291" s="13"/>
    </row>
    <row r="9292" spans="2:2">
      <c r="B9292" s="13"/>
    </row>
    <row r="9293" spans="2:2">
      <c r="B9293" s="13"/>
    </row>
    <row r="9294" spans="2:2">
      <c r="B9294" s="13"/>
    </row>
    <row r="9295" spans="2:2">
      <c r="B9295" s="13"/>
    </row>
    <row r="9296" spans="2:2">
      <c r="B9296" s="13"/>
    </row>
    <row r="9297" spans="2:2">
      <c r="B9297" s="13"/>
    </row>
    <row r="9298" spans="2:2">
      <c r="B9298" s="13"/>
    </row>
    <row r="9299" spans="2:2">
      <c r="B9299" s="13"/>
    </row>
    <row r="9300" spans="2:2">
      <c r="B9300" s="13"/>
    </row>
    <row r="9301" spans="2:2">
      <c r="B9301" s="13"/>
    </row>
    <row r="9302" spans="2:2">
      <c r="B9302" s="13"/>
    </row>
    <row r="9303" spans="2:2">
      <c r="B9303" s="13"/>
    </row>
    <row r="9304" spans="2:2">
      <c r="B9304" s="13"/>
    </row>
    <row r="9305" spans="2:2">
      <c r="B9305" s="13"/>
    </row>
    <row r="9306" spans="2:2">
      <c r="B9306" s="13"/>
    </row>
    <row r="9307" spans="2:2">
      <c r="B9307" s="13"/>
    </row>
    <row r="9308" spans="2:2">
      <c r="B9308" s="13"/>
    </row>
    <row r="9309" spans="2:2">
      <c r="B9309" s="13"/>
    </row>
    <row r="9310" spans="2:2">
      <c r="B9310" s="13"/>
    </row>
    <row r="9311" spans="2:2">
      <c r="B9311" s="13"/>
    </row>
    <row r="9312" spans="2:2">
      <c r="B9312" s="13"/>
    </row>
    <row r="9313" spans="2:2">
      <c r="B9313" s="13"/>
    </row>
    <row r="9314" spans="2:2">
      <c r="B9314" s="13"/>
    </row>
    <row r="9315" spans="2:2">
      <c r="B9315" s="13"/>
    </row>
    <row r="9316" spans="2:2">
      <c r="B9316" s="13"/>
    </row>
    <row r="9317" spans="2:2">
      <c r="B9317" s="13"/>
    </row>
    <row r="9318" spans="2:2">
      <c r="B9318" s="13"/>
    </row>
    <row r="9319" spans="2:2">
      <c r="B9319" s="13"/>
    </row>
    <row r="9320" spans="2:2">
      <c r="B9320" s="13"/>
    </row>
    <row r="9321" spans="2:2">
      <c r="B9321" s="13"/>
    </row>
    <row r="9322" spans="2:2">
      <c r="B9322" s="13"/>
    </row>
    <row r="9323" spans="2:2">
      <c r="B9323" s="13"/>
    </row>
    <row r="9324" spans="2:2">
      <c r="B9324" s="13"/>
    </row>
    <row r="9325" spans="2:2">
      <c r="B9325" s="13"/>
    </row>
    <row r="9326" spans="2:2">
      <c r="B9326" s="13"/>
    </row>
    <row r="9327" spans="2:2">
      <c r="B9327" s="13"/>
    </row>
    <row r="9328" spans="2:2">
      <c r="B9328" s="13"/>
    </row>
    <row r="9329" spans="2:2">
      <c r="B9329" s="13"/>
    </row>
    <row r="9330" spans="2:2">
      <c r="B9330" s="13"/>
    </row>
    <row r="9331" spans="2:2">
      <c r="B9331" s="13"/>
    </row>
    <row r="9332" spans="2:2">
      <c r="B9332" s="13"/>
    </row>
    <row r="9333" spans="2:2">
      <c r="B9333" s="13"/>
    </row>
    <row r="9334" spans="2:2">
      <c r="B9334" s="13"/>
    </row>
    <row r="9335" spans="2:2">
      <c r="B9335" s="13"/>
    </row>
    <row r="9336" spans="2:2">
      <c r="B9336" s="13"/>
    </row>
    <row r="9337" spans="2:2">
      <c r="B9337" s="13"/>
    </row>
    <row r="9338" spans="2:2">
      <c r="B9338" s="13"/>
    </row>
    <row r="9339" spans="2:2">
      <c r="B9339" s="13"/>
    </row>
    <row r="9340" spans="2:2">
      <c r="B9340" s="13"/>
    </row>
    <row r="9341" spans="2:2">
      <c r="B9341" s="13"/>
    </row>
    <row r="9342" spans="2:2">
      <c r="B9342" s="13"/>
    </row>
    <row r="9343" spans="2:2">
      <c r="B9343" s="13"/>
    </row>
    <row r="9344" spans="2:2">
      <c r="B9344" s="13"/>
    </row>
    <row r="9345" spans="2:2">
      <c r="B9345" s="13"/>
    </row>
    <row r="9346" spans="2:2">
      <c r="B9346" s="13"/>
    </row>
    <row r="9347" spans="2:2">
      <c r="B9347" s="13"/>
    </row>
    <row r="9348" spans="2:2">
      <c r="B9348" s="13"/>
    </row>
    <row r="9349" spans="2:2">
      <c r="B9349" s="13"/>
    </row>
    <row r="9350" spans="2:2">
      <c r="B9350" s="13"/>
    </row>
    <row r="9351" spans="2:2">
      <c r="B9351" s="13"/>
    </row>
    <row r="9352" spans="2:2">
      <c r="B9352" s="13"/>
    </row>
    <row r="9353" spans="2:2">
      <c r="B9353" s="13"/>
    </row>
    <row r="9354" spans="2:2">
      <c r="B9354" s="13"/>
    </row>
    <row r="9355" spans="2:2">
      <c r="B9355" s="13"/>
    </row>
    <row r="9356" spans="2:2">
      <c r="B9356" s="13"/>
    </row>
    <row r="9357" spans="2:2">
      <c r="B9357" s="13"/>
    </row>
    <row r="9358" spans="2:2">
      <c r="B9358" s="13"/>
    </row>
    <row r="9359" spans="2:2">
      <c r="B9359" s="13"/>
    </row>
    <row r="9360" spans="2:2">
      <c r="B9360" s="13"/>
    </row>
    <row r="9361" spans="2:2">
      <c r="B9361" s="13"/>
    </row>
    <row r="9362" spans="2:2">
      <c r="B9362" s="13"/>
    </row>
    <row r="9363" spans="2:2">
      <c r="B9363" s="13"/>
    </row>
    <row r="9364" spans="2:2">
      <c r="B9364" s="13"/>
    </row>
    <row r="9365" spans="2:2">
      <c r="B9365" s="13"/>
    </row>
    <row r="9366" spans="2:2">
      <c r="B9366" s="13"/>
    </row>
    <row r="9367" spans="2:2">
      <c r="B9367" s="13"/>
    </row>
    <row r="9368" spans="2:2">
      <c r="B9368" s="13"/>
    </row>
    <row r="9369" spans="2:2">
      <c r="B9369" s="13"/>
    </row>
    <row r="9370" spans="2:2">
      <c r="B9370" s="13"/>
    </row>
    <row r="9371" spans="2:2">
      <c r="B9371" s="13"/>
    </row>
    <row r="9372" spans="2:2">
      <c r="B9372" s="13"/>
    </row>
    <row r="9373" spans="2:2">
      <c r="B9373" s="13"/>
    </row>
    <row r="9374" spans="2:2">
      <c r="B9374" s="13"/>
    </row>
    <row r="9375" spans="2:2">
      <c r="B9375" s="13"/>
    </row>
    <row r="9376" spans="2:2">
      <c r="B9376" s="13"/>
    </row>
    <row r="9377" spans="2:2">
      <c r="B9377" s="13"/>
    </row>
    <row r="9378" spans="2:2">
      <c r="B9378" s="13"/>
    </row>
    <row r="9379" spans="2:2">
      <c r="B9379" s="13"/>
    </row>
    <row r="9380" spans="2:2">
      <c r="B9380" s="13"/>
    </row>
    <row r="9381" spans="2:2">
      <c r="B9381" s="13"/>
    </row>
    <row r="9382" spans="2:2">
      <c r="B9382" s="13"/>
    </row>
    <row r="9383" spans="2:2">
      <c r="B9383" s="13"/>
    </row>
    <row r="9384" spans="2:2">
      <c r="B9384" s="13"/>
    </row>
    <row r="9385" spans="2:2">
      <c r="B9385" s="13"/>
    </row>
    <row r="9386" spans="2:2">
      <c r="B9386" s="13"/>
    </row>
    <row r="9387" spans="2:2">
      <c r="B9387" s="13"/>
    </row>
    <row r="9388" spans="2:2">
      <c r="B9388" s="13"/>
    </row>
    <row r="9389" spans="2:2">
      <c r="B9389" s="13"/>
    </row>
    <row r="9390" spans="2:2">
      <c r="B9390" s="13"/>
    </row>
    <row r="9391" spans="2:2">
      <c r="B9391" s="13"/>
    </row>
    <row r="9392" spans="2:2">
      <c r="B9392" s="13"/>
    </row>
    <row r="9393" spans="2:2">
      <c r="B9393" s="13"/>
    </row>
    <row r="9394" spans="2:2">
      <c r="B9394" s="13"/>
    </row>
    <row r="9395" spans="2:2">
      <c r="B9395" s="13"/>
    </row>
    <row r="9396" spans="2:2">
      <c r="B9396" s="13"/>
    </row>
    <row r="9397" spans="2:2">
      <c r="B9397" s="13"/>
    </row>
    <row r="9398" spans="2:2">
      <c r="B9398" s="13"/>
    </row>
    <row r="9399" spans="2:2">
      <c r="B9399" s="13"/>
    </row>
    <row r="9400" spans="2:2">
      <c r="B9400" s="13"/>
    </row>
    <row r="9401" spans="2:2">
      <c r="B9401" s="13"/>
    </row>
    <row r="9402" spans="2:2">
      <c r="B9402" s="13"/>
    </row>
    <row r="9403" spans="2:2">
      <c r="B9403" s="13"/>
    </row>
    <row r="9404" spans="2:2">
      <c r="B9404" s="13"/>
    </row>
    <row r="9405" spans="2:2">
      <c r="B9405" s="13"/>
    </row>
    <row r="9406" spans="2:2">
      <c r="B9406" s="13"/>
    </row>
    <row r="9407" spans="2:2">
      <c r="B9407" s="13"/>
    </row>
    <row r="9408" spans="2:2">
      <c r="B9408" s="13"/>
    </row>
    <row r="9409" spans="2:2">
      <c r="B9409" s="13"/>
    </row>
    <row r="9410" spans="2:2">
      <c r="B9410" s="13"/>
    </row>
    <row r="9411" spans="2:2">
      <c r="B9411" s="13"/>
    </row>
    <row r="9412" spans="2:2">
      <c r="B9412" s="13"/>
    </row>
    <row r="9413" spans="2:2">
      <c r="B9413" s="13"/>
    </row>
    <row r="9414" spans="2:2">
      <c r="B9414" s="13"/>
    </row>
    <row r="9415" spans="2:2">
      <c r="B9415" s="13"/>
    </row>
    <row r="9416" spans="2:2">
      <c r="B9416" s="13"/>
    </row>
    <row r="9417" spans="2:2">
      <c r="B9417" s="13"/>
    </row>
    <row r="9418" spans="2:2">
      <c r="B9418" s="13"/>
    </row>
    <row r="9419" spans="2:2">
      <c r="B9419" s="13"/>
    </row>
    <row r="9420" spans="2:2">
      <c r="B9420" s="13"/>
    </row>
    <row r="9421" spans="2:2">
      <c r="B9421" s="13"/>
    </row>
    <row r="9422" spans="2:2">
      <c r="B9422" s="13"/>
    </row>
    <row r="9423" spans="2:2">
      <c r="B9423" s="13"/>
    </row>
    <row r="9424" spans="2:2">
      <c r="B9424" s="13"/>
    </row>
    <row r="9425" spans="2:2">
      <c r="B9425" s="13"/>
    </row>
    <row r="9426" spans="2:2">
      <c r="B9426" s="13"/>
    </row>
    <row r="9427" spans="2:2">
      <c r="B9427" s="13"/>
    </row>
    <row r="9428" spans="2:2">
      <c r="B9428" s="13"/>
    </row>
    <row r="9429" spans="2:2">
      <c r="B9429" s="13"/>
    </row>
    <row r="9430" spans="2:2">
      <c r="B9430" s="13"/>
    </row>
    <row r="9431" spans="2:2">
      <c r="B9431" s="13"/>
    </row>
    <row r="9432" spans="2:2">
      <c r="B9432" s="13"/>
    </row>
    <row r="9433" spans="2:2">
      <c r="B9433" s="13"/>
    </row>
    <row r="9434" spans="2:2">
      <c r="B9434" s="13"/>
    </row>
    <row r="9435" spans="2:2">
      <c r="B9435" s="13"/>
    </row>
    <row r="9436" spans="2:2">
      <c r="B9436" s="13"/>
    </row>
    <row r="9437" spans="2:2">
      <c r="B9437" s="13"/>
    </row>
    <row r="9438" spans="2:2">
      <c r="B9438" s="13"/>
    </row>
    <row r="9439" spans="2:2">
      <c r="B9439" s="13"/>
    </row>
    <row r="9440" spans="2:2">
      <c r="B9440" s="13"/>
    </row>
    <row r="9441" spans="2:2">
      <c r="B9441" s="13"/>
    </row>
    <row r="9442" spans="2:2">
      <c r="B9442" s="13"/>
    </row>
    <row r="9443" spans="2:2">
      <c r="B9443" s="13"/>
    </row>
    <row r="9444" spans="2:2">
      <c r="B9444" s="13"/>
    </row>
    <row r="9445" spans="2:2">
      <c r="B9445" s="13"/>
    </row>
    <row r="9446" spans="2:2">
      <c r="B9446" s="13"/>
    </row>
    <row r="9447" spans="2:2">
      <c r="B9447" s="13"/>
    </row>
    <row r="9448" spans="2:2">
      <c r="B9448" s="13"/>
    </row>
    <row r="9449" spans="2:2">
      <c r="B9449" s="13"/>
    </row>
    <row r="9450" spans="2:2">
      <c r="B9450" s="13"/>
    </row>
    <row r="9451" spans="2:2">
      <c r="B9451" s="13"/>
    </row>
    <row r="9452" spans="2:2">
      <c r="B9452" s="13"/>
    </row>
    <row r="9453" spans="2:2">
      <c r="B9453" s="13"/>
    </row>
    <row r="9454" spans="2:2">
      <c r="B9454" s="13"/>
    </row>
    <row r="9455" spans="2:2">
      <c r="B9455" s="13"/>
    </row>
    <row r="9456" spans="2:2">
      <c r="B9456" s="13"/>
    </row>
    <row r="9457" spans="2:2">
      <c r="B9457" s="13"/>
    </row>
    <row r="9458" spans="2:2">
      <c r="B9458" s="13"/>
    </row>
    <row r="9459" spans="2:2">
      <c r="B9459" s="13"/>
    </row>
    <row r="9460" spans="2:2">
      <c r="B9460" s="13"/>
    </row>
    <row r="9461" spans="2:2">
      <c r="B9461" s="13"/>
    </row>
    <row r="9462" spans="2:2">
      <c r="B9462" s="13"/>
    </row>
    <row r="9463" spans="2:2">
      <c r="B9463" s="13"/>
    </row>
    <row r="9464" spans="2:2">
      <c r="B9464" s="13"/>
    </row>
    <row r="9465" spans="2:2">
      <c r="B9465" s="13"/>
    </row>
    <row r="9466" spans="2:2">
      <c r="B9466" s="13"/>
    </row>
    <row r="9467" spans="2:2">
      <c r="B9467" s="13"/>
    </row>
    <row r="9468" spans="2:2">
      <c r="B9468" s="13"/>
    </row>
    <row r="9469" spans="2:2">
      <c r="B9469" s="13"/>
    </row>
    <row r="9470" spans="2:2">
      <c r="B9470" s="13"/>
    </row>
    <row r="9471" spans="2:2">
      <c r="B9471" s="13"/>
    </row>
    <row r="9472" spans="2:2">
      <c r="B9472" s="13"/>
    </row>
    <row r="9473" spans="2:2">
      <c r="B9473" s="13"/>
    </row>
    <row r="9474" spans="2:2">
      <c r="B9474" s="13"/>
    </row>
    <row r="9475" spans="2:2">
      <c r="B9475" s="13"/>
    </row>
    <row r="9476" spans="2:2">
      <c r="B9476" s="13"/>
    </row>
    <row r="9477" spans="2:2">
      <c r="B9477" s="13"/>
    </row>
    <row r="9478" spans="2:2">
      <c r="B9478" s="13"/>
    </row>
    <row r="9479" spans="2:2">
      <c r="B9479" s="13"/>
    </row>
    <row r="9480" spans="2:2">
      <c r="B9480" s="13"/>
    </row>
    <row r="9481" spans="2:2">
      <c r="B9481" s="13"/>
    </row>
    <row r="9482" spans="2:2">
      <c r="B9482" s="13"/>
    </row>
    <row r="9483" spans="2:2">
      <c r="B9483" s="13"/>
    </row>
    <row r="9484" spans="2:2">
      <c r="B9484" s="13"/>
    </row>
    <row r="9485" spans="2:2">
      <c r="B9485" s="13"/>
    </row>
    <row r="9486" spans="2:2">
      <c r="B9486" s="13"/>
    </row>
    <row r="9487" spans="2:2">
      <c r="B9487" s="13"/>
    </row>
    <row r="9488" spans="2:2">
      <c r="B9488" s="13"/>
    </row>
    <row r="9489" spans="2:2">
      <c r="B9489" s="13"/>
    </row>
    <row r="9490" spans="2:2">
      <c r="B9490" s="13"/>
    </row>
    <row r="9491" spans="2:2">
      <c r="B9491" s="13"/>
    </row>
    <row r="9492" spans="2:2">
      <c r="B9492" s="13"/>
    </row>
    <row r="9493" spans="2:2">
      <c r="B9493" s="13"/>
    </row>
    <row r="9494" spans="2:2">
      <c r="B9494" s="13"/>
    </row>
    <row r="9495" spans="2:2">
      <c r="B9495" s="13"/>
    </row>
    <row r="9496" spans="2:2">
      <c r="B9496" s="13"/>
    </row>
    <row r="9497" spans="2:2">
      <c r="B9497" s="13"/>
    </row>
    <row r="9498" spans="2:2">
      <c r="B9498" s="13"/>
    </row>
    <row r="9499" spans="2:2">
      <c r="B9499" s="13"/>
    </row>
    <row r="9500" spans="2:2">
      <c r="B9500" s="13"/>
    </row>
    <row r="9501" spans="2:2">
      <c r="B9501" s="13"/>
    </row>
    <row r="9502" spans="2:2">
      <c r="B9502" s="13"/>
    </row>
    <row r="9503" spans="2:2">
      <c r="B9503" s="13"/>
    </row>
    <row r="9504" spans="2:2">
      <c r="B9504" s="13"/>
    </row>
    <row r="9505" spans="2:2">
      <c r="B9505" s="13"/>
    </row>
    <row r="9506" spans="2:2">
      <c r="B9506" s="13"/>
    </row>
    <row r="9507" spans="2:2">
      <c r="B9507" s="13"/>
    </row>
    <row r="9508" spans="2:2">
      <c r="B9508" s="13"/>
    </row>
    <row r="9509" spans="2:2">
      <c r="B9509" s="13"/>
    </row>
    <row r="9510" spans="2:2">
      <c r="B9510" s="13"/>
    </row>
    <row r="9511" spans="2:2">
      <c r="B9511" s="13"/>
    </row>
    <row r="9512" spans="2:2">
      <c r="B9512" s="13"/>
    </row>
    <row r="9513" spans="2:2">
      <c r="B9513" s="13"/>
    </row>
    <row r="9514" spans="2:2">
      <c r="B9514" s="13"/>
    </row>
    <row r="9515" spans="2:2">
      <c r="B9515" s="13"/>
    </row>
    <row r="9516" spans="2:2">
      <c r="B9516" s="13"/>
    </row>
    <row r="9517" spans="2:2">
      <c r="B9517" s="13"/>
    </row>
    <row r="9518" spans="2:2">
      <c r="B9518" s="13"/>
    </row>
    <row r="9519" spans="2:2">
      <c r="B9519" s="13"/>
    </row>
    <row r="9520" spans="2:2">
      <c r="B9520" s="13"/>
    </row>
    <row r="9521" spans="2:2">
      <c r="B9521" s="13"/>
    </row>
    <row r="9522" spans="2:2">
      <c r="B9522" s="13"/>
    </row>
    <row r="9523" spans="2:2">
      <c r="B9523" s="13"/>
    </row>
    <row r="9524" spans="2:2">
      <c r="B9524" s="13"/>
    </row>
    <row r="9525" spans="2:2">
      <c r="B9525" s="13"/>
    </row>
    <row r="9526" spans="2:2">
      <c r="B9526" s="13"/>
    </row>
    <row r="9527" spans="2:2">
      <c r="B9527" s="13"/>
    </row>
    <row r="9528" spans="2:2">
      <c r="B9528" s="13"/>
    </row>
    <row r="9529" spans="2:2">
      <c r="B9529" s="13"/>
    </row>
    <row r="9530" spans="2:2">
      <c r="B9530" s="13"/>
    </row>
    <row r="9531" spans="2:2">
      <c r="B9531" s="13"/>
    </row>
    <row r="9532" spans="2:2">
      <c r="B9532" s="13"/>
    </row>
    <row r="9533" spans="2:2">
      <c r="B9533" s="13"/>
    </row>
    <row r="9534" spans="2:2">
      <c r="B9534" s="13"/>
    </row>
    <row r="9535" spans="2:2">
      <c r="B9535" s="13"/>
    </row>
    <row r="9536" spans="2:2">
      <c r="B9536" s="13"/>
    </row>
    <row r="9537" spans="2:2">
      <c r="B9537" s="13"/>
    </row>
    <row r="9538" spans="2:2">
      <c r="B9538" s="13"/>
    </row>
    <row r="9539" spans="2:2">
      <c r="B9539" s="13"/>
    </row>
    <row r="9540" spans="2:2">
      <c r="B9540" s="13"/>
    </row>
    <row r="9541" spans="2:2">
      <c r="B9541" s="13"/>
    </row>
    <row r="9542" spans="2:2">
      <c r="B9542" s="13"/>
    </row>
    <row r="9543" spans="2:2">
      <c r="B9543" s="13"/>
    </row>
    <row r="9544" spans="2:2">
      <c r="B9544" s="13"/>
    </row>
    <row r="9545" spans="2:2">
      <c r="B9545" s="13"/>
    </row>
    <row r="9546" spans="2:2">
      <c r="B9546" s="13"/>
    </row>
    <row r="9547" spans="2:2">
      <c r="B9547" s="13"/>
    </row>
    <row r="9548" spans="2:2">
      <c r="B9548" s="13"/>
    </row>
    <row r="9549" spans="2:2">
      <c r="B9549" s="13"/>
    </row>
    <row r="9550" spans="2:2">
      <c r="B9550" s="13"/>
    </row>
    <row r="9551" spans="2:2">
      <c r="B9551" s="13"/>
    </row>
    <row r="9552" spans="2:2">
      <c r="B9552" s="13"/>
    </row>
    <row r="9553" spans="2:2">
      <c r="B9553" s="13"/>
    </row>
    <row r="9554" spans="2:2">
      <c r="B9554" s="13"/>
    </row>
    <row r="9555" spans="2:2">
      <c r="B9555" s="13"/>
    </row>
    <row r="9556" spans="2:2">
      <c r="B9556" s="13"/>
    </row>
    <row r="9557" spans="2:2">
      <c r="B9557" s="13"/>
    </row>
    <row r="9558" spans="2:2">
      <c r="B9558" s="13"/>
    </row>
    <row r="9559" spans="2:2">
      <c r="B9559" s="13"/>
    </row>
    <row r="9560" spans="2:2">
      <c r="B9560" s="13"/>
    </row>
    <row r="9561" spans="2:2">
      <c r="B9561" s="13"/>
    </row>
    <row r="9562" spans="2:2">
      <c r="B9562" s="13"/>
    </row>
    <row r="9563" spans="2:2">
      <c r="B9563" s="13"/>
    </row>
    <row r="9564" spans="2:2">
      <c r="B9564" s="13"/>
    </row>
    <row r="9565" spans="2:2">
      <c r="B9565" s="13"/>
    </row>
    <row r="9566" spans="2:2">
      <c r="B9566" s="13"/>
    </row>
    <row r="9567" spans="2:2">
      <c r="B9567" s="13"/>
    </row>
    <row r="9568" spans="2:2">
      <c r="B9568" s="13"/>
    </row>
    <row r="9569" spans="2:2">
      <c r="B9569" s="13"/>
    </row>
    <row r="9570" spans="2:2">
      <c r="B9570" s="13"/>
    </row>
    <row r="9571" spans="2:2">
      <c r="B9571" s="13"/>
    </row>
    <row r="9572" spans="2:2">
      <c r="B9572" s="13"/>
    </row>
    <row r="9573" spans="2:2">
      <c r="B9573" s="13"/>
    </row>
    <row r="9574" spans="2:2">
      <c r="B9574" s="13"/>
    </row>
    <row r="9575" spans="2:2">
      <c r="B9575" s="13"/>
    </row>
    <row r="9576" spans="2:2">
      <c r="B9576" s="13"/>
    </row>
    <row r="9577" spans="2:2">
      <c r="B9577" s="13"/>
    </row>
    <row r="9578" spans="2:2">
      <c r="B9578" s="13"/>
    </row>
    <row r="9579" spans="2:2">
      <c r="B9579" s="13"/>
    </row>
    <row r="9580" spans="2:2">
      <c r="B9580" s="13"/>
    </row>
    <row r="9581" spans="2:2">
      <c r="B9581" s="13"/>
    </row>
    <row r="9582" spans="2:2">
      <c r="B9582" s="13"/>
    </row>
    <row r="9583" spans="2:2">
      <c r="B9583" s="13"/>
    </row>
    <row r="9584" spans="2:2">
      <c r="B9584" s="13"/>
    </row>
    <row r="9585" spans="2:2">
      <c r="B9585" s="13"/>
    </row>
    <row r="9586" spans="2:2">
      <c r="B9586" s="13"/>
    </row>
    <row r="9587" spans="2:2">
      <c r="B9587" s="13"/>
    </row>
    <row r="9588" spans="2:2">
      <c r="B9588" s="13"/>
    </row>
    <row r="9589" spans="2:2">
      <c r="B9589" s="13"/>
    </row>
    <row r="9590" spans="2:2">
      <c r="B9590" s="13"/>
    </row>
    <row r="9591" spans="2:2">
      <c r="B9591" s="13"/>
    </row>
    <row r="9592" spans="2:2">
      <c r="B9592" s="13"/>
    </row>
    <row r="9593" spans="2:2">
      <c r="B9593" s="13"/>
    </row>
    <row r="9594" spans="2:2">
      <c r="B9594" s="13"/>
    </row>
    <row r="9595" spans="2:2">
      <c r="B9595" s="13"/>
    </row>
    <row r="9596" spans="2:2">
      <c r="B9596" s="13"/>
    </row>
    <row r="9597" spans="2:2">
      <c r="B9597" s="13"/>
    </row>
    <row r="9598" spans="2:2">
      <c r="B9598" s="13"/>
    </row>
    <row r="9599" spans="2:2">
      <c r="B9599" s="13"/>
    </row>
    <row r="9600" spans="2:2">
      <c r="B9600" s="13"/>
    </row>
    <row r="9601" spans="2:2">
      <c r="B9601" s="13"/>
    </row>
    <row r="9602" spans="2:2">
      <c r="B9602" s="13"/>
    </row>
    <row r="9603" spans="2:2">
      <c r="B9603" s="13"/>
    </row>
    <row r="9604" spans="2:2">
      <c r="B9604" s="13"/>
    </row>
    <row r="9605" spans="2:2">
      <c r="B9605" s="13"/>
    </row>
    <row r="9606" spans="2:2">
      <c r="B9606" s="13"/>
    </row>
    <row r="9607" spans="2:2">
      <c r="B9607" s="13"/>
    </row>
    <row r="9608" spans="2:2">
      <c r="B9608" s="13"/>
    </row>
    <row r="9609" spans="2:2">
      <c r="B9609" s="13"/>
    </row>
    <row r="9610" spans="2:2">
      <c r="B9610" s="13"/>
    </row>
    <row r="9611" spans="2:2">
      <c r="B9611" s="13"/>
    </row>
    <row r="9612" spans="2:2">
      <c r="B9612" s="13"/>
    </row>
    <row r="9613" spans="2:2">
      <c r="B9613" s="13"/>
    </row>
    <row r="9614" spans="2:2">
      <c r="B9614" s="13"/>
    </row>
    <row r="9615" spans="2:2">
      <c r="B9615" s="13"/>
    </row>
    <row r="9616" spans="2:2">
      <c r="B9616" s="13"/>
    </row>
    <row r="9617" spans="2:2">
      <c r="B9617" s="13"/>
    </row>
    <row r="9618" spans="2:2">
      <c r="B9618" s="13"/>
    </row>
    <row r="9619" spans="2:2">
      <c r="B9619" s="13"/>
    </row>
    <row r="9620" spans="2:2">
      <c r="B9620" s="13"/>
    </row>
    <row r="9621" spans="2:2">
      <c r="B9621" s="13"/>
    </row>
    <row r="9622" spans="2:2">
      <c r="B9622" s="13"/>
    </row>
    <row r="9623" spans="2:2">
      <c r="B9623" s="13"/>
    </row>
    <row r="9624" spans="2:2">
      <c r="B9624" s="13"/>
    </row>
    <row r="9625" spans="2:2">
      <c r="B9625" s="13"/>
    </row>
    <row r="9626" spans="2:2">
      <c r="B9626" s="13"/>
    </row>
    <row r="9627" spans="2:2">
      <c r="B9627" s="13"/>
    </row>
    <row r="9628" spans="2:2">
      <c r="B9628" s="13"/>
    </row>
    <row r="9629" spans="2:2">
      <c r="B9629" s="13"/>
    </row>
    <row r="9630" spans="2:2">
      <c r="B9630" s="13"/>
    </row>
    <row r="9631" spans="2:2">
      <c r="B9631" s="13"/>
    </row>
    <row r="9632" spans="2:2">
      <c r="B9632" s="13"/>
    </row>
    <row r="9633" spans="2:2">
      <c r="B9633" s="13"/>
    </row>
    <row r="9634" spans="2:2">
      <c r="B9634" s="13"/>
    </row>
    <row r="9635" spans="2:2">
      <c r="B9635" s="13"/>
    </row>
    <row r="9636" spans="2:2">
      <c r="B9636" s="13"/>
    </row>
    <row r="9637" spans="2:2">
      <c r="B9637" s="13"/>
    </row>
    <row r="9638" spans="2:2">
      <c r="B9638" s="13"/>
    </row>
    <row r="9639" spans="2:2">
      <c r="B9639" s="13"/>
    </row>
    <row r="9640" spans="2:2">
      <c r="B9640" s="13"/>
    </row>
    <row r="9641" spans="2:2">
      <c r="B9641" s="13"/>
    </row>
    <row r="9642" spans="2:2">
      <c r="B9642" s="13"/>
    </row>
    <row r="9643" spans="2:2">
      <c r="B9643" s="13"/>
    </row>
    <row r="9644" spans="2:2">
      <c r="B9644" s="13"/>
    </row>
    <row r="9645" spans="2:2">
      <c r="B9645" s="13"/>
    </row>
    <row r="9646" spans="2:2">
      <c r="B9646" s="13"/>
    </row>
    <row r="9647" spans="2:2">
      <c r="B9647" s="13"/>
    </row>
    <row r="9648" spans="2:2">
      <c r="B9648" s="13"/>
    </row>
    <row r="9649" spans="2:2">
      <c r="B9649" s="13"/>
    </row>
    <row r="9650" spans="2:2">
      <c r="B9650" s="13"/>
    </row>
    <row r="9651" spans="2:2">
      <c r="B9651" s="13"/>
    </row>
    <row r="9652" spans="2:2">
      <c r="B9652" s="13"/>
    </row>
    <row r="9653" spans="2:2">
      <c r="B9653" s="13"/>
    </row>
    <row r="9654" spans="2:2">
      <c r="B9654" s="13"/>
    </row>
    <row r="9655" spans="2:2">
      <c r="B9655" s="13"/>
    </row>
    <row r="9656" spans="2:2">
      <c r="B9656" s="13"/>
    </row>
    <row r="9657" spans="2:2">
      <c r="B9657" s="13"/>
    </row>
    <row r="9658" spans="2:2">
      <c r="B9658" s="13"/>
    </row>
    <row r="9659" spans="2:2">
      <c r="B9659" s="13"/>
    </row>
    <row r="9660" spans="2:2">
      <c r="B9660" s="13"/>
    </row>
    <row r="9661" spans="2:2">
      <c r="B9661" s="13"/>
    </row>
    <row r="9662" spans="2:2">
      <c r="B9662" s="13"/>
    </row>
    <row r="9663" spans="2:2">
      <c r="B9663" s="13"/>
    </row>
    <row r="9664" spans="2:2">
      <c r="B9664" s="13"/>
    </row>
    <row r="9665" spans="2:2">
      <c r="B9665" s="13"/>
    </row>
    <row r="9666" spans="2:2">
      <c r="B9666" s="13"/>
    </row>
    <row r="9667" spans="2:2">
      <c r="B9667" s="13"/>
    </row>
    <row r="9668" spans="2:2">
      <c r="B9668" s="13"/>
    </row>
    <row r="9669" spans="2:2">
      <c r="B9669" s="13"/>
    </row>
    <row r="9670" spans="2:2">
      <c r="B9670" s="13"/>
    </row>
    <row r="9671" spans="2:2">
      <c r="B9671" s="13"/>
    </row>
    <row r="9672" spans="2:2">
      <c r="B9672" s="13"/>
    </row>
    <row r="9673" spans="2:2">
      <c r="B9673" s="13"/>
    </row>
    <row r="9674" spans="2:2">
      <c r="B9674" s="13"/>
    </row>
    <row r="9675" spans="2:2">
      <c r="B9675" s="13"/>
    </row>
    <row r="9676" spans="2:2">
      <c r="B9676" s="13"/>
    </row>
    <row r="9677" spans="2:2">
      <c r="B9677" s="13"/>
    </row>
    <row r="9678" spans="2:2">
      <c r="B9678" s="13"/>
    </row>
    <row r="9679" spans="2:2">
      <c r="B9679" s="13"/>
    </row>
    <row r="9680" spans="2:2">
      <c r="B9680" s="13"/>
    </row>
    <row r="9681" spans="2:2">
      <c r="B9681" s="13"/>
    </row>
    <row r="9682" spans="2:2">
      <c r="B9682" s="13"/>
    </row>
    <row r="9683" spans="2:2">
      <c r="B9683" s="13"/>
    </row>
    <row r="9684" spans="2:2">
      <c r="B9684" s="13"/>
    </row>
    <row r="9685" spans="2:2">
      <c r="B9685" s="13"/>
    </row>
    <row r="9686" spans="2:2">
      <c r="B9686" s="13"/>
    </row>
    <row r="9687" spans="2:2">
      <c r="B9687" s="13"/>
    </row>
    <row r="9688" spans="2:2">
      <c r="B9688" s="13"/>
    </row>
    <row r="9689" spans="2:2">
      <c r="B9689" s="13"/>
    </row>
    <row r="9690" spans="2:2">
      <c r="B9690" s="13"/>
    </row>
    <row r="9691" spans="2:2">
      <c r="B9691" s="13"/>
    </row>
    <row r="9692" spans="2:2">
      <c r="B9692" s="13"/>
    </row>
    <row r="9693" spans="2:2">
      <c r="B9693" s="13"/>
    </row>
    <row r="9694" spans="2:2">
      <c r="B9694" s="13"/>
    </row>
    <row r="9695" spans="2:2">
      <c r="B9695" s="13"/>
    </row>
    <row r="9696" spans="2:2">
      <c r="B9696" s="13"/>
    </row>
    <row r="9697" spans="2:2">
      <c r="B9697" s="13"/>
    </row>
    <row r="9698" spans="2:2">
      <c r="B9698" s="13"/>
    </row>
    <row r="9699" spans="2:2">
      <c r="B9699" s="13"/>
    </row>
    <row r="9700" spans="2:2">
      <c r="B9700" s="13"/>
    </row>
    <row r="9701" spans="2:2">
      <c r="B9701" s="13"/>
    </row>
    <row r="9702" spans="2:2">
      <c r="B9702" s="13"/>
    </row>
    <row r="9703" spans="2:2">
      <c r="B9703" s="13"/>
    </row>
    <row r="9704" spans="2:2">
      <c r="B9704" s="13"/>
    </row>
    <row r="9705" spans="2:2">
      <c r="B9705" s="13"/>
    </row>
    <row r="9706" spans="2:2">
      <c r="B9706" s="13"/>
    </row>
    <row r="9707" spans="2:2">
      <c r="B9707" s="13"/>
    </row>
    <row r="9708" spans="2:2">
      <c r="B9708" s="13"/>
    </row>
    <row r="9709" spans="2:2">
      <c r="B9709" s="13"/>
    </row>
    <row r="9710" spans="2:2">
      <c r="B9710" s="13"/>
    </row>
    <row r="9711" spans="2:2">
      <c r="B9711" s="13"/>
    </row>
    <row r="9712" spans="2:2">
      <c r="B9712" s="13"/>
    </row>
    <row r="9713" spans="2:2">
      <c r="B9713" s="13"/>
    </row>
    <row r="9714" spans="2:2">
      <c r="B9714" s="13"/>
    </row>
    <row r="9715" spans="2:2">
      <c r="B9715" s="13"/>
    </row>
    <row r="9716" spans="2:2">
      <c r="B9716" s="13"/>
    </row>
    <row r="9717" spans="2:2">
      <c r="B9717" s="13"/>
    </row>
    <row r="9718" spans="2:2">
      <c r="B9718" s="13"/>
    </row>
    <row r="9719" spans="2:2">
      <c r="B9719" s="13"/>
    </row>
    <row r="9720" spans="2:2">
      <c r="B9720" s="13"/>
    </row>
    <row r="9721" spans="2:2">
      <c r="B9721" s="13"/>
    </row>
    <row r="9722" spans="2:2">
      <c r="B9722" s="13"/>
    </row>
    <row r="9723" spans="2:2">
      <c r="B9723" s="13"/>
    </row>
    <row r="9724" spans="2:2">
      <c r="B9724" s="13"/>
    </row>
    <row r="9725" spans="2:2">
      <c r="B9725" s="13"/>
    </row>
    <row r="9726" spans="2:2">
      <c r="B9726" s="13"/>
    </row>
    <row r="9727" spans="2:2">
      <c r="B9727" s="13"/>
    </row>
    <row r="9728" spans="2:2">
      <c r="B9728" s="13"/>
    </row>
    <row r="9729" spans="2:2">
      <c r="B9729" s="13"/>
    </row>
    <row r="9730" spans="2:2">
      <c r="B9730" s="13"/>
    </row>
    <row r="9731" spans="2:2">
      <c r="B9731" s="13"/>
    </row>
    <row r="9732" spans="2:2">
      <c r="B9732" s="13"/>
    </row>
    <row r="9733" spans="2:2">
      <c r="B9733" s="13"/>
    </row>
    <row r="9734" spans="2:2">
      <c r="B9734" s="13"/>
    </row>
    <row r="9735" spans="2:2">
      <c r="B9735" s="13"/>
    </row>
    <row r="9736" spans="2:2">
      <c r="B9736" s="13"/>
    </row>
    <row r="9737" spans="2:2">
      <c r="B9737" s="13"/>
    </row>
    <row r="9738" spans="2:2">
      <c r="B9738" s="13"/>
    </row>
    <row r="9739" spans="2:2">
      <c r="B9739" s="13"/>
    </row>
    <row r="9740" spans="2:2">
      <c r="B9740" s="13"/>
    </row>
    <row r="9741" spans="2:2">
      <c r="B9741" s="13"/>
    </row>
    <row r="9742" spans="2:2">
      <c r="B9742" s="13"/>
    </row>
    <row r="9743" spans="2:2">
      <c r="B9743" s="13"/>
    </row>
    <row r="9744" spans="2:2">
      <c r="B9744" s="13"/>
    </row>
    <row r="9745" spans="2:2">
      <c r="B9745" s="13"/>
    </row>
    <row r="9746" spans="2:2">
      <c r="B9746" s="13"/>
    </row>
    <row r="9747" spans="2:2">
      <c r="B9747" s="13"/>
    </row>
    <row r="9748" spans="2:2">
      <c r="B9748" s="13"/>
    </row>
    <row r="9749" spans="2:2">
      <c r="B9749" s="13"/>
    </row>
    <row r="9750" spans="2:2">
      <c r="B9750" s="13"/>
    </row>
    <row r="9751" spans="2:2">
      <c r="B9751" s="13"/>
    </row>
    <row r="9752" spans="2:2">
      <c r="B9752" s="13"/>
    </row>
    <row r="9753" spans="2:2">
      <c r="B9753" s="13"/>
    </row>
    <row r="9754" spans="2:2">
      <c r="B9754" s="13"/>
    </row>
    <row r="9755" spans="2:2">
      <c r="B9755" s="13"/>
    </row>
    <row r="9756" spans="2:2">
      <c r="B9756" s="13"/>
    </row>
    <row r="9757" spans="2:2">
      <c r="B9757" s="13"/>
    </row>
    <row r="9758" spans="2:2">
      <c r="B9758" s="13"/>
    </row>
    <row r="9759" spans="2:2">
      <c r="B9759" s="13"/>
    </row>
    <row r="9760" spans="2:2">
      <c r="B9760" s="13"/>
    </row>
    <row r="9761" spans="2:2">
      <c r="B9761" s="13"/>
    </row>
    <row r="9762" spans="2:2">
      <c r="B9762" s="13"/>
    </row>
    <row r="9763" spans="2:2">
      <c r="B9763" s="13"/>
    </row>
    <row r="9764" spans="2:2">
      <c r="B9764" s="13"/>
    </row>
    <row r="9765" spans="2:2">
      <c r="B9765" s="13"/>
    </row>
    <row r="9766" spans="2:2">
      <c r="B9766" s="13"/>
    </row>
    <row r="9767" spans="2:2">
      <c r="B9767" s="13"/>
    </row>
    <row r="9768" spans="2:2">
      <c r="B9768" s="13"/>
    </row>
    <row r="9769" spans="2:2">
      <c r="B9769" s="13"/>
    </row>
    <row r="9770" spans="2:2">
      <c r="B9770" s="13"/>
    </row>
    <row r="9771" spans="2:2">
      <c r="B9771" s="13"/>
    </row>
    <row r="9772" spans="2:2">
      <c r="B9772" s="13"/>
    </row>
    <row r="9773" spans="2:2">
      <c r="B9773" s="13"/>
    </row>
    <row r="9774" spans="2:2">
      <c r="B9774" s="13"/>
    </row>
    <row r="9775" spans="2:2">
      <c r="B9775" s="13"/>
    </row>
    <row r="9776" spans="2:2">
      <c r="B9776" s="13"/>
    </row>
    <row r="9777" spans="2:2">
      <c r="B9777" s="13"/>
    </row>
    <row r="9778" spans="2:2">
      <c r="B9778" s="13"/>
    </row>
    <row r="9779" spans="2:2">
      <c r="B9779" s="13"/>
    </row>
    <row r="9780" spans="2:2">
      <c r="B9780" s="13"/>
    </row>
    <row r="9781" spans="2:2">
      <c r="B9781" s="13"/>
    </row>
    <row r="9782" spans="2:2">
      <c r="B9782" s="13"/>
    </row>
    <row r="9783" spans="2:2">
      <c r="B9783" s="13"/>
    </row>
    <row r="9784" spans="2:2">
      <c r="B9784" s="13"/>
    </row>
    <row r="9785" spans="2:2">
      <c r="B9785" s="13"/>
    </row>
    <row r="9786" spans="2:2">
      <c r="B9786" s="13"/>
    </row>
    <row r="9787" spans="2:2">
      <c r="B9787" s="13"/>
    </row>
    <row r="9788" spans="2:2">
      <c r="B9788" s="13"/>
    </row>
    <row r="9789" spans="2:2">
      <c r="B9789" s="13"/>
    </row>
    <row r="9790" spans="2:2">
      <c r="B9790" s="13"/>
    </row>
    <row r="9791" spans="2:2">
      <c r="B9791" s="13"/>
    </row>
    <row r="9792" spans="2:2">
      <c r="B9792" s="13"/>
    </row>
    <row r="9793" spans="2:2">
      <c r="B9793" s="13"/>
    </row>
    <row r="9794" spans="2:2">
      <c r="B9794" s="13"/>
    </row>
    <row r="9795" spans="2:2">
      <c r="B9795" s="13"/>
    </row>
    <row r="9796" spans="2:2">
      <c r="B9796" s="13"/>
    </row>
    <row r="9797" spans="2:2">
      <c r="B9797" s="13"/>
    </row>
    <row r="9798" spans="2:2">
      <c r="B9798" s="13"/>
    </row>
    <row r="9799" spans="2:2">
      <c r="B9799" s="13"/>
    </row>
    <row r="9800" spans="2:2">
      <c r="B9800" s="13"/>
    </row>
    <row r="9801" spans="2:2">
      <c r="B9801" s="13"/>
    </row>
    <row r="9802" spans="2:2">
      <c r="B9802" s="13"/>
    </row>
    <row r="9803" spans="2:2">
      <c r="B9803" s="13"/>
    </row>
    <row r="9804" spans="2:2">
      <c r="B9804" s="13"/>
    </row>
    <row r="9805" spans="2:2">
      <c r="B9805" s="13"/>
    </row>
    <row r="9806" spans="2:2">
      <c r="B9806" s="13"/>
    </row>
    <row r="9807" spans="2:2">
      <c r="B9807" s="13"/>
    </row>
    <row r="9808" spans="2:2">
      <c r="B9808" s="13"/>
    </row>
    <row r="9809" spans="2:2">
      <c r="B9809" s="13"/>
    </row>
    <row r="9810" spans="2:2">
      <c r="B9810" s="13"/>
    </row>
    <row r="9811" spans="2:2">
      <c r="B9811" s="13"/>
    </row>
    <row r="9812" spans="2:2">
      <c r="B9812" s="13"/>
    </row>
    <row r="9813" spans="2:2">
      <c r="B9813" s="13"/>
    </row>
    <row r="9814" spans="2:2">
      <c r="B9814" s="13"/>
    </row>
    <row r="9815" spans="2:2">
      <c r="B9815" s="13"/>
    </row>
    <row r="9816" spans="2:2">
      <c r="B9816" s="13"/>
    </row>
    <row r="9817" spans="2:2">
      <c r="B9817" s="13"/>
    </row>
    <row r="9818" spans="2:2">
      <c r="B9818" s="13"/>
    </row>
    <row r="9819" spans="2:2">
      <c r="B9819" s="13"/>
    </row>
    <row r="9820" spans="2:2">
      <c r="B9820" s="13"/>
    </row>
    <row r="9821" spans="2:2">
      <c r="B9821" s="13"/>
    </row>
    <row r="9822" spans="2:2">
      <c r="B9822" s="13"/>
    </row>
    <row r="9823" spans="2:2">
      <c r="B9823" s="13"/>
    </row>
    <row r="9824" spans="2:2">
      <c r="B9824" s="13"/>
    </row>
    <row r="9825" spans="2:2">
      <c r="B9825" s="13"/>
    </row>
    <row r="9826" spans="2:2">
      <c r="B9826" s="13"/>
    </row>
    <row r="9827" spans="2:2">
      <c r="B9827" s="13"/>
    </row>
    <row r="9828" spans="2:2">
      <c r="B9828" s="13"/>
    </row>
    <row r="9829" spans="2:2">
      <c r="B9829" s="13"/>
    </row>
    <row r="9830" spans="2:2">
      <c r="B9830" s="13"/>
    </row>
    <row r="9831" spans="2:2">
      <c r="B9831" s="13"/>
    </row>
    <row r="9832" spans="2:2">
      <c r="B9832" s="13"/>
    </row>
    <row r="9833" spans="2:2">
      <c r="B9833" s="13"/>
    </row>
    <row r="9834" spans="2:2">
      <c r="B9834" s="13"/>
    </row>
    <row r="9835" spans="2:2">
      <c r="B9835" s="13"/>
    </row>
    <row r="9836" spans="2:2">
      <c r="B9836" s="13"/>
    </row>
    <row r="9837" spans="2:2">
      <c r="B9837" s="13"/>
    </row>
    <row r="9838" spans="2:2">
      <c r="B9838" s="13"/>
    </row>
    <row r="9839" spans="2:2">
      <c r="B9839" s="13"/>
    </row>
    <row r="9840" spans="2:2">
      <c r="B9840" s="13"/>
    </row>
    <row r="9841" spans="2:2">
      <c r="B9841" s="13"/>
    </row>
    <row r="9842" spans="2:2">
      <c r="B9842" s="13"/>
    </row>
    <row r="9843" spans="2:2">
      <c r="B9843" s="13"/>
    </row>
    <row r="9844" spans="2:2">
      <c r="B9844" s="13"/>
    </row>
    <row r="9845" spans="2:2">
      <c r="B9845" s="13"/>
    </row>
    <row r="9846" spans="2:2">
      <c r="B9846" s="13"/>
    </row>
    <row r="9847" spans="2:2">
      <c r="B9847" s="13"/>
    </row>
    <row r="9848" spans="2:2">
      <c r="B9848" s="13"/>
    </row>
    <row r="9849" spans="2:2">
      <c r="B9849" s="13"/>
    </row>
    <row r="9850" spans="2:2">
      <c r="B9850" s="13"/>
    </row>
    <row r="9851" spans="2:2">
      <c r="B9851" s="13"/>
    </row>
    <row r="9852" spans="2:2">
      <c r="B9852" s="13"/>
    </row>
    <row r="9853" spans="2:2">
      <c r="B9853" s="13"/>
    </row>
    <row r="9854" spans="2:2">
      <c r="B9854" s="13"/>
    </row>
    <row r="9855" spans="2:2">
      <c r="B9855" s="13"/>
    </row>
    <row r="9856" spans="2:2">
      <c r="B9856" s="13"/>
    </row>
    <row r="9857" spans="2:2">
      <c r="B9857" s="13"/>
    </row>
    <row r="9858" spans="2:2">
      <c r="B9858" s="13"/>
    </row>
    <row r="9859" spans="2:2">
      <c r="B9859" s="13"/>
    </row>
    <row r="9860" spans="2:2">
      <c r="B9860" s="13"/>
    </row>
    <row r="9861" spans="2:2">
      <c r="B9861" s="13"/>
    </row>
    <row r="9862" spans="2:2">
      <c r="B9862" s="13"/>
    </row>
    <row r="9863" spans="2:2">
      <c r="B9863" s="13"/>
    </row>
    <row r="9864" spans="2:2">
      <c r="B9864" s="13"/>
    </row>
    <row r="9865" spans="2:2">
      <c r="B9865" s="13"/>
    </row>
    <row r="9866" spans="2:2">
      <c r="B9866" s="13"/>
    </row>
    <row r="9867" spans="2:2">
      <c r="B9867" s="13"/>
    </row>
    <row r="9868" spans="2:2">
      <c r="B9868" s="13"/>
    </row>
    <row r="9869" spans="2:2">
      <c r="B9869" s="13"/>
    </row>
    <row r="9870" spans="2:2">
      <c r="B9870" s="13"/>
    </row>
    <row r="9871" spans="2:2">
      <c r="B9871" s="13"/>
    </row>
    <row r="9872" spans="2:2">
      <c r="B9872" s="13"/>
    </row>
    <row r="9873" spans="2:2">
      <c r="B9873" s="13"/>
    </row>
    <row r="9874" spans="2:2">
      <c r="B9874" s="13"/>
    </row>
    <row r="9875" spans="2:2">
      <c r="B9875" s="13"/>
    </row>
    <row r="9876" spans="2:2">
      <c r="B9876" s="13"/>
    </row>
    <row r="9877" spans="2:2">
      <c r="B9877" s="13"/>
    </row>
    <row r="9878" spans="2:2">
      <c r="B9878" s="13"/>
    </row>
    <row r="9879" spans="2:2">
      <c r="B9879" s="13"/>
    </row>
    <row r="9880" spans="2:2">
      <c r="B9880" s="13"/>
    </row>
    <row r="9881" spans="2:2">
      <c r="B9881" s="13"/>
    </row>
    <row r="9882" spans="2:2">
      <c r="B9882" s="13"/>
    </row>
    <row r="9883" spans="2:2">
      <c r="B9883" s="13"/>
    </row>
    <row r="9884" spans="2:2">
      <c r="B9884" s="13"/>
    </row>
    <row r="9885" spans="2:2">
      <c r="B9885" s="13"/>
    </row>
    <row r="9886" spans="2:2">
      <c r="B9886" s="13"/>
    </row>
    <row r="9887" spans="2:2">
      <c r="B9887" s="13"/>
    </row>
    <row r="9888" spans="2:2">
      <c r="B9888" s="13"/>
    </row>
    <row r="9889" spans="2:2">
      <c r="B9889" s="13"/>
    </row>
    <row r="9890" spans="2:2">
      <c r="B9890" s="13"/>
    </row>
    <row r="9891" spans="2:2">
      <c r="B9891" s="13"/>
    </row>
    <row r="9892" spans="2:2">
      <c r="B9892" s="13"/>
    </row>
    <row r="9893" spans="2:2">
      <c r="B9893" s="13"/>
    </row>
    <row r="9894" spans="2:2">
      <c r="B9894" s="13"/>
    </row>
    <row r="9895" spans="2:2">
      <c r="B9895" s="13"/>
    </row>
    <row r="9896" spans="2:2">
      <c r="B9896" s="13"/>
    </row>
    <row r="9897" spans="2:2">
      <c r="B9897" s="13"/>
    </row>
    <row r="9898" spans="2:2">
      <c r="B9898" s="13"/>
    </row>
    <row r="9899" spans="2:2">
      <c r="B9899" s="13"/>
    </row>
    <row r="9900" spans="2:2">
      <c r="B9900" s="13"/>
    </row>
    <row r="9901" spans="2:2">
      <c r="B9901" s="13"/>
    </row>
    <row r="9902" spans="2:2">
      <c r="B9902" s="13"/>
    </row>
    <row r="9903" spans="2:2">
      <c r="B9903" s="13"/>
    </row>
    <row r="9904" spans="2:2">
      <c r="B9904" s="13"/>
    </row>
    <row r="9905" spans="2:2">
      <c r="B9905" s="13"/>
    </row>
    <row r="9906" spans="2:2">
      <c r="B9906" s="13"/>
    </row>
    <row r="9907" spans="2:2">
      <c r="B9907" s="13"/>
    </row>
    <row r="9908" spans="2:2">
      <c r="B9908" s="13"/>
    </row>
    <row r="9909" spans="2:2">
      <c r="B9909" s="13"/>
    </row>
    <row r="9910" spans="2:2">
      <c r="B9910" s="13"/>
    </row>
    <row r="9911" spans="2:2">
      <c r="B9911" s="13"/>
    </row>
    <row r="9912" spans="2:2">
      <c r="B9912" s="13"/>
    </row>
    <row r="9913" spans="2:2">
      <c r="B9913" s="13"/>
    </row>
    <row r="9914" spans="2:2">
      <c r="B9914" s="13"/>
    </row>
    <row r="9915" spans="2:2">
      <c r="B9915" s="13"/>
    </row>
    <row r="9916" spans="2:2">
      <c r="B9916" s="13"/>
    </row>
    <row r="9917" spans="2:2">
      <c r="B9917" s="13"/>
    </row>
    <row r="9918" spans="2:2">
      <c r="B9918" s="13"/>
    </row>
    <row r="9919" spans="2:2">
      <c r="B9919" s="13"/>
    </row>
    <row r="9920" spans="2:2">
      <c r="B9920" s="13"/>
    </row>
    <row r="9921" spans="2:2">
      <c r="B9921" s="13"/>
    </row>
    <row r="9922" spans="2:2">
      <c r="B9922" s="13"/>
    </row>
    <row r="9923" spans="2:2">
      <c r="B9923" s="13"/>
    </row>
    <row r="9924" spans="2:2">
      <c r="B9924" s="13"/>
    </row>
    <row r="9925" spans="2:2">
      <c r="B9925" s="13"/>
    </row>
    <row r="9926" spans="2:2">
      <c r="B9926" s="13"/>
    </row>
    <row r="9927" spans="2:2">
      <c r="B9927" s="13"/>
    </row>
    <row r="9928" spans="2:2">
      <c r="B9928" s="13"/>
    </row>
    <row r="9929" spans="2:2">
      <c r="B9929" s="13"/>
    </row>
    <row r="9930" spans="2:2">
      <c r="B9930" s="13"/>
    </row>
    <row r="9931" spans="2:2">
      <c r="B9931" s="13"/>
    </row>
    <row r="9932" spans="2:2">
      <c r="B9932" s="13"/>
    </row>
    <row r="9933" spans="2:2">
      <c r="B9933" s="13"/>
    </row>
    <row r="9934" spans="2:2">
      <c r="B9934" s="13"/>
    </row>
    <row r="9935" spans="2:2">
      <c r="B9935" s="13"/>
    </row>
    <row r="9936" spans="2:2">
      <c r="B9936" s="13"/>
    </row>
    <row r="9937" spans="2:2">
      <c r="B9937" s="13"/>
    </row>
    <row r="9938" spans="2:2">
      <c r="B9938" s="13"/>
    </row>
    <row r="9939" spans="2:2">
      <c r="B9939" s="13"/>
    </row>
    <row r="9940" spans="2:2">
      <c r="B9940" s="13"/>
    </row>
    <row r="9941" spans="2:2">
      <c r="B9941" s="13"/>
    </row>
    <row r="9942" spans="2:2">
      <c r="B9942" s="13"/>
    </row>
    <row r="9943" spans="2:2">
      <c r="B9943" s="13"/>
    </row>
    <row r="9944" spans="2:2">
      <c r="B9944" s="13"/>
    </row>
    <row r="9945" spans="2:2">
      <c r="B9945" s="13"/>
    </row>
    <row r="9946" spans="2:2">
      <c r="B9946" s="13"/>
    </row>
    <row r="9947" spans="2:2">
      <c r="B9947" s="13"/>
    </row>
    <row r="9948" spans="2:2">
      <c r="B9948" s="13"/>
    </row>
    <row r="9949" spans="2:2">
      <c r="B9949" s="13"/>
    </row>
    <row r="9950" spans="2:2">
      <c r="B9950" s="13"/>
    </row>
    <row r="9951" spans="2:2">
      <c r="B9951" s="13"/>
    </row>
    <row r="9952" spans="2:2">
      <c r="B9952" s="13"/>
    </row>
    <row r="9953" spans="2:2">
      <c r="B9953" s="13"/>
    </row>
    <row r="9954" spans="2:2">
      <c r="B9954" s="13"/>
    </row>
    <row r="9955" spans="2:2">
      <c r="B9955" s="13"/>
    </row>
    <row r="9956" spans="2:2">
      <c r="B9956" s="13"/>
    </row>
    <row r="9957" spans="2:2">
      <c r="B9957" s="13"/>
    </row>
    <row r="9958" spans="2:2">
      <c r="B9958" s="13"/>
    </row>
    <row r="9959" spans="2:2">
      <c r="B9959" s="13"/>
    </row>
    <row r="9960" spans="2:2">
      <c r="B9960" s="13"/>
    </row>
    <row r="9961" spans="2:2">
      <c r="B9961" s="13"/>
    </row>
    <row r="9962" spans="2:2">
      <c r="B9962" s="13"/>
    </row>
    <row r="9963" spans="2:2">
      <c r="B9963" s="13"/>
    </row>
    <row r="9964" spans="2:2">
      <c r="B9964" s="13"/>
    </row>
    <row r="9965" spans="2:2">
      <c r="B9965" s="13"/>
    </row>
    <row r="9966" spans="2:2">
      <c r="B9966" s="13"/>
    </row>
    <row r="9967" spans="2:2">
      <c r="B9967" s="13"/>
    </row>
    <row r="9968" spans="2:2">
      <c r="B9968" s="13"/>
    </row>
    <row r="9969" spans="2:2">
      <c r="B9969" s="13"/>
    </row>
    <row r="9970" spans="2:2">
      <c r="B9970" s="13"/>
    </row>
    <row r="9971" spans="2:2">
      <c r="B9971" s="13"/>
    </row>
    <row r="9972" spans="2:2">
      <c r="B9972" s="13"/>
    </row>
    <row r="9973" spans="2:2">
      <c r="B9973" s="13"/>
    </row>
    <row r="9974" spans="2:2">
      <c r="B9974" s="13"/>
    </row>
    <row r="9975" spans="2:2">
      <c r="B9975" s="13"/>
    </row>
    <row r="9976" spans="2:2">
      <c r="B9976" s="13"/>
    </row>
    <row r="9977" spans="2:2">
      <c r="B9977" s="13"/>
    </row>
    <row r="9978" spans="2:2">
      <c r="B9978" s="13"/>
    </row>
    <row r="9979" spans="2:2">
      <c r="B9979" s="13"/>
    </row>
    <row r="9980" spans="2:2">
      <c r="B9980" s="13"/>
    </row>
    <row r="9981" spans="2:2">
      <c r="B9981" s="13"/>
    </row>
    <row r="9982" spans="2:2">
      <c r="B9982" s="13"/>
    </row>
    <row r="9983" spans="2:2">
      <c r="B9983" s="13"/>
    </row>
    <row r="9984" spans="2:2">
      <c r="B9984" s="13"/>
    </row>
    <row r="9985" spans="2:2">
      <c r="B9985" s="13"/>
    </row>
    <row r="9986" spans="2:2">
      <c r="B9986" s="13"/>
    </row>
    <row r="9987" spans="2:2">
      <c r="B9987" s="13"/>
    </row>
    <row r="9988" spans="2:2">
      <c r="B9988" s="13"/>
    </row>
    <row r="9989" spans="2:2">
      <c r="B9989" s="13"/>
    </row>
    <row r="9990" spans="2:2">
      <c r="B9990" s="13"/>
    </row>
    <row r="9991" spans="2:2">
      <c r="B9991" s="13"/>
    </row>
    <row r="9992" spans="2:2">
      <c r="B9992" s="13"/>
    </row>
    <row r="9993" spans="2:2">
      <c r="B9993" s="13"/>
    </row>
    <row r="9994" spans="2:2">
      <c r="B9994" s="13"/>
    </row>
    <row r="9995" spans="2:2">
      <c r="B9995" s="13"/>
    </row>
    <row r="9996" spans="2:2">
      <c r="B9996" s="13"/>
    </row>
    <row r="9997" spans="2:2">
      <c r="B9997" s="13"/>
    </row>
    <row r="9998" spans="2:2">
      <c r="B9998" s="13"/>
    </row>
    <row r="9999" spans="2:2">
      <c r="B9999" s="13"/>
    </row>
    <row r="10000" spans="2:2">
      <c r="B10000" s="13"/>
    </row>
    <row r="10001" spans="2:2">
      <c r="B10001" s="13"/>
    </row>
    <row r="10002" spans="2:2">
      <c r="B10002" s="13"/>
    </row>
    <row r="10003" spans="2:2">
      <c r="B10003" s="13"/>
    </row>
    <row r="10004" spans="2:2">
      <c r="B10004" s="13"/>
    </row>
    <row r="10005" spans="2:2">
      <c r="B10005" s="13"/>
    </row>
    <row r="10006" spans="2:2">
      <c r="B10006" s="13"/>
    </row>
    <row r="10007" spans="2:2">
      <c r="B10007" s="13"/>
    </row>
    <row r="10008" spans="2:2">
      <c r="B10008" s="13"/>
    </row>
    <row r="10009" spans="2:2">
      <c r="B10009" s="13"/>
    </row>
    <row r="10010" spans="2:2">
      <c r="B10010" s="13"/>
    </row>
    <row r="10011" spans="2:2">
      <c r="B10011" s="13"/>
    </row>
    <row r="10012" spans="2:2">
      <c r="B10012" s="13"/>
    </row>
    <row r="10013" spans="2:2">
      <c r="B10013" s="13"/>
    </row>
    <row r="10014" spans="2:2">
      <c r="B10014" s="13"/>
    </row>
    <row r="10015" spans="2:2">
      <c r="B10015" s="13"/>
    </row>
    <row r="10016" spans="2:2">
      <c r="B10016" s="13"/>
    </row>
    <row r="10017" spans="2:2">
      <c r="B10017" s="13"/>
    </row>
    <row r="10018" spans="2:2">
      <c r="B10018" s="13"/>
    </row>
    <row r="10019" spans="2:2">
      <c r="B10019" s="13"/>
    </row>
    <row r="10020" spans="2:2">
      <c r="B10020" s="13"/>
    </row>
    <row r="10021" spans="2:2">
      <c r="B10021" s="13"/>
    </row>
    <row r="10022" spans="2:2">
      <c r="B10022" s="13"/>
    </row>
    <row r="10023" spans="2:2">
      <c r="B10023" s="13"/>
    </row>
    <row r="10024" spans="2:2">
      <c r="B10024" s="13"/>
    </row>
    <row r="10025" spans="2:2">
      <c r="B10025" s="13"/>
    </row>
    <row r="10026" spans="2:2">
      <c r="B10026" s="13"/>
    </row>
    <row r="10027" spans="2:2">
      <c r="B10027" s="13"/>
    </row>
    <row r="10028" spans="2:2">
      <c r="B10028" s="13"/>
    </row>
    <row r="10029" spans="2:2">
      <c r="B10029" s="13"/>
    </row>
    <row r="10030" spans="2:2">
      <c r="B10030" s="13"/>
    </row>
    <row r="10031" spans="2:2">
      <c r="B10031" s="13"/>
    </row>
    <row r="10032" spans="2:2">
      <c r="B10032" s="13"/>
    </row>
    <row r="10033" spans="2:2">
      <c r="B10033" s="13"/>
    </row>
    <row r="10034" spans="2:2">
      <c r="B10034" s="13"/>
    </row>
    <row r="10035" spans="2:2">
      <c r="B10035" s="13"/>
    </row>
    <row r="10036" spans="2:2">
      <c r="B10036" s="13"/>
    </row>
    <row r="10037" spans="2:2">
      <c r="B10037" s="13"/>
    </row>
    <row r="10038" spans="2:2">
      <c r="B10038" s="13"/>
    </row>
    <row r="10039" spans="2:2">
      <c r="B10039" s="13"/>
    </row>
    <row r="10040" spans="2:2">
      <c r="B10040" s="13"/>
    </row>
    <row r="10041" spans="2:2">
      <c r="B10041" s="13"/>
    </row>
    <row r="10042" spans="2:2">
      <c r="B10042" s="13"/>
    </row>
    <row r="10043" spans="2:2">
      <c r="B10043" s="13"/>
    </row>
    <row r="10044" spans="2:2">
      <c r="B10044" s="13"/>
    </row>
    <row r="10045" spans="2:2">
      <c r="B10045" s="13"/>
    </row>
    <row r="10046" spans="2:2">
      <c r="B10046" s="13"/>
    </row>
    <row r="10047" spans="2:2">
      <c r="B10047" s="13"/>
    </row>
    <row r="10048" spans="2:2">
      <c r="B10048" s="13"/>
    </row>
    <row r="10049" spans="2:2">
      <c r="B10049" s="13"/>
    </row>
    <row r="10050" spans="2:2">
      <c r="B10050" s="13"/>
    </row>
    <row r="10051" spans="2:2">
      <c r="B10051" s="13"/>
    </row>
    <row r="10052" spans="2:2">
      <c r="B10052" s="13"/>
    </row>
    <row r="10053" spans="2:2">
      <c r="B10053" s="13"/>
    </row>
    <row r="10054" spans="2:2">
      <c r="B10054" s="13"/>
    </row>
    <row r="10055" spans="2:2">
      <c r="B10055" s="13"/>
    </row>
    <row r="10056" spans="2:2">
      <c r="B10056" s="13"/>
    </row>
    <row r="10057" spans="2:2">
      <c r="B10057" s="13"/>
    </row>
    <row r="10058" spans="2:2">
      <c r="B10058" s="13"/>
    </row>
    <row r="10059" spans="2:2">
      <c r="B10059" s="13"/>
    </row>
    <row r="10060" spans="2:2">
      <c r="B10060" s="13"/>
    </row>
    <row r="10061" spans="2:2">
      <c r="B10061" s="13"/>
    </row>
    <row r="10062" spans="2:2">
      <c r="B10062" s="13"/>
    </row>
    <row r="10063" spans="2:2">
      <c r="B10063" s="13"/>
    </row>
    <row r="10064" spans="2:2">
      <c r="B10064" s="13"/>
    </row>
    <row r="10065" spans="2:2">
      <c r="B10065" s="13"/>
    </row>
    <row r="10066" spans="2:2">
      <c r="B10066" s="13"/>
    </row>
    <row r="10067" spans="2:2">
      <c r="B10067" s="13"/>
    </row>
    <row r="10068" spans="2:2">
      <c r="B10068" s="13"/>
    </row>
    <row r="10069" spans="2:2">
      <c r="B10069" s="13"/>
    </row>
    <row r="10070" spans="2:2">
      <c r="B10070" s="13"/>
    </row>
    <row r="10071" spans="2:2">
      <c r="B10071" s="13"/>
    </row>
    <row r="10072" spans="2:2">
      <c r="B10072" s="13"/>
    </row>
    <row r="10073" spans="2:2">
      <c r="B10073" s="13"/>
    </row>
    <row r="10074" spans="2:2">
      <c r="B10074" s="13"/>
    </row>
    <row r="10075" spans="2:2">
      <c r="B10075" s="13"/>
    </row>
    <row r="10076" spans="2:2">
      <c r="B10076" s="13"/>
    </row>
    <row r="10077" spans="2:2">
      <c r="B10077" s="13"/>
    </row>
    <row r="10078" spans="2:2">
      <c r="B10078" s="13"/>
    </row>
    <row r="10079" spans="2:2">
      <c r="B10079" s="13"/>
    </row>
    <row r="10080" spans="2:2">
      <c r="B10080" s="13"/>
    </row>
    <row r="10081" spans="2:2">
      <c r="B10081" s="13"/>
    </row>
    <row r="10082" spans="2:2">
      <c r="B10082" s="13"/>
    </row>
    <row r="10083" spans="2:2">
      <c r="B10083" s="13"/>
    </row>
    <row r="10084" spans="2:2">
      <c r="B10084" s="13"/>
    </row>
    <row r="10085" spans="2:2">
      <c r="B10085" s="13"/>
    </row>
    <row r="10086" spans="2:2">
      <c r="B10086" s="13"/>
    </row>
    <row r="10087" spans="2:2">
      <c r="B10087" s="13"/>
    </row>
    <row r="10088" spans="2:2">
      <c r="B10088" s="13"/>
    </row>
    <row r="10089" spans="2:2">
      <c r="B10089" s="13"/>
    </row>
    <row r="10090" spans="2:2">
      <c r="B10090" s="13"/>
    </row>
    <row r="10091" spans="2:2">
      <c r="B10091" s="13"/>
    </row>
    <row r="10092" spans="2:2">
      <c r="B10092" s="13"/>
    </row>
    <row r="10093" spans="2:2">
      <c r="B10093" s="13"/>
    </row>
    <row r="10094" spans="2:2">
      <c r="B10094" s="13"/>
    </row>
    <row r="10095" spans="2:2">
      <c r="B10095" s="13"/>
    </row>
    <row r="10096" spans="2:2">
      <c r="B10096" s="13"/>
    </row>
    <row r="10097" spans="2:2">
      <c r="B10097" s="13"/>
    </row>
    <row r="10098" spans="2:2">
      <c r="B10098" s="13"/>
    </row>
    <row r="10099" spans="2:2">
      <c r="B10099" s="13"/>
    </row>
    <row r="10100" spans="2:2">
      <c r="B10100" s="13"/>
    </row>
    <row r="10101" spans="2:2">
      <c r="B10101" s="13"/>
    </row>
    <row r="10102" spans="2:2">
      <c r="B10102" s="13"/>
    </row>
    <row r="10103" spans="2:2">
      <c r="B10103" s="13"/>
    </row>
    <row r="10104" spans="2:2">
      <c r="B10104" s="13"/>
    </row>
    <row r="10105" spans="2:2">
      <c r="B10105" s="13"/>
    </row>
    <row r="10106" spans="2:2">
      <c r="B10106" s="13"/>
    </row>
    <row r="10107" spans="2:2">
      <c r="B10107" s="13"/>
    </row>
    <row r="10108" spans="2:2">
      <c r="B10108" s="13"/>
    </row>
    <row r="10109" spans="2:2">
      <c r="B10109" s="13"/>
    </row>
    <row r="10110" spans="2:2">
      <c r="B10110" s="13"/>
    </row>
    <row r="10111" spans="2:2">
      <c r="B10111" s="13"/>
    </row>
    <row r="10112" spans="2:2">
      <c r="B10112" s="13"/>
    </row>
    <row r="10113" spans="2:2">
      <c r="B10113" s="13"/>
    </row>
    <row r="10114" spans="2:2">
      <c r="B10114" s="13"/>
    </row>
    <row r="10115" spans="2:2">
      <c r="B10115" s="13"/>
    </row>
    <row r="10116" spans="2:2">
      <c r="B10116" s="13"/>
    </row>
    <row r="10117" spans="2:2">
      <c r="B10117" s="13"/>
    </row>
    <row r="10118" spans="2:2">
      <c r="B10118" s="13"/>
    </row>
    <row r="10119" spans="2:2">
      <c r="B10119" s="13"/>
    </row>
    <row r="10120" spans="2:2">
      <c r="B10120" s="13"/>
    </row>
    <row r="10121" spans="2:2">
      <c r="B10121" s="13"/>
    </row>
    <row r="10122" spans="2:2">
      <c r="B10122" s="13"/>
    </row>
    <row r="10123" spans="2:2">
      <c r="B10123" s="13"/>
    </row>
    <row r="10124" spans="2:2">
      <c r="B10124" s="13"/>
    </row>
    <row r="10125" spans="2:2">
      <c r="B10125" s="13"/>
    </row>
    <row r="10126" spans="2:2">
      <c r="B10126" s="13"/>
    </row>
    <row r="10127" spans="2:2">
      <c r="B10127" s="13"/>
    </row>
    <row r="10128" spans="2:2">
      <c r="B10128" s="13"/>
    </row>
    <row r="10129" spans="2:2">
      <c r="B10129" s="13"/>
    </row>
    <row r="10130" spans="2:2">
      <c r="B10130" s="13"/>
    </row>
    <row r="10131" spans="2:2">
      <c r="B10131" s="13"/>
    </row>
    <row r="10132" spans="2:2">
      <c r="B10132" s="13"/>
    </row>
    <row r="10133" spans="2:2">
      <c r="B10133" s="13"/>
    </row>
    <row r="10134" spans="2:2">
      <c r="B10134" s="13"/>
    </row>
    <row r="10135" spans="2:2">
      <c r="B10135" s="13"/>
    </row>
    <row r="10136" spans="2:2">
      <c r="B10136" s="13"/>
    </row>
    <row r="10137" spans="2:2">
      <c r="B10137" s="13"/>
    </row>
    <row r="10138" spans="2:2">
      <c r="B10138" s="13"/>
    </row>
    <row r="10139" spans="2:2">
      <c r="B10139" s="13"/>
    </row>
    <row r="10140" spans="2:2">
      <c r="B10140" s="13"/>
    </row>
    <row r="10141" spans="2:2">
      <c r="B10141" s="13"/>
    </row>
    <row r="10142" spans="2:2">
      <c r="B10142" s="13"/>
    </row>
    <row r="10143" spans="2:2">
      <c r="B10143" s="13"/>
    </row>
    <row r="10144" spans="2:2">
      <c r="B10144" s="13"/>
    </row>
    <row r="10145" spans="2:2">
      <c r="B10145" s="13"/>
    </row>
    <row r="10146" spans="2:2">
      <c r="B10146" s="13"/>
    </row>
    <row r="10147" spans="2:2">
      <c r="B10147" s="13"/>
    </row>
    <row r="10148" spans="2:2">
      <c r="B10148" s="13"/>
    </row>
    <row r="10149" spans="2:2">
      <c r="B10149" s="13"/>
    </row>
    <row r="10150" spans="2:2">
      <c r="B10150" s="13"/>
    </row>
    <row r="10151" spans="2:2">
      <c r="B10151" s="13"/>
    </row>
    <row r="10152" spans="2:2">
      <c r="B10152" s="13"/>
    </row>
    <row r="10153" spans="2:2">
      <c r="B10153" s="13"/>
    </row>
    <row r="10154" spans="2:2">
      <c r="B10154" s="13"/>
    </row>
    <row r="10155" spans="2:2">
      <c r="B10155" s="13"/>
    </row>
    <row r="10156" spans="2:2">
      <c r="B10156" s="13"/>
    </row>
    <row r="10157" spans="2:2">
      <c r="B10157" s="13"/>
    </row>
    <row r="10158" spans="2:2">
      <c r="B10158" s="13"/>
    </row>
    <row r="10159" spans="2:2">
      <c r="B10159" s="13"/>
    </row>
    <row r="10160" spans="2:2">
      <c r="B10160" s="13"/>
    </row>
    <row r="10161" spans="2:2">
      <c r="B10161" s="13"/>
    </row>
    <row r="10162" spans="2:2">
      <c r="B10162" s="13"/>
    </row>
    <row r="10163" spans="2:2">
      <c r="B10163" s="13"/>
    </row>
    <row r="10164" spans="2:2">
      <c r="B10164" s="13"/>
    </row>
    <row r="10165" spans="2:2">
      <c r="B10165" s="13"/>
    </row>
    <row r="10166" spans="2:2">
      <c r="B10166" s="13"/>
    </row>
    <row r="10167" spans="2:2">
      <c r="B10167" s="13"/>
    </row>
    <row r="10168" spans="2:2">
      <c r="B10168" s="13"/>
    </row>
    <row r="10169" spans="2:2">
      <c r="B10169" s="13"/>
    </row>
    <row r="10170" spans="2:2">
      <c r="B10170" s="13"/>
    </row>
    <row r="10171" spans="2:2">
      <c r="B10171" s="13"/>
    </row>
    <row r="10172" spans="2:2">
      <c r="B10172" s="13"/>
    </row>
    <row r="10173" spans="2:2">
      <c r="B10173" s="13"/>
    </row>
    <row r="10174" spans="2:2">
      <c r="B10174" s="13"/>
    </row>
    <row r="10175" spans="2:2">
      <c r="B10175" s="13"/>
    </row>
    <row r="10176" spans="2:2">
      <c r="B10176" s="13"/>
    </row>
    <row r="10177" spans="2:2">
      <c r="B10177" s="13"/>
    </row>
    <row r="10178" spans="2:2">
      <c r="B10178" s="13"/>
    </row>
    <row r="10179" spans="2:2">
      <c r="B10179" s="13"/>
    </row>
    <row r="10180" spans="2:2">
      <c r="B10180" s="13"/>
    </row>
    <row r="10181" spans="2:2">
      <c r="B10181" s="13"/>
    </row>
    <row r="10182" spans="2:2">
      <c r="B10182" s="13"/>
    </row>
    <row r="10183" spans="2:2">
      <c r="B10183" s="13"/>
    </row>
    <row r="10184" spans="2:2">
      <c r="B10184" s="13"/>
    </row>
    <row r="10185" spans="2:2">
      <c r="B10185" s="13"/>
    </row>
    <row r="10186" spans="2:2">
      <c r="B10186" s="13"/>
    </row>
    <row r="10187" spans="2:2">
      <c r="B10187" s="13"/>
    </row>
    <row r="10188" spans="2:2">
      <c r="B10188" s="13"/>
    </row>
    <row r="10189" spans="2:2">
      <c r="B10189" s="13"/>
    </row>
    <row r="10190" spans="2:2">
      <c r="B10190" s="13"/>
    </row>
    <row r="10191" spans="2:2">
      <c r="B10191" s="13"/>
    </row>
    <row r="10192" spans="2:2">
      <c r="B10192" s="13"/>
    </row>
    <row r="10193" spans="2:2">
      <c r="B10193" s="13"/>
    </row>
    <row r="10194" spans="2:2">
      <c r="B10194" s="13"/>
    </row>
    <row r="10195" spans="2:2">
      <c r="B10195" s="13"/>
    </row>
    <row r="10196" spans="2:2">
      <c r="B10196" s="13"/>
    </row>
    <row r="10197" spans="2:2">
      <c r="B10197" s="13"/>
    </row>
    <row r="10198" spans="2:2">
      <c r="B10198" s="13"/>
    </row>
    <row r="10199" spans="2:2">
      <c r="B10199" s="13"/>
    </row>
    <row r="10200" spans="2:2">
      <c r="B10200" s="13"/>
    </row>
    <row r="10201" spans="2:2">
      <c r="B10201" s="13"/>
    </row>
    <row r="10202" spans="2:2">
      <c r="B10202" s="13"/>
    </row>
    <row r="10203" spans="2:2">
      <c r="B10203" s="13"/>
    </row>
    <row r="10204" spans="2:2">
      <c r="B10204" s="13"/>
    </row>
    <row r="10205" spans="2:2">
      <c r="B10205" s="13"/>
    </row>
    <row r="10206" spans="2:2">
      <c r="B10206" s="13"/>
    </row>
    <row r="10207" spans="2:2">
      <c r="B10207" s="13"/>
    </row>
    <row r="10208" spans="2:2">
      <c r="B10208" s="13"/>
    </row>
    <row r="10209" spans="2:2">
      <c r="B10209" s="13"/>
    </row>
    <row r="10210" spans="2:2">
      <c r="B10210" s="13"/>
    </row>
    <row r="10211" spans="2:2">
      <c r="B10211" s="13"/>
    </row>
    <row r="10212" spans="2:2">
      <c r="B10212" s="13"/>
    </row>
    <row r="10213" spans="2:2">
      <c r="B10213" s="13"/>
    </row>
    <row r="10214" spans="2:2">
      <c r="B10214" s="13"/>
    </row>
    <row r="10215" spans="2:2">
      <c r="B10215" s="13"/>
    </row>
    <row r="10216" spans="2:2">
      <c r="B10216" s="13"/>
    </row>
    <row r="10217" spans="2:2">
      <c r="B10217" s="13"/>
    </row>
    <row r="10218" spans="2:2">
      <c r="B10218" s="13"/>
    </row>
    <row r="10219" spans="2:2">
      <c r="B10219" s="13"/>
    </row>
    <row r="10220" spans="2:2">
      <c r="B10220" s="13"/>
    </row>
    <row r="10221" spans="2:2">
      <c r="B10221" s="13"/>
    </row>
    <row r="10222" spans="2:2">
      <c r="B10222" s="13"/>
    </row>
    <row r="10223" spans="2:2">
      <c r="B10223" s="13"/>
    </row>
    <row r="10224" spans="2:2">
      <c r="B10224" s="13"/>
    </row>
    <row r="10225" spans="2:2">
      <c r="B10225" s="13"/>
    </row>
    <row r="10226" spans="2:2">
      <c r="B10226" s="13"/>
    </row>
    <row r="10227" spans="2:2">
      <c r="B10227" s="13"/>
    </row>
    <row r="10228" spans="2:2">
      <c r="B10228" s="13"/>
    </row>
    <row r="10229" spans="2:2">
      <c r="B10229" s="13"/>
    </row>
    <row r="10230" spans="2:2">
      <c r="B10230" s="13"/>
    </row>
    <row r="10231" spans="2:2">
      <c r="B10231" s="13"/>
    </row>
    <row r="10232" spans="2:2">
      <c r="B10232" s="13"/>
    </row>
    <row r="10233" spans="2:2">
      <c r="B10233" s="13"/>
    </row>
    <row r="10234" spans="2:2">
      <c r="B10234" s="13"/>
    </row>
    <row r="10235" spans="2:2">
      <c r="B10235" s="13"/>
    </row>
    <row r="10236" spans="2:2">
      <c r="B10236" s="13"/>
    </row>
    <row r="10237" spans="2:2">
      <c r="B10237" s="13"/>
    </row>
    <row r="10238" spans="2:2">
      <c r="B10238" s="13"/>
    </row>
    <row r="10239" spans="2:2">
      <c r="B10239" s="13"/>
    </row>
    <row r="10240" spans="2:2">
      <c r="B10240" s="13"/>
    </row>
    <row r="10241" spans="2:2">
      <c r="B10241" s="13"/>
    </row>
    <row r="10242" spans="2:2">
      <c r="B10242" s="13"/>
    </row>
    <row r="10243" spans="2:2">
      <c r="B10243" s="13"/>
    </row>
    <row r="10244" spans="2:2">
      <c r="B10244" s="13"/>
    </row>
    <row r="10245" spans="2:2">
      <c r="B10245" s="13"/>
    </row>
    <row r="10246" spans="2:2">
      <c r="B10246" s="13"/>
    </row>
    <row r="10247" spans="2:2">
      <c r="B10247" s="13"/>
    </row>
    <row r="10248" spans="2:2">
      <c r="B10248" s="13"/>
    </row>
    <row r="10249" spans="2:2">
      <c r="B10249" s="13"/>
    </row>
    <row r="10250" spans="2:2">
      <c r="B10250" s="13"/>
    </row>
    <row r="10251" spans="2:2">
      <c r="B10251" s="13"/>
    </row>
    <row r="10252" spans="2:2">
      <c r="B10252" s="13"/>
    </row>
    <row r="10253" spans="2:2">
      <c r="B10253" s="13"/>
    </row>
    <row r="10254" spans="2:2">
      <c r="B10254" s="13"/>
    </row>
    <row r="10255" spans="2:2">
      <c r="B10255" s="13"/>
    </row>
    <row r="10256" spans="2:2">
      <c r="B10256" s="13"/>
    </row>
    <row r="10257" spans="2:2">
      <c r="B10257" s="13"/>
    </row>
    <row r="10258" spans="2:2">
      <c r="B10258" s="13"/>
    </row>
    <row r="10259" spans="2:2">
      <c r="B10259" s="13"/>
    </row>
    <row r="10260" spans="2:2">
      <c r="B10260" s="13"/>
    </row>
    <row r="10261" spans="2:2">
      <c r="B10261" s="13"/>
    </row>
    <row r="10262" spans="2:2">
      <c r="B10262" s="13"/>
    </row>
    <row r="10263" spans="2:2">
      <c r="B10263" s="13"/>
    </row>
    <row r="10264" spans="2:2">
      <c r="B10264" s="13"/>
    </row>
    <row r="10265" spans="2:2">
      <c r="B10265" s="13"/>
    </row>
    <row r="10266" spans="2:2">
      <c r="B10266" s="13"/>
    </row>
    <row r="10267" spans="2:2">
      <c r="B10267" s="13"/>
    </row>
    <row r="10268" spans="2:2">
      <c r="B10268" s="13"/>
    </row>
    <row r="10269" spans="2:2">
      <c r="B10269" s="13"/>
    </row>
    <row r="10270" spans="2:2">
      <c r="B10270" s="13"/>
    </row>
    <row r="10271" spans="2:2">
      <c r="B10271" s="13"/>
    </row>
    <row r="10272" spans="2:2">
      <c r="B10272" s="13"/>
    </row>
    <row r="10273" spans="2:2">
      <c r="B10273" s="13"/>
    </row>
    <row r="10274" spans="2:2">
      <c r="B10274" s="13"/>
    </row>
    <row r="10275" spans="2:2">
      <c r="B10275" s="13"/>
    </row>
    <row r="10276" spans="2:2">
      <c r="B10276" s="13"/>
    </row>
    <row r="10277" spans="2:2">
      <c r="B10277" s="13"/>
    </row>
    <row r="10278" spans="2:2">
      <c r="B10278" s="13"/>
    </row>
    <row r="10279" spans="2:2">
      <c r="B10279" s="13"/>
    </row>
    <row r="10280" spans="2:2">
      <c r="B10280" s="13"/>
    </row>
    <row r="10281" spans="2:2">
      <c r="B10281" s="13"/>
    </row>
    <row r="10282" spans="2:2">
      <c r="B10282" s="13"/>
    </row>
    <row r="10283" spans="2:2">
      <c r="B10283" s="13"/>
    </row>
    <row r="10284" spans="2:2">
      <c r="B10284" s="13"/>
    </row>
    <row r="10285" spans="2:2">
      <c r="B10285" s="13"/>
    </row>
    <row r="10286" spans="2:2">
      <c r="B10286" s="13"/>
    </row>
    <row r="10287" spans="2:2">
      <c r="B10287" s="13"/>
    </row>
    <row r="10288" spans="2:2">
      <c r="B10288" s="13"/>
    </row>
    <row r="10289" spans="2:2">
      <c r="B10289" s="13"/>
    </row>
    <row r="10290" spans="2:2">
      <c r="B10290" s="13"/>
    </row>
    <row r="10291" spans="2:2">
      <c r="B10291" s="13"/>
    </row>
    <row r="10292" spans="2:2">
      <c r="B10292" s="13"/>
    </row>
    <row r="10293" spans="2:2">
      <c r="B10293" s="13"/>
    </row>
    <row r="10294" spans="2:2">
      <c r="B10294" s="13"/>
    </row>
    <row r="10295" spans="2:2">
      <c r="B10295" s="13"/>
    </row>
    <row r="10296" spans="2:2">
      <c r="B10296" s="13"/>
    </row>
    <row r="10297" spans="2:2">
      <c r="B10297" s="13"/>
    </row>
    <row r="10298" spans="2:2">
      <c r="B10298" s="13"/>
    </row>
    <row r="10299" spans="2:2">
      <c r="B10299" s="13"/>
    </row>
    <row r="10300" spans="2:2">
      <c r="B10300" s="13"/>
    </row>
    <row r="10301" spans="2:2">
      <c r="B10301" s="13"/>
    </row>
    <row r="10302" spans="2:2">
      <c r="B10302" s="13"/>
    </row>
    <row r="10303" spans="2:2">
      <c r="B10303" s="13"/>
    </row>
    <row r="10304" spans="2:2">
      <c r="B10304" s="13"/>
    </row>
    <row r="10305" spans="2:2">
      <c r="B10305" s="13"/>
    </row>
    <row r="10306" spans="2:2">
      <c r="B10306" s="13"/>
    </row>
    <row r="10307" spans="2:2">
      <c r="B10307" s="13"/>
    </row>
    <row r="10308" spans="2:2">
      <c r="B10308" s="13"/>
    </row>
    <row r="10309" spans="2:2">
      <c r="B10309" s="13"/>
    </row>
    <row r="10310" spans="2:2">
      <c r="B10310" s="13"/>
    </row>
    <row r="10311" spans="2:2">
      <c r="B10311" s="13"/>
    </row>
    <row r="10312" spans="2:2">
      <c r="B10312" s="13"/>
    </row>
    <row r="10313" spans="2:2">
      <c r="B10313" s="13"/>
    </row>
    <row r="10314" spans="2:2">
      <c r="B10314" s="13"/>
    </row>
    <row r="10315" spans="2:2">
      <c r="B10315" s="13"/>
    </row>
    <row r="10316" spans="2:2">
      <c r="B10316" s="13"/>
    </row>
    <row r="10317" spans="2:2">
      <c r="B10317" s="13"/>
    </row>
    <row r="10318" spans="2:2">
      <c r="B10318" s="13"/>
    </row>
    <row r="10319" spans="2:2">
      <c r="B10319" s="13"/>
    </row>
    <row r="10320" spans="2:2">
      <c r="B10320" s="13"/>
    </row>
    <row r="10321" spans="2:2">
      <c r="B10321" s="13"/>
    </row>
    <row r="10322" spans="2:2">
      <c r="B10322" s="13"/>
    </row>
    <row r="10323" spans="2:2">
      <c r="B10323" s="13"/>
    </row>
    <row r="10324" spans="2:2">
      <c r="B10324" s="13"/>
    </row>
    <row r="10325" spans="2:2">
      <c r="B10325" s="13"/>
    </row>
    <row r="10326" spans="2:2">
      <c r="B10326" s="13"/>
    </row>
    <row r="10327" spans="2:2">
      <c r="B10327" s="13"/>
    </row>
    <row r="10328" spans="2:2">
      <c r="B10328" s="13"/>
    </row>
    <row r="10329" spans="2:2">
      <c r="B10329" s="13"/>
    </row>
    <row r="10330" spans="2:2">
      <c r="B10330" s="13"/>
    </row>
    <row r="10331" spans="2:2">
      <c r="B10331" s="13"/>
    </row>
    <row r="10332" spans="2:2">
      <c r="B10332" s="13"/>
    </row>
    <row r="10333" spans="2:2">
      <c r="B10333" s="13"/>
    </row>
    <row r="10334" spans="2:2">
      <c r="B10334" s="13"/>
    </row>
    <row r="10335" spans="2:2">
      <c r="B10335" s="13"/>
    </row>
    <row r="10336" spans="2:2">
      <c r="B10336" s="13"/>
    </row>
    <row r="10337" spans="2:2">
      <c r="B10337" s="13"/>
    </row>
    <row r="10338" spans="2:2">
      <c r="B10338" s="13"/>
    </row>
    <row r="10339" spans="2:2">
      <c r="B10339" s="13"/>
    </row>
    <row r="10340" spans="2:2">
      <c r="B10340" s="13"/>
    </row>
    <row r="10341" spans="2:2">
      <c r="B10341" s="13"/>
    </row>
    <row r="10342" spans="2:2">
      <c r="B10342" s="13"/>
    </row>
    <row r="10343" spans="2:2">
      <c r="B10343" s="13"/>
    </row>
    <row r="10344" spans="2:2">
      <c r="B10344" s="13"/>
    </row>
    <row r="10345" spans="2:2">
      <c r="B10345" s="13"/>
    </row>
    <row r="10346" spans="2:2">
      <c r="B10346" s="13"/>
    </row>
    <row r="10347" spans="2:2">
      <c r="B10347" s="13"/>
    </row>
    <row r="10348" spans="2:2">
      <c r="B10348" s="13"/>
    </row>
    <row r="10349" spans="2:2">
      <c r="B10349" s="13"/>
    </row>
    <row r="10350" spans="2:2">
      <c r="B10350" s="13"/>
    </row>
    <row r="10351" spans="2:2">
      <c r="B10351" s="13"/>
    </row>
    <row r="10352" spans="2:2">
      <c r="B10352" s="13"/>
    </row>
    <row r="10353" spans="2:2">
      <c r="B10353" s="13"/>
    </row>
    <row r="10354" spans="2:2">
      <c r="B10354" s="13"/>
    </row>
    <row r="10355" spans="2:2">
      <c r="B10355" s="13"/>
    </row>
    <row r="10356" spans="2:2">
      <c r="B10356" s="13"/>
    </row>
    <row r="10357" spans="2:2">
      <c r="B10357" s="13"/>
    </row>
    <row r="10358" spans="2:2">
      <c r="B10358" s="13"/>
    </row>
    <row r="10359" spans="2:2">
      <c r="B10359" s="13"/>
    </row>
    <row r="10360" spans="2:2">
      <c r="B10360" s="13"/>
    </row>
    <row r="10361" spans="2:2">
      <c r="B10361" s="13"/>
    </row>
    <row r="10362" spans="2:2">
      <c r="B10362" s="13"/>
    </row>
    <row r="10363" spans="2:2">
      <c r="B10363" s="13"/>
    </row>
    <row r="10364" spans="2:2">
      <c r="B10364" s="13"/>
    </row>
    <row r="10365" spans="2:2">
      <c r="B10365" s="13"/>
    </row>
    <row r="10366" spans="2:2">
      <c r="B10366" s="13"/>
    </row>
    <row r="10367" spans="2:2">
      <c r="B10367" s="13"/>
    </row>
    <row r="10368" spans="2:2">
      <c r="B10368" s="13"/>
    </row>
    <row r="10369" spans="2:2">
      <c r="B10369" s="13"/>
    </row>
    <row r="10370" spans="2:2">
      <c r="B10370" s="13"/>
    </row>
    <row r="10371" spans="2:2">
      <c r="B10371" s="13"/>
    </row>
    <row r="10372" spans="2:2">
      <c r="B10372" s="13"/>
    </row>
    <row r="10373" spans="2:2">
      <c r="B10373" s="13"/>
    </row>
    <row r="10374" spans="2:2">
      <c r="B10374" s="13"/>
    </row>
    <row r="10375" spans="2:2">
      <c r="B10375" s="13"/>
    </row>
    <row r="10376" spans="2:2">
      <c r="B10376" s="13"/>
    </row>
    <row r="10377" spans="2:2">
      <c r="B10377" s="13"/>
    </row>
    <row r="10378" spans="2:2">
      <c r="B10378" s="13"/>
    </row>
    <row r="10379" spans="2:2">
      <c r="B10379" s="13"/>
    </row>
    <row r="10380" spans="2:2">
      <c r="B10380" s="13"/>
    </row>
    <row r="10381" spans="2:2">
      <c r="B10381" s="13"/>
    </row>
    <row r="10382" spans="2:2">
      <c r="B10382" s="13"/>
    </row>
    <row r="10383" spans="2:2">
      <c r="B10383" s="13"/>
    </row>
    <row r="10384" spans="2:2">
      <c r="B10384" s="13"/>
    </row>
    <row r="10385" spans="2:2">
      <c r="B10385" s="13"/>
    </row>
    <row r="10386" spans="2:2">
      <c r="B10386" s="13"/>
    </row>
    <row r="10387" spans="2:2">
      <c r="B10387" s="13"/>
    </row>
    <row r="10388" spans="2:2">
      <c r="B10388" s="13"/>
    </row>
    <row r="10389" spans="2:2">
      <c r="B10389" s="13"/>
    </row>
    <row r="10390" spans="2:2">
      <c r="B10390" s="13"/>
    </row>
    <row r="10391" spans="2:2">
      <c r="B10391" s="13"/>
    </row>
    <row r="10392" spans="2:2">
      <c r="B10392" s="13"/>
    </row>
    <row r="10393" spans="2:2">
      <c r="B10393" s="13"/>
    </row>
    <row r="10394" spans="2:2">
      <c r="B10394" s="13"/>
    </row>
    <row r="10395" spans="2:2">
      <c r="B10395" s="13"/>
    </row>
    <row r="10396" spans="2:2">
      <c r="B10396" s="13"/>
    </row>
    <row r="10397" spans="2:2">
      <c r="B10397" s="13"/>
    </row>
    <row r="10398" spans="2:2">
      <c r="B10398" s="13"/>
    </row>
    <row r="10399" spans="2:2">
      <c r="B10399" s="13"/>
    </row>
    <row r="10400" spans="2:2">
      <c r="B10400" s="13"/>
    </row>
    <row r="10401" spans="2:2">
      <c r="B10401" s="13"/>
    </row>
    <row r="10402" spans="2:2">
      <c r="B10402" s="13"/>
    </row>
    <row r="10403" spans="2:2">
      <c r="B10403" s="13"/>
    </row>
    <row r="10404" spans="2:2">
      <c r="B10404" s="13"/>
    </row>
    <row r="10405" spans="2:2">
      <c r="B10405" s="13"/>
    </row>
    <row r="10406" spans="2:2">
      <c r="B10406" s="13"/>
    </row>
    <row r="10407" spans="2:2">
      <c r="B10407" s="13"/>
    </row>
    <row r="10408" spans="2:2">
      <c r="B10408" s="13"/>
    </row>
    <row r="10409" spans="2:2">
      <c r="B10409" s="13"/>
    </row>
    <row r="10410" spans="2:2">
      <c r="B10410" s="13"/>
    </row>
    <row r="10411" spans="2:2">
      <c r="B10411" s="13"/>
    </row>
    <row r="10412" spans="2:2">
      <c r="B10412" s="13"/>
    </row>
    <row r="10413" spans="2:2">
      <c r="B10413" s="13"/>
    </row>
    <row r="10414" spans="2:2">
      <c r="B10414" s="13"/>
    </row>
    <row r="10415" spans="2:2">
      <c r="B10415" s="13"/>
    </row>
    <row r="10416" spans="2:2">
      <c r="B10416" s="13"/>
    </row>
    <row r="10417" spans="2:2">
      <c r="B10417" s="13"/>
    </row>
    <row r="10418" spans="2:2">
      <c r="B10418" s="13"/>
    </row>
    <row r="10419" spans="2:2">
      <c r="B10419" s="13"/>
    </row>
    <row r="10420" spans="2:2">
      <c r="B10420" s="13"/>
    </row>
    <row r="10421" spans="2:2">
      <c r="B10421" s="13"/>
    </row>
    <row r="10422" spans="2:2">
      <c r="B10422" s="13"/>
    </row>
    <row r="10423" spans="2:2">
      <c r="B10423" s="13"/>
    </row>
    <row r="10424" spans="2:2">
      <c r="B10424" s="13"/>
    </row>
    <row r="10425" spans="2:2">
      <c r="B10425" s="13"/>
    </row>
    <row r="10426" spans="2:2">
      <c r="B10426" s="13"/>
    </row>
    <row r="10427" spans="2:2">
      <c r="B10427" s="13"/>
    </row>
    <row r="10428" spans="2:2">
      <c r="B10428" s="13"/>
    </row>
    <row r="10429" spans="2:2">
      <c r="B10429" s="13"/>
    </row>
    <row r="10430" spans="2:2">
      <c r="B10430" s="13"/>
    </row>
    <row r="10431" spans="2:2">
      <c r="B10431" s="13"/>
    </row>
    <row r="10432" spans="2:2">
      <c r="B10432" s="13"/>
    </row>
    <row r="10433" spans="2:2">
      <c r="B10433" s="13"/>
    </row>
    <row r="10434" spans="2:2">
      <c r="B10434" s="13"/>
    </row>
    <row r="10435" spans="2:2">
      <c r="B10435" s="13"/>
    </row>
    <row r="10436" spans="2:2">
      <c r="B10436" s="13"/>
    </row>
    <row r="10437" spans="2:2">
      <c r="B10437" s="13"/>
    </row>
    <row r="10438" spans="2:2">
      <c r="B10438" s="13"/>
    </row>
    <row r="10439" spans="2:2">
      <c r="B10439" s="13"/>
    </row>
    <row r="10440" spans="2:2">
      <c r="B10440" s="13"/>
    </row>
    <row r="10441" spans="2:2">
      <c r="B10441" s="13"/>
    </row>
    <row r="10442" spans="2:2">
      <c r="B10442" s="13"/>
    </row>
    <row r="10443" spans="2:2">
      <c r="B10443" s="13"/>
    </row>
    <row r="10444" spans="2:2">
      <c r="B10444" s="13"/>
    </row>
    <row r="10445" spans="2:2">
      <c r="B10445" s="13"/>
    </row>
    <row r="10446" spans="2:2">
      <c r="B10446" s="13"/>
    </row>
    <row r="10447" spans="2:2">
      <c r="B10447" s="13"/>
    </row>
    <row r="10448" spans="2:2">
      <c r="B10448" s="13"/>
    </row>
    <row r="10449" spans="2:2">
      <c r="B10449" s="13"/>
    </row>
    <row r="10450" spans="2:2">
      <c r="B10450" s="13"/>
    </row>
    <row r="10451" spans="2:2">
      <c r="B10451" s="13"/>
    </row>
    <row r="10452" spans="2:2">
      <c r="B10452" s="13"/>
    </row>
    <row r="10453" spans="2:2">
      <c r="B10453" s="13"/>
    </row>
    <row r="10454" spans="2:2">
      <c r="B10454" s="13"/>
    </row>
    <row r="10455" spans="2:2">
      <c r="B10455" s="13"/>
    </row>
    <row r="10456" spans="2:2">
      <c r="B10456" s="13"/>
    </row>
    <row r="10457" spans="2:2">
      <c r="B10457" s="13"/>
    </row>
    <row r="10458" spans="2:2">
      <c r="B10458" s="13"/>
    </row>
    <row r="10459" spans="2:2">
      <c r="B10459" s="13"/>
    </row>
    <row r="10460" spans="2:2">
      <c r="B10460" s="13"/>
    </row>
    <row r="10461" spans="2:2">
      <c r="B10461" s="13"/>
    </row>
    <row r="10462" spans="2:2">
      <c r="B10462" s="13"/>
    </row>
    <row r="10463" spans="2:2">
      <c r="B10463" s="13"/>
    </row>
    <row r="10464" spans="2:2">
      <c r="B10464" s="13"/>
    </row>
    <row r="10465" spans="2:2">
      <c r="B10465" s="13"/>
    </row>
    <row r="10466" spans="2:2">
      <c r="B10466" s="13"/>
    </row>
    <row r="10467" spans="2:2">
      <c r="B10467" s="13"/>
    </row>
    <row r="10468" spans="2:2">
      <c r="B10468" s="13"/>
    </row>
    <row r="10469" spans="2:2">
      <c r="B10469" s="13"/>
    </row>
    <row r="10470" spans="2:2">
      <c r="B10470" s="13"/>
    </row>
    <row r="10471" spans="2:2">
      <c r="B10471" s="13"/>
    </row>
    <row r="10472" spans="2:2">
      <c r="B10472" s="13"/>
    </row>
    <row r="10473" spans="2:2">
      <c r="B10473" s="13"/>
    </row>
    <row r="10474" spans="2:2">
      <c r="B10474" s="13"/>
    </row>
    <row r="10475" spans="2:2">
      <c r="B10475" s="13"/>
    </row>
    <row r="10476" spans="2:2">
      <c r="B10476" s="13"/>
    </row>
    <row r="10477" spans="2:2">
      <c r="B10477" s="13"/>
    </row>
    <row r="10478" spans="2:2">
      <c r="B10478" s="13"/>
    </row>
    <row r="10479" spans="2:2">
      <c r="B10479" s="13"/>
    </row>
    <row r="10480" spans="2:2">
      <c r="B10480" s="13"/>
    </row>
    <row r="10481" spans="2:2">
      <c r="B10481" s="13"/>
    </row>
    <row r="10482" spans="2:2">
      <c r="B10482" s="13"/>
    </row>
    <row r="10483" spans="2:2">
      <c r="B10483" s="13"/>
    </row>
    <row r="10484" spans="2:2">
      <c r="B10484" s="13"/>
    </row>
    <row r="10485" spans="2:2">
      <c r="B10485" s="13"/>
    </row>
    <row r="10486" spans="2:2">
      <c r="B10486" s="13"/>
    </row>
    <row r="10487" spans="2:2">
      <c r="B10487" s="13"/>
    </row>
    <row r="10488" spans="2:2">
      <c r="B10488" s="13"/>
    </row>
    <row r="10489" spans="2:2">
      <c r="B10489" s="13"/>
    </row>
    <row r="10490" spans="2:2">
      <c r="B10490" s="13"/>
    </row>
    <row r="10491" spans="2:2">
      <c r="B10491" s="13"/>
    </row>
    <row r="10492" spans="2:2">
      <c r="B10492" s="13"/>
    </row>
    <row r="10493" spans="2:2">
      <c r="B10493" s="13"/>
    </row>
    <row r="10494" spans="2:2">
      <c r="B10494" s="13"/>
    </row>
    <row r="10495" spans="2:2">
      <c r="B10495" s="13"/>
    </row>
    <row r="10496" spans="2:2">
      <c r="B10496" s="13"/>
    </row>
    <row r="10497" spans="2:2">
      <c r="B10497" s="13"/>
    </row>
    <row r="10498" spans="2:2">
      <c r="B10498" s="13"/>
    </row>
    <row r="10499" spans="2:2">
      <c r="B10499" s="13"/>
    </row>
    <row r="10500" spans="2:2">
      <c r="B10500" s="13"/>
    </row>
    <row r="10501" spans="2:2">
      <c r="B10501" s="13"/>
    </row>
    <row r="10502" spans="2:2">
      <c r="B10502" s="13"/>
    </row>
    <row r="10503" spans="2:2">
      <c r="B10503" s="13"/>
    </row>
    <row r="10504" spans="2:2">
      <c r="B10504" s="13"/>
    </row>
    <row r="10505" spans="2:2">
      <c r="B10505" s="13"/>
    </row>
    <row r="10506" spans="2:2">
      <c r="B10506" s="13"/>
    </row>
    <row r="10507" spans="2:2">
      <c r="B10507" s="13"/>
    </row>
    <row r="10508" spans="2:2">
      <c r="B10508" s="13"/>
    </row>
    <row r="10509" spans="2:2">
      <c r="B10509" s="13"/>
    </row>
    <row r="10510" spans="2:2">
      <c r="B10510" s="13"/>
    </row>
    <row r="10511" spans="2:2">
      <c r="B10511" s="13"/>
    </row>
    <row r="10512" spans="2:2">
      <c r="B10512" s="13"/>
    </row>
    <row r="10513" spans="2:2">
      <c r="B10513" s="13"/>
    </row>
    <row r="10514" spans="2:2">
      <c r="B10514" s="13"/>
    </row>
    <row r="10515" spans="2:2">
      <c r="B10515" s="13"/>
    </row>
    <row r="10516" spans="2:2">
      <c r="B10516" s="13"/>
    </row>
    <row r="10517" spans="2:2">
      <c r="B10517" s="13"/>
    </row>
    <row r="10518" spans="2:2">
      <c r="B10518" s="13"/>
    </row>
    <row r="10519" spans="2:2">
      <c r="B10519" s="13"/>
    </row>
    <row r="10520" spans="2:2">
      <c r="B10520" s="13"/>
    </row>
    <row r="10521" spans="2:2">
      <c r="B10521" s="13"/>
    </row>
    <row r="10522" spans="2:2">
      <c r="B10522" s="13"/>
    </row>
    <row r="10523" spans="2:2">
      <c r="B10523" s="13"/>
    </row>
    <row r="10524" spans="2:2">
      <c r="B10524" s="13"/>
    </row>
    <row r="10525" spans="2:2">
      <c r="B10525" s="13"/>
    </row>
    <row r="10526" spans="2:2">
      <c r="B10526" s="13"/>
    </row>
    <row r="10527" spans="2:2">
      <c r="B10527" s="13"/>
    </row>
    <row r="10528" spans="2:2">
      <c r="B10528" s="13"/>
    </row>
    <row r="10529" spans="2:2">
      <c r="B10529" s="13"/>
    </row>
    <row r="10530" spans="2:2">
      <c r="B10530" s="13"/>
    </row>
    <row r="10531" spans="2:2">
      <c r="B10531" s="13"/>
    </row>
    <row r="10532" spans="2:2">
      <c r="B10532" s="13"/>
    </row>
    <row r="10533" spans="2:2">
      <c r="B10533" s="13"/>
    </row>
    <row r="10534" spans="2:2">
      <c r="B10534" s="13"/>
    </row>
    <row r="10535" spans="2:2">
      <c r="B10535" s="13"/>
    </row>
    <row r="10536" spans="2:2">
      <c r="B10536" s="13"/>
    </row>
    <row r="10537" spans="2:2">
      <c r="B10537" s="13"/>
    </row>
    <row r="10538" spans="2:2">
      <c r="B10538" s="13"/>
    </row>
    <row r="10539" spans="2:2">
      <c r="B10539" s="13"/>
    </row>
    <row r="10540" spans="2:2">
      <c r="B10540" s="13"/>
    </row>
    <row r="10541" spans="2:2">
      <c r="B10541" s="13"/>
    </row>
    <row r="10542" spans="2:2">
      <c r="B10542" s="13"/>
    </row>
    <row r="10543" spans="2:2">
      <c r="B10543" s="13"/>
    </row>
    <row r="10544" spans="2:2">
      <c r="B10544" s="13"/>
    </row>
    <row r="10545" spans="2:2">
      <c r="B10545" s="13"/>
    </row>
    <row r="10546" spans="2:2">
      <c r="B10546" s="13"/>
    </row>
    <row r="10547" spans="2:2">
      <c r="B10547" s="13"/>
    </row>
    <row r="10548" spans="2:2">
      <c r="B10548" s="13"/>
    </row>
    <row r="10549" spans="2:2">
      <c r="B10549" s="13"/>
    </row>
    <row r="10550" spans="2:2">
      <c r="B10550" s="13"/>
    </row>
    <row r="10551" spans="2:2">
      <c r="B10551" s="13"/>
    </row>
    <row r="10552" spans="2:2">
      <c r="B10552" s="13"/>
    </row>
    <row r="10553" spans="2:2">
      <c r="B10553" s="13"/>
    </row>
    <row r="10554" spans="2:2">
      <c r="B10554" s="13"/>
    </row>
    <row r="10555" spans="2:2">
      <c r="B10555" s="13"/>
    </row>
    <row r="10556" spans="2:2">
      <c r="B10556" s="13"/>
    </row>
    <row r="10557" spans="2:2">
      <c r="B10557" s="13"/>
    </row>
    <row r="10558" spans="2:2">
      <c r="B10558" s="13"/>
    </row>
    <row r="10559" spans="2:2">
      <c r="B10559" s="13"/>
    </row>
    <row r="10560" spans="2:2">
      <c r="B10560" s="13"/>
    </row>
    <row r="10561" spans="2:2">
      <c r="B10561" s="13"/>
    </row>
    <row r="10562" spans="2:2">
      <c r="B10562" s="13"/>
    </row>
    <row r="10563" spans="2:2">
      <c r="B10563" s="13"/>
    </row>
    <row r="10564" spans="2:2">
      <c r="B10564" s="13"/>
    </row>
    <row r="10565" spans="2:2">
      <c r="B10565" s="13"/>
    </row>
    <row r="10566" spans="2:2">
      <c r="B10566" s="13"/>
    </row>
    <row r="10567" spans="2:2">
      <c r="B10567" s="13"/>
    </row>
    <row r="10568" spans="2:2">
      <c r="B10568" s="13"/>
    </row>
    <row r="10569" spans="2:2">
      <c r="B10569" s="13"/>
    </row>
    <row r="10570" spans="2:2">
      <c r="B10570" s="13"/>
    </row>
    <row r="10571" spans="2:2">
      <c r="B10571" s="13"/>
    </row>
    <row r="10572" spans="2:2">
      <c r="B10572" s="13"/>
    </row>
    <row r="10573" spans="2:2">
      <c r="B10573" s="13"/>
    </row>
    <row r="10574" spans="2:2">
      <c r="B10574" s="13"/>
    </row>
    <row r="10575" spans="2:2">
      <c r="B10575" s="13"/>
    </row>
    <row r="10576" spans="2:2">
      <c r="B10576" s="13"/>
    </row>
    <row r="10577" spans="2:2">
      <c r="B10577" s="13"/>
    </row>
    <row r="10578" spans="2:2">
      <c r="B10578" s="13"/>
    </row>
    <row r="10579" spans="2:2">
      <c r="B10579" s="13"/>
    </row>
    <row r="10580" spans="2:2">
      <c r="B10580" s="13"/>
    </row>
    <row r="10581" spans="2:2">
      <c r="B10581" s="13"/>
    </row>
    <row r="10582" spans="2:2">
      <c r="B10582" s="13"/>
    </row>
    <row r="10583" spans="2:2">
      <c r="B10583" s="13"/>
    </row>
    <row r="10584" spans="2:2">
      <c r="B10584" s="13"/>
    </row>
    <row r="10585" spans="2:2">
      <c r="B10585" s="13"/>
    </row>
    <row r="10586" spans="2:2">
      <c r="B10586" s="13"/>
    </row>
    <row r="10587" spans="2:2">
      <c r="B10587" s="13"/>
    </row>
    <row r="10588" spans="2:2">
      <c r="B10588" s="13"/>
    </row>
    <row r="10589" spans="2:2">
      <c r="B10589" s="13"/>
    </row>
    <row r="10590" spans="2:2">
      <c r="B10590" s="13"/>
    </row>
    <row r="10591" spans="2:2">
      <c r="B10591" s="13"/>
    </row>
    <row r="10592" spans="2:2">
      <c r="B10592" s="13"/>
    </row>
    <row r="10593" spans="2:2">
      <c r="B10593" s="13"/>
    </row>
    <row r="10594" spans="2:2">
      <c r="B10594" s="13"/>
    </row>
    <row r="10595" spans="2:2">
      <c r="B10595" s="13"/>
    </row>
    <row r="10596" spans="2:2">
      <c r="B10596" s="13"/>
    </row>
    <row r="10597" spans="2:2">
      <c r="B10597" s="13"/>
    </row>
    <row r="10598" spans="2:2">
      <c r="B10598" s="13"/>
    </row>
    <row r="10599" spans="2:2">
      <c r="B10599" s="13"/>
    </row>
    <row r="10600" spans="2:2">
      <c r="B10600" s="13"/>
    </row>
    <row r="10601" spans="2:2">
      <c r="B10601" s="13"/>
    </row>
    <row r="10602" spans="2:2">
      <c r="B10602" s="13"/>
    </row>
    <row r="10603" spans="2:2">
      <c r="B10603" s="13"/>
    </row>
    <row r="10604" spans="2:2">
      <c r="B10604" s="13"/>
    </row>
    <row r="10605" spans="2:2">
      <c r="B10605" s="13"/>
    </row>
    <row r="10606" spans="2:2">
      <c r="B10606" s="13"/>
    </row>
    <row r="10607" spans="2:2">
      <c r="B10607" s="13"/>
    </row>
    <row r="10608" spans="2:2">
      <c r="B10608" s="13"/>
    </row>
    <row r="10609" spans="2:2">
      <c r="B10609" s="13"/>
    </row>
    <row r="10610" spans="2:2">
      <c r="B10610" s="13"/>
    </row>
    <row r="10611" spans="2:2">
      <c r="B10611" s="13"/>
    </row>
    <row r="10612" spans="2:2">
      <c r="B10612" s="13"/>
    </row>
    <row r="10613" spans="2:2">
      <c r="B10613" s="13"/>
    </row>
    <row r="10614" spans="2:2">
      <c r="B10614" s="13"/>
    </row>
    <row r="10615" spans="2:2">
      <c r="B10615" s="13"/>
    </row>
    <row r="10616" spans="2:2">
      <c r="B10616" s="13"/>
    </row>
    <row r="10617" spans="2:2">
      <c r="B10617" s="13"/>
    </row>
    <row r="10618" spans="2:2">
      <c r="B10618" s="13"/>
    </row>
    <row r="10619" spans="2:2">
      <c r="B10619" s="13"/>
    </row>
    <row r="10620" spans="2:2">
      <c r="B10620" s="13"/>
    </row>
    <row r="10621" spans="2:2">
      <c r="B10621" s="13"/>
    </row>
    <row r="10622" spans="2:2">
      <c r="B10622" s="13"/>
    </row>
    <row r="10623" spans="2:2">
      <c r="B10623" s="13"/>
    </row>
    <row r="10624" spans="2:2">
      <c r="B10624" s="13"/>
    </row>
    <row r="10625" spans="2:2">
      <c r="B10625" s="13"/>
    </row>
    <row r="10626" spans="2:2">
      <c r="B10626" s="13"/>
    </row>
    <row r="10627" spans="2:2">
      <c r="B10627" s="13"/>
    </row>
    <row r="10628" spans="2:2">
      <c r="B10628" s="13"/>
    </row>
    <row r="10629" spans="2:2">
      <c r="B10629" s="13"/>
    </row>
    <row r="10630" spans="2:2">
      <c r="B10630" s="13"/>
    </row>
    <row r="10631" spans="2:2">
      <c r="B10631" s="13"/>
    </row>
    <row r="10632" spans="2:2">
      <c r="B10632" s="13"/>
    </row>
    <row r="10633" spans="2:2">
      <c r="B10633" s="13"/>
    </row>
    <row r="10634" spans="2:2">
      <c r="B10634" s="13"/>
    </row>
    <row r="10635" spans="2:2">
      <c r="B10635" s="13"/>
    </row>
    <row r="10636" spans="2:2">
      <c r="B10636" s="13"/>
    </row>
    <row r="10637" spans="2:2">
      <c r="B10637" s="13"/>
    </row>
    <row r="10638" spans="2:2">
      <c r="B10638" s="13"/>
    </row>
    <row r="10639" spans="2:2">
      <c r="B10639" s="13"/>
    </row>
    <row r="10640" spans="2:2">
      <c r="B10640" s="13"/>
    </row>
    <row r="10641" spans="2:2">
      <c r="B10641" s="13"/>
    </row>
    <row r="10642" spans="2:2">
      <c r="B10642" s="13"/>
    </row>
    <row r="10643" spans="2:2">
      <c r="B10643" s="13"/>
    </row>
    <row r="10644" spans="2:2">
      <c r="B10644" s="13"/>
    </row>
    <row r="10645" spans="2:2">
      <c r="B10645" s="13"/>
    </row>
    <row r="10646" spans="2:2">
      <c r="B10646" s="13"/>
    </row>
    <row r="10647" spans="2:2">
      <c r="B10647" s="13"/>
    </row>
    <row r="10648" spans="2:2">
      <c r="B10648" s="13"/>
    </row>
    <row r="10649" spans="2:2">
      <c r="B10649" s="13"/>
    </row>
    <row r="10650" spans="2:2">
      <c r="B10650" s="13"/>
    </row>
    <row r="10651" spans="2:2">
      <c r="B10651" s="13"/>
    </row>
    <row r="10652" spans="2:2">
      <c r="B10652" s="13"/>
    </row>
    <row r="10653" spans="2:2">
      <c r="B10653" s="13"/>
    </row>
    <row r="10654" spans="2:2">
      <c r="B10654" s="13"/>
    </row>
    <row r="10655" spans="2:2">
      <c r="B10655" s="13"/>
    </row>
    <row r="10656" spans="2:2">
      <c r="B10656" s="13"/>
    </row>
    <row r="10657" spans="2:2">
      <c r="B10657" s="13"/>
    </row>
    <row r="10658" spans="2:2">
      <c r="B10658" s="13"/>
    </row>
    <row r="10659" spans="2:2">
      <c r="B10659" s="13"/>
    </row>
    <row r="10660" spans="2:2">
      <c r="B10660" s="13"/>
    </row>
    <row r="10661" spans="2:2">
      <c r="B10661" s="13"/>
    </row>
    <row r="10662" spans="2:2">
      <c r="B10662" s="13"/>
    </row>
    <row r="10663" spans="2:2">
      <c r="B10663" s="13"/>
    </row>
    <row r="10664" spans="2:2">
      <c r="B10664" s="13"/>
    </row>
    <row r="10665" spans="2:2">
      <c r="B10665" s="13"/>
    </row>
    <row r="10666" spans="2:2">
      <c r="B10666" s="13"/>
    </row>
    <row r="10667" spans="2:2">
      <c r="B10667" s="13"/>
    </row>
    <row r="10668" spans="2:2">
      <c r="B10668" s="13"/>
    </row>
    <row r="10669" spans="2:2">
      <c r="B10669" s="13"/>
    </row>
    <row r="10670" spans="2:2">
      <c r="B10670" s="13"/>
    </row>
    <row r="10671" spans="2:2">
      <c r="B10671" s="13"/>
    </row>
    <row r="10672" spans="2:2">
      <c r="B10672" s="13"/>
    </row>
    <row r="10673" spans="2:2">
      <c r="B10673" s="13"/>
    </row>
    <row r="10674" spans="2:2">
      <c r="B10674" s="13"/>
    </row>
    <row r="10675" spans="2:2">
      <c r="B10675" s="13"/>
    </row>
    <row r="10676" spans="2:2">
      <c r="B10676" s="13"/>
    </row>
    <row r="10677" spans="2:2">
      <c r="B10677" s="13"/>
    </row>
    <row r="10678" spans="2:2">
      <c r="B10678" s="13"/>
    </row>
    <row r="10679" spans="2:2">
      <c r="B10679" s="13"/>
    </row>
    <row r="10680" spans="2:2">
      <c r="B10680" s="13"/>
    </row>
    <row r="10681" spans="2:2">
      <c r="B10681" s="13"/>
    </row>
    <row r="10682" spans="2:2">
      <c r="B10682" s="13"/>
    </row>
    <row r="10683" spans="2:2">
      <c r="B10683" s="13"/>
    </row>
    <row r="10684" spans="2:2">
      <c r="B10684" s="13"/>
    </row>
    <row r="10685" spans="2:2">
      <c r="B10685" s="13"/>
    </row>
    <row r="10686" spans="2:2">
      <c r="B10686" s="13"/>
    </row>
    <row r="10687" spans="2:2">
      <c r="B10687" s="13"/>
    </row>
    <row r="10688" spans="2:2">
      <c r="B10688" s="13"/>
    </row>
    <row r="10689" spans="2:2">
      <c r="B10689" s="13"/>
    </row>
    <row r="10690" spans="2:2">
      <c r="B10690" s="13"/>
    </row>
    <row r="10691" spans="2:2">
      <c r="B10691" s="13"/>
    </row>
    <row r="10692" spans="2:2">
      <c r="B10692" s="13"/>
    </row>
    <row r="10693" spans="2:2">
      <c r="B10693" s="13"/>
    </row>
    <row r="10694" spans="2:2">
      <c r="B10694" s="13"/>
    </row>
    <row r="10695" spans="2:2">
      <c r="B10695" s="13"/>
    </row>
    <row r="10696" spans="2:2">
      <c r="B10696" s="13"/>
    </row>
    <row r="10697" spans="2:2">
      <c r="B10697" s="13"/>
    </row>
    <row r="10698" spans="2:2">
      <c r="B10698" s="13"/>
    </row>
    <row r="10699" spans="2:2">
      <c r="B10699" s="13"/>
    </row>
    <row r="10700" spans="2:2">
      <c r="B10700" s="13"/>
    </row>
    <row r="10701" spans="2:2">
      <c r="B10701" s="13"/>
    </row>
    <row r="10702" spans="2:2">
      <c r="B10702" s="13"/>
    </row>
    <row r="10703" spans="2:2">
      <c r="B10703" s="13"/>
    </row>
    <row r="10704" spans="2:2">
      <c r="B10704" s="13"/>
    </row>
    <row r="10705" spans="2:2">
      <c r="B10705" s="13"/>
    </row>
    <row r="10706" spans="2:2">
      <c r="B10706" s="13"/>
    </row>
    <row r="10707" spans="2:2">
      <c r="B10707" s="13"/>
    </row>
    <row r="10708" spans="2:2">
      <c r="B10708" s="13"/>
    </row>
    <row r="10709" spans="2:2">
      <c r="B10709" s="13"/>
    </row>
    <row r="10710" spans="2:2">
      <c r="B10710" s="13"/>
    </row>
    <row r="10711" spans="2:2">
      <c r="B10711" s="13"/>
    </row>
    <row r="10712" spans="2:2">
      <c r="B10712" s="13"/>
    </row>
    <row r="10713" spans="2:2">
      <c r="B10713" s="13"/>
    </row>
    <row r="10714" spans="2:2">
      <c r="B10714" s="13"/>
    </row>
    <row r="10715" spans="2:2">
      <c r="B10715" s="13"/>
    </row>
    <row r="10716" spans="2:2">
      <c r="B10716" s="13"/>
    </row>
    <row r="10717" spans="2:2">
      <c r="B10717" s="13"/>
    </row>
    <row r="10718" spans="2:2">
      <c r="B10718" s="13"/>
    </row>
    <row r="10719" spans="2:2">
      <c r="B10719" s="13"/>
    </row>
    <row r="10720" spans="2:2">
      <c r="B10720" s="13"/>
    </row>
    <row r="10721" spans="2:2">
      <c r="B10721" s="13"/>
    </row>
    <row r="10722" spans="2:2">
      <c r="B10722" s="13"/>
    </row>
    <row r="10723" spans="2:2">
      <c r="B10723" s="13"/>
    </row>
    <row r="10724" spans="2:2">
      <c r="B10724" s="13"/>
    </row>
    <row r="10725" spans="2:2">
      <c r="B10725" s="13"/>
    </row>
    <row r="10726" spans="2:2">
      <c r="B10726" s="13"/>
    </row>
    <row r="10727" spans="2:2">
      <c r="B10727" s="13"/>
    </row>
    <row r="10728" spans="2:2">
      <c r="B10728" s="13"/>
    </row>
    <row r="10729" spans="2:2">
      <c r="B10729" s="13"/>
    </row>
    <row r="10730" spans="2:2">
      <c r="B10730" s="13"/>
    </row>
    <row r="10731" spans="2:2">
      <c r="B10731" s="13"/>
    </row>
    <row r="10732" spans="2:2">
      <c r="B10732" s="13"/>
    </row>
    <row r="10733" spans="2:2">
      <c r="B10733" s="13"/>
    </row>
    <row r="10734" spans="2:2">
      <c r="B10734" s="13"/>
    </row>
    <row r="10735" spans="2:2">
      <c r="B10735" s="13"/>
    </row>
    <row r="10736" spans="2:2">
      <c r="B10736" s="13"/>
    </row>
    <row r="10737" spans="2:2">
      <c r="B10737" s="13"/>
    </row>
    <row r="10738" spans="2:2">
      <c r="B10738" s="13"/>
    </row>
    <row r="10739" spans="2:2">
      <c r="B10739" s="13"/>
    </row>
    <row r="10740" spans="2:2">
      <c r="B10740" s="13"/>
    </row>
    <row r="10741" spans="2:2">
      <c r="B10741" s="13"/>
    </row>
    <row r="10742" spans="2:2">
      <c r="B10742" s="13"/>
    </row>
    <row r="10743" spans="2:2">
      <c r="B10743" s="13"/>
    </row>
    <row r="10744" spans="2:2">
      <c r="B10744" s="13"/>
    </row>
    <row r="10745" spans="2:2">
      <c r="B10745" s="13"/>
    </row>
    <row r="10746" spans="2:2">
      <c r="B10746" s="13"/>
    </row>
    <row r="10747" spans="2:2">
      <c r="B10747" s="13"/>
    </row>
    <row r="10748" spans="2:2">
      <c r="B10748" s="13"/>
    </row>
    <row r="10749" spans="2:2">
      <c r="B10749" s="13"/>
    </row>
    <row r="10750" spans="2:2">
      <c r="B10750" s="13"/>
    </row>
    <row r="10751" spans="2:2">
      <c r="B10751" s="13"/>
    </row>
    <row r="10752" spans="2:2">
      <c r="B10752" s="13"/>
    </row>
    <row r="10753" spans="2:2">
      <c r="B10753" s="13"/>
    </row>
    <row r="10754" spans="2:2">
      <c r="B10754" s="13"/>
    </row>
    <row r="10755" spans="2:2">
      <c r="B10755" s="13"/>
    </row>
    <row r="10756" spans="2:2">
      <c r="B10756" s="13"/>
    </row>
    <row r="10757" spans="2:2">
      <c r="B10757" s="13"/>
    </row>
    <row r="10758" spans="2:2">
      <c r="B10758" s="13"/>
    </row>
    <row r="10759" spans="2:2">
      <c r="B10759" s="13"/>
    </row>
    <row r="10760" spans="2:2">
      <c r="B10760" s="13"/>
    </row>
    <row r="10761" spans="2:2">
      <c r="B10761" s="13"/>
    </row>
    <row r="10762" spans="2:2">
      <c r="B10762" s="13"/>
    </row>
    <row r="10763" spans="2:2">
      <c r="B10763" s="13"/>
    </row>
    <row r="10764" spans="2:2">
      <c r="B10764" s="13"/>
    </row>
    <row r="10765" spans="2:2">
      <c r="B10765" s="13"/>
    </row>
    <row r="10766" spans="2:2">
      <c r="B10766" s="13"/>
    </row>
    <row r="10767" spans="2:2">
      <c r="B10767" s="13"/>
    </row>
    <row r="10768" spans="2:2">
      <c r="B10768" s="13"/>
    </row>
    <row r="10769" spans="2:2">
      <c r="B10769" s="13"/>
    </row>
    <row r="10770" spans="2:2">
      <c r="B10770" s="13"/>
    </row>
    <row r="10771" spans="2:2">
      <c r="B10771" s="13"/>
    </row>
    <row r="10772" spans="2:2">
      <c r="B10772" s="13"/>
    </row>
    <row r="10773" spans="2:2">
      <c r="B10773" s="13"/>
    </row>
    <row r="10774" spans="2:2">
      <c r="B10774" s="13"/>
    </row>
    <row r="10775" spans="2:2">
      <c r="B10775" s="13"/>
    </row>
    <row r="10776" spans="2:2">
      <c r="B10776" s="13"/>
    </row>
    <row r="10777" spans="2:2">
      <c r="B10777" s="13"/>
    </row>
    <row r="10778" spans="2:2">
      <c r="B10778" s="13"/>
    </row>
    <row r="10779" spans="2:2">
      <c r="B10779" s="13"/>
    </row>
    <row r="10780" spans="2:2">
      <c r="B10780" s="13"/>
    </row>
    <row r="10781" spans="2:2">
      <c r="B10781" s="13"/>
    </row>
    <row r="10782" spans="2:2">
      <c r="B10782" s="13"/>
    </row>
    <row r="10783" spans="2:2">
      <c r="B10783" s="13"/>
    </row>
    <row r="10784" spans="2:2">
      <c r="B10784" s="13"/>
    </row>
    <row r="10785" spans="2:2">
      <c r="B10785" s="13"/>
    </row>
    <row r="10786" spans="2:2">
      <c r="B10786" s="13"/>
    </row>
    <row r="10787" spans="2:2">
      <c r="B10787" s="13"/>
    </row>
    <row r="10788" spans="2:2">
      <c r="B10788" s="13"/>
    </row>
    <row r="10789" spans="2:2">
      <c r="B10789" s="13"/>
    </row>
    <row r="10790" spans="2:2">
      <c r="B10790" s="13"/>
    </row>
    <row r="10791" spans="2:2">
      <c r="B10791" s="13"/>
    </row>
    <row r="10792" spans="2:2">
      <c r="B10792" s="13"/>
    </row>
    <row r="10793" spans="2:2">
      <c r="B10793" s="13"/>
    </row>
    <row r="10794" spans="2:2">
      <c r="B10794" s="13"/>
    </row>
    <row r="10795" spans="2:2">
      <c r="B10795" s="13"/>
    </row>
    <row r="10796" spans="2:2">
      <c r="B10796" s="13"/>
    </row>
    <row r="10797" spans="2:2">
      <c r="B10797" s="13"/>
    </row>
    <row r="10798" spans="2:2">
      <c r="B10798" s="13"/>
    </row>
    <row r="10799" spans="2:2">
      <c r="B10799" s="13"/>
    </row>
    <row r="10800" spans="2:2">
      <c r="B10800" s="13"/>
    </row>
    <row r="10801" spans="2:2">
      <c r="B10801" s="13"/>
    </row>
    <row r="10802" spans="2:2">
      <c r="B10802" s="13"/>
    </row>
    <row r="10803" spans="2:2">
      <c r="B10803" s="13"/>
    </row>
    <row r="10804" spans="2:2">
      <c r="B10804" s="13"/>
    </row>
    <row r="10805" spans="2:2">
      <c r="B10805" s="13"/>
    </row>
    <row r="10806" spans="2:2">
      <c r="B10806" s="13"/>
    </row>
    <row r="10807" spans="2:2">
      <c r="B10807" s="13"/>
    </row>
    <row r="10808" spans="2:2">
      <c r="B10808" s="13"/>
    </row>
    <row r="10809" spans="2:2">
      <c r="B10809" s="13"/>
    </row>
    <row r="10810" spans="2:2">
      <c r="B10810" s="13"/>
    </row>
    <row r="10811" spans="2:2">
      <c r="B10811" s="13"/>
    </row>
    <row r="10812" spans="2:2">
      <c r="B10812" s="13"/>
    </row>
    <row r="10813" spans="2:2">
      <c r="B10813" s="13"/>
    </row>
    <row r="10814" spans="2:2">
      <c r="B10814" s="13"/>
    </row>
    <row r="10815" spans="2:2">
      <c r="B10815" s="13"/>
    </row>
    <row r="10816" spans="2:2">
      <c r="B10816" s="13"/>
    </row>
    <row r="10817" spans="2:2">
      <c r="B10817" s="13"/>
    </row>
    <row r="10818" spans="2:2">
      <c r="B10818" s="13"/>
    </row>
    <row r="10819" spans="2:2">
      <c r="B10819" s="13"/>
    </row>
    <row r="10820" spans="2:2">
      <c r="B10820" s="13"/>
    </row>
    <row r="10821" spans="2:2">
      <c r="B10821" s="13"/>
    </row>
    <row r="10822" spans="2:2">
      <c r="B10822" s="13"/>
    </row>
    <row r="10823" spans="2:2">
      <c r="B10823" s="13"/>
    </row>
    <row r="10824" spans="2:2">
      <c r="B10824" s="13"/>
    </row>
    <row r="10825" spans="2:2">
      <c r="B10825" s="13"/>
    </row>
    <row r="10826" spans="2:2">
      <c r="B10826" s="13"/>
    </row>
    <row r="10827" spans="2:2">
      <c r="B10827" s="13"/>
    </row>
    <row r="10828" spans="2:2">
      <c r="B10828" s="13"/>
    </row>
    <row r="10829" spans="2:2">
      <c r="B10829" s="13"/>
    </row>
    <row r="10830" spans="2:2">
      <c r="B10830" s="13"/>
    </row>
    <row r="10831" spans="2:2">
      <c r="B10831" s="13"/>
    </row>
    <row r="10832" spans="2:2">
      <c r="B10832" s="13"/>
    </row>
    <row r="10833" spans="2:2">
      <c r="B10833" s="13"/>
    </row>
    <row r="10834" spans="2:2">
      <c r="B10834" s="13"/>
    </row>
    <row r="10835" spans="2:2">
      <c r="B10835" s="13"/>
    </row>
    <row r="10836" spans="2:2">
      <c r="B10836" s="13"/>
    </row>
    <row r="10837" spans="2:2">
      <c r="B10837" s="13"/>
    </row>
    <row r="10838" spans="2:2">
      <c r="B10838" s="13"/>
    </row>
    <row r="10839" spans="2:2">
      <c r="B10839" s="13"/>
    </row>
    <row r="10840" spans="2:2">
      <c r="B10840" s="13"/>
    </row>
    <row r="10841" spans="2:2">
      <c r="B10841" s="13"/>
    </row>
    <row r="10842" spans="2:2">
      <c r="B10842" s="13"/>
    </row>
    <row r="10843" spans="2:2">
      <c r="B10843" s="13"/>
    </row>
    <row r="10844" spans="2:2">
      <c r="B10844" s="13"/>
    </row>
    <row r="10845" spans="2:2">
      <c r="B10845" s="13"/>
    </row>
    <row r="10846" spans="2:2">
      <c r="B10846" s="13"/>
    </row>
    <row r="10847" spans="2:2">
      <c r="B10847" s="13"/>
    </row>
    <row r="10848" spans="2:2">
      <c r="B10848" s="13"/>
    </row>
    <row r="10849" spans="2:2">
      <c r="B10849" s="13"/>
    </row>
    <row r="10850" spans="2:2">
      <c r="B10850" s="13"/>
    </row>
    <row r="10851" spans="2:2">
      <c r="B10851" s="13"/>
    </row>
    <row r="10852" spans="2:2">
      <c r="B10852" s="13"/>
    </row>
    <row r="10853" spans="2:2">
      <c r="B10853" s="13"/>
    </row>
    <row r="10854" spans="2:2">
      <c r="B10854" s="13"/>
    </row>
    <row r="10855" spans="2:2">
      <c r="B10855" s="13"/>
    </row>
    <row r="10856" spans="2:2">
      <c r="B10856" s="13"/>
    </row>
    <row r="10857" spans="2:2">
      <c r="B10857" s="13"/>
    </row>
    <row r="10858" spans="2:2">
      <c r="B10858" s="13"/>
    </row>
    <row r="10859" spans="2:2">
      <c r="B10859" s="13"/>
    </row>
    <row r="10860" spans="2:2">
      <c r="B10860" s="13"/>
    </row>
    <row r="10861" spans="2:2">
      <c r="B10861" s="13"/>
    </row>
    <row r="10862" spans="2:2">
      <c r="B10862" s="13"/>
    </row>
    <row r="10863" spans="2:2">
      <c r="B10863" s="13"/>
    </row>
    <row r="10864" spans="2:2">
      <c r="B10864" s="13"/>
    </row>
    <row r="10865" spans="2:2">
      <c r="B10865" s="13"/>
    </row>
    <row r="10866" spans="2:2">
      <c r="B10866" s="13"/>
    </row>
    <row r="10867" spans="2:2">
      <c r="B10867" s="13"/>
    </row>
    <row r="10868" spans="2:2">
      <c r="B10868" s="13"/>
    </row>
    <row r="10869" spans="2:2">
      <c r="B10869" s="13"/>
    </row>
    <row r="10870" spans="2:2">
      <c r="B10870" s="13"/>
    </row>
    <row r="10871" spans="2:2">
      <c r="B10871" s="13"/>
    </row>
    <row r="10872" spans="2:2">
      <c r="B10872" s="13"/>
    </row>
    <row r="10873" spans="2:2">
      <c r="B10873" s="13"/>
    </row>
    <row r="10874" spans="2:2">
      <c r="B10874" s="13"/>
    </row>
    <row r="10875" spans="2:2">
      <c r="B10875" s="13"/>
    </row>
    <row r="10876" spans="2:2">
      <c r="B10876" s="13"/>
    </row>
    <row r="10877" spans="2:2">
      <c r="B10877" s="13"/>
    </row>
    <row r="10878" spans="2:2">
      <c r="B10878" s="13"/>
    </row>
    <row r="10879" spans="2:2">
      <c r="B10879" s="13"/>
    </row>
    <row r="10880" spans="2:2">
      <c r="B10880" s="13"/>
    </row>
    <row r="10881" spans="2:2">
      <c r="B10881" s="13"/>
    </row>
    <row r="10882" spans="2:2">
      <c r="B10882" s="13"/>
    </row>
    <row r="10883" spans="2:2">
      <c r="B10883" s="13"/>
    </row>
    <row r="10884" spans="2:2">
      <c r="B10884" s="13"/>
    </row>
    <row r="10885" spans="2:2">
      <c r="B10885" s="13"/>
    </row>
    <row r="10886" spans="2:2">
      <c r="B10886" s="13"/>
    </row>
    <row r="10887" spans="2:2">
      <c r="B10887" s="13"/>
    </row>
    <row r="10888" spans="2:2">
      <c r="B10888" s="13"/>
    </row>
    <row r="10889" spans="2:2">
      <c r="B10889" s="13"/>
    </row>
    <row r="10890" spans="2:2">
      <c r="B10890" s="13"/>
    </row>
    <row r="10891" spans="2:2">
      <c r="B10891" s="13"/>
    </row>
    <row r="10892" spans="2:2">
      <c r="B10892" s="13"/>
    </row>
    <row r="10893" spans="2:2">
      <c r="B10893" s="13"/>
    </row>
    <row r="10894" spans="2:2">
      <c r="B10894" s="13"/>
    </row>
    <row r="10895" spans="2:2">
      <c r="B10895" s="13"/>
    </row>
    <row r="10896" spans="2:2">
      <c r="B10896" s="13"/>
    </row>
    <row r="10897" spans="2:2">
      <c r="B10897" s="13"/>
    </row>
    <row r="10898" spans="2:2">
      <c r="B10898" s="13"/>
    </row>
    <row r="10899" spans="2:2">
      <c r="B10899" s="13"/>
    </row>
    <row r="10900" spans="2:2">
      <c r="B10900" s="13"/>
    </row>
    <row r="10901" spans="2:2">
      <c r="B10901" s="13"/>
    </row>
    <row r="10902" spans="2:2">
      <c r="B10902" s="13"/>
    </row>
    <row r="10903" spans="2:2">
      <c r="B10903" s="13"/>
    </row>
    <row r="10904" spans="2:2">
      <c r="B10904" s="13"/>
    </row>
    <row r="10905" spans="2:2">
      <c r="B10905" s="13"/>
    </row>
    <row r="10906" spans="2:2">
      <c r="B10906" s="13"/>
    </row>
    <row r="10907" spans="2:2">
      <c r="B10907" s="13"/>
    </row>
    <row r="10908" spans="2:2">
      <c r="B10908" s="13"/>
    </row>
    <row r="10909" spans="2:2">
      <c r="B10909" s="13"/>
    </row>
    <row r="10910" spans="2:2">
      <c r="B10910" s="13"/>
    </row>
    <row r="10911" spans="2:2">
      <c r="B10911" s="13"/>
    </row>
    <row r="10912" spans="2:2">
      <c r="B10912" s="13"/>
    </row>
    <row r="10913" spans="2:2">
      <c r="B10913" s="13"/>
    </row>
    <row r="10914" spans="2:2">
      <c r="B10914" s="13"/>
    </row>
    <row r="10915" spans="2:2">
      <c r="B10915" s="13"/>
    </row>
    <row r="10916" spans="2:2">
      <c r="B10916" s="13"/>
    </row>
    <row r="10917" spans="2:2">
      <c r="B10917" s="13"/>
    </row>
    <row r="10918" spans="2:2">
      <c r="B10918" s="13"/>
    </row>
    <row r="10919" spans="2:2">
      <c r="B10919" s="13"/>
    </row>
    <row r="10920" spans="2:2">
      <c r="B10920" s="13"/>
    </row>
    <row r="10921" spans="2:2">
      <c r="B10921" s="13"/>
    </row>
    <row r="10922" spans="2:2">
      <c r="B10922" s="13"/>
    </row>
    <row r="10923" spans="2:2">
      <c r="B10923" s="13"/>
    </row>
    <row r="10924" spans="2:2">
      <c r="B10924" s="13"/>
    </row>
    <row r="10925" spans="2:2">
      <c r="B10925" s="13"/>
    </row>
    <row r="10926" spans="2:2">
      <c r="B10926" s="13"/>
    </row>
    <row r="10927" spans="2:2">
      <c r="B10927" s="13"/>
    </row>
    <row r="10928" spans="2:2">
      <c r="B10928" s="13"/>
    </row>
    <row r="10929" spans="2:2">
      <c r="B10929" s="13"/>
    </row>
    <row r="10930" spans="2:2">
      <c r="B10930" s="13"/>
    </row>
    <row r="10931" spans="2:2">
      <c r="B10931" s="13"/>
    </row>
    <row r="10932" spans="2:2">
      <c r="B10932" s="13"/>
    </row>
    <row r="10933" spans="2:2">
      <c r="B10933" s="13"/>
    </row>
    <row r="10934" spans="2:2">
      <c r="B10934" s="13"/>
    </row>
    <row r="10935" spans="2:2">
      <c r="B10935" s="13"/>
    </row>
    <row r="10936" spans="2:2">
      <c r="B10936" s="13"/>
    </row>
    <row r="10937" spans="2:2">
      <c r="B10937" s="13"/>
    </row>
    <row r="10938" spans="2:2">
      <c r="B10938" s="13"/>
    </row>
    <row r="10939" spans="2:2">
      <c r="B10939" s="13"/>
    </row>
    <row r="10940" spans="2:2">
      <c r="B10940" s="13"/>
    </row>
    <row r="10941" spans="2:2">
      <c r="B10941" s="13"/>
    </row>
    <row r="10942" spans="2:2">
      <c r="B10942" s="13"/>
    </row>
    <row r="10943" spans="2:2">
      <c r="B10943" s="13"/>
    </row>
    <row r="10944" spans="2:2">
      <c r="B10944" s="13"/>
    </row>
    <row r="10945" spans="2:2">
      <c r="B10945" s="13"/>
    </row>
    <row r="10946" spans="2:2">
      <c r="B10946" s="13"/>
    </row>
    <row r="10947" spans="2:2">
      <c r="B10947" s="13"/>
    </row>
    <row r="10948" spans="2:2">
      <c r="B10948" s="13"/>
    </row>
    <row r="10949" spans="2:2">
      <c r="B10949" s="13"/>
    </row>
    <row r="10950" spans="2:2">
      <c r="B10950" s="13"/>
    </row>
    <row r="10951" spans="2:2">
      <c r="B10951" s="13"/>
    </row>
    <row r="10952" spans="2:2">
      <c r="B10952" s="13"/>
    </row>
    <row r="10953" spans="2:2">
      <c r="B10953" s="13"/>
    </row>
    <row r="10954" spans="2:2">
      <c r="B10954" s="13"/>
    </row>
    <row r="10955" spans="2:2">
      <c r="B10955" s="13"/>
    </row>
    <row r="10956" spans="2:2">
      <c r="B10956" s="13"/>
    </row>
    <row r="10957" spans="2:2">
      <c r="B10957" s="13"/>
    </row>
    <row r="10958" spans="2:2">
      <c r="B10958" s="13"/>
    </row>
    <row r="10959" spans="2:2">
      <c r="B10959" s="13"/>
    </row>
    <row r="10960" spans="2:2">
      <c r="B10960" s="13"/>
    </row>
    <row r="10961" spans="2:2">
      <c r="B10961" s="13"/>
    </row>
    <row r="10962" spans="2:2">
      <c r="B10962" s="13"/>
    </row>
    <row r="10963" spans="2:2">
      <c r="B10963" s="13"/>
    </row>
    <row r="10964" spans="2:2">
      <c r="B10964" s="13"/>
    </row>
    <row r="10965" spans="2:2">
      <c r="B10965" s="13"/>
    </row>
    <row r="10966" spans="2:2">
      <c r="B10966" s="13"/>
    </row>
    <row r="10967" spans="2:2">
      <c r="B10967" s="13"/>
    </row>
    <row r="10968" spans="2:2">
      <c r="B10968" s="13"/>
    </row>
    <row r="10969" spans="2:2">
      <c r="B10969" s="13"/>
    </row>
    <row r="10970" spans="2:2">
      <c r="B10970" s="13"/>
    </row>
    <row r="10971" spans="2:2">
      <c r="B10971" s="13"/>
    </row>
    <row r="10972" spans="2:2">
      <c r="B10972" s="13"/>
    </row>
    <row r="10973" spans="2:2">
      <c r="B10973" s="13"/>
    </row>
    <row r="10974" spans="2:2">
      <c r="B10974" s="13"/>
    </row>
    <row r="10975" spans="2:2">
      <c r="B10975" s="13"/>
    </row>
    <row r="10976" spans="2:2">
      <c r="B10976" s="13"/>
    </row>
    <row r="10977" spans="2:2">
      <c r="B10977" s="13"/>
    </row>
    <row r="10978" spans="2:2">
      <c r="B10978" s="13"/>
    </row>
    <row r="10979" spans="2:2">
      <c r="B10979" s="13"/>
    </row>
    <row r="10980" spans="2:2">
      <c r="B10980" s="13"/>
    </row>
    <row r="10981" spans="2:2">
      <c r="B10981" s="13"/>
    </row>
    <row r="10982" spans="2:2">
      <c r="B10982" s="13"/>
    </row>
    <row r="10983" spans="2:2">
      <c r="B10983" s="13"/>
    </row>
    <row r="10984" spans="2:2">
      <c r="B10984" s="13"/>
    </row>
    <row r="10985" spans="2:2">
      <c r="B10985" s="13"/>
    </row>
    <row r="10986" spans="2:2">
      <c r="B10986" s="13"/>
    </row>
    <row r="10987" spans="2:2">
      <c r="B10987" s="13"/>
    </row>
    <row r="10988" spans="2:2">
      <c r="B10988" s="13"/>
    </row>
    <row r="10989" spans="2:2">
      <c r="B10989" s="13"/>
    </row>
    <row r="10990" spans="2:2">
      <c r="B10990" s="13"/>
    </row>
    <row r="10991" spans="2:2">
      <c r="B10991" s="13"/>
    </row>
    <row r="10992" spans="2:2">
      <c r="B10992" s="13"/>
    </row>
    <row r="10993" spans="2:2">
      <c r="B10993" s="13"/>
    </row>
    <row r="10994" spans="2:2">
      <c r="B10994" s="13"/>
    </row>
    <row r="10995" spans="2:2">
      <c r="B10995" s="13"/>
    </row>
    <row r="10996" spans="2:2">
      <c r="B10996" s="13"/>
    </row>
    <row r="10997" spans="2:2">
      <c r="B10997" s="13"/>
    </row>
    <row r="10998" spans="2:2">
      <c r="B10998" s="13"/>
    </row>
    <row r="10999" spans="2:2">
      <c r="B10999" s="13"/>
    </row>
    <row r="11000" spans="2:2">
      <c r="B11000" s="13"/>
    </row>
    <row r="11001" spans="2:2">
      <c r="B11001" s="13"/>
    </row>
    <row r="11002" spans="2:2">
      <c r="B11002" s="13"/>
    </row>
    <row r="11003" spans="2:2">
      <c r="B11003" s="13"/>
    </row>
    <row r="11004" spans="2:2">
      <c r="B11004" s="13"/>
    </row>
    <row r="11005" spans="2:2">
      <c r="B11005" s="13"/>
    </row>
    <row r="11006" spans="2:2">
      <c r="B11006" s="13"/>
    </row>
    <row r="11007" spans="2:2">
      <c r="B11007" s="13"/>
    </row>
    <row r="11008" spans="2:2">
      <c r="B11008" s="13"/>
    </row>
    <row r="11009" spans="2:2">
      <c r="B11009" s="13"/>
    </row>
    <row r="11010" spans="2:2">
      <c r="B11010" s="13"/>
    </row>
    <row r="11011" spans="2:2">
      <c r="B11011" s="13"/>
    </row>
    <row r="11012" spans="2:2">
      <c r="B11012" s="13"/>
    </row>
    <row r="11013" spans="2:2">
      <c r="B11013" s="13"/>
    </row>
    <row r="11014" spans="2:2">
      <c r="B11014" s="13"/>
    </row>
    <row r="11015" spans="2:2">
      <c r="B11015" s="13"/>
    </row>
    <row r="11016" spans="2:2">
      <c r="B11016" s="13"/>
    </row>
    <row r="11017" spans="2:2">
      <c r="B11017" s="13"/>
    </row>
    <row r="11018" spans="2:2">
      <c r="B11018" s="13"/>
    </row>
    <row r="11019" spans="2:2">
      <c r="B11019" s="13"/>
    </row>
    <row r="11020" spans="2:2">
      <c r="B11020" s="13"/>
    </row>
    <row r="11021" spans="2:2">
      <c r="B11021" s="13"/>
    </row>
    <row r="11022" spans="2:2">
      <c r="B11022" s="13"/>
    </row>
    <row r="11023" spans="2:2">
      <c r="B11023" s="13"/>
    </row>
    <row r="11024" spans="2:2">
      <c r="B11024" s="13"/>
    </row>
    <row r="11025" spans="2:2">
      <c r="B11025" s="13"/>
    </row>
    <row r="11026" spans="2:2">
      <c r="B11026" s="13"/>
    </row>
    <row r="11027" spans="2:2">
      <c r="B11027" s="13"/>
    </row>
    <row r="11028" spans="2:2">
      <c r="B11028" s="13"/>
    </row>
    <row r="11029" spans="2:2">
      <c r="B11029" s="13"/>
    </row>
    <row r="11030" spans="2:2">
      <c r="B11030" s="13"/>
    </row>
    <row r="11031" spans="2:2">
      <c r="B11031" s="13"/>
    </row>
    <row r="11032" spans="2:2">
      <c r="B11032" s="13"/>
    </row>
    <row r="11033" spans="2:2">
      <c r="B11033" s="13"/>
    </row>
    <row r="11034" spans="2:2">
      <c r="B11034" s="13"/>
    </row>
    <row r="11035" spans="2:2">
      <c r="B11035" s="13"/>
    </row>
    <row r="11036" spans="2:2">
      <c r="B11036" s="13"/>
    </row>
    <row r="11037" spans="2:2">
      <c r="B11037" s="13"/>
    </row>
    <row r="11038" spans="2:2">
      <c r="B11038" s="13"/>
    </row>
    <row r="11039" spans="2:2">
      <c r="B11039" s="13"/>
    </row>
    <row r="11040" spans="2:2">
      <c r="B11040" s="13"/>
    </row>
    <row r="11041" spans="2:2">
      <c r="B11041" s="13"/>
    </row>
    <row r="11042" spans="2:2">
      <c r="B11042" s="13"/>
    </row>
    <row r="11043" spans="2:2">
      <c r="B11043" s="13"/>
    </row>
    <row r="11044" spans="2:2">
      <c r="B11044" s="13"/>
    </row>
    <row r="11045" spans="2:2">
      <c r="B11045" s="13"/>
    </row>
    <row r="11046" spans="2:2">
      <c r="B11046" s="13"/>
    </row>
    <row r="11047" spans="2:2">
      <c r="B11047" s="13"/>
    </row>
    <row r="11048" spans="2:2">
      <c r="B11048" s="13"/>
    </row>
    <row r="11049" spans="2:2">
      <c r="B11049" s="13"/>
    </row>
    <row r="11050" spans="2:2">
      <c r="B11050" s="13"/>
    </row>
    <row r="11051" spans="2:2">
      <c r="B11051" s="13"/>
    </row>
    <row r="11052" spans="2:2">
      <c r="B11052" s="13"/>
    </row>
    <row r="11053" spans="2:2">
      <c r="B11053" s="13"/>
    </row>
    <row r="11054" spans="2:2">
      <c r="B11054" s="13"/>
    </row>
    <row r="11055" spans="2:2">
      <c r="B11055" s="13"/>
    </row>
    <row r="11056" spans="2:2">
      <c r="B11056" s="13"/>
    </row>
    <row r="11057" spans="2:2">
      <c r="B11057" s="13"/>
    </row>
    <row r="11058" spans="2:2">
      <c r="B11058" s="13"/>
    </row>
    <row r="11059" spans="2:2">
      <c r="B11059" s="13"/>
    </row>
    <row r="11060" spans="2:2">
      <c r="B11060" s="13"/>
    </row>
    <row r="11061" spans="2:2">
      <c r="B11061" s="13"/>
    </row>
    <row r="11062" spans="2:2">
      <c r="B11062" s="13"/>
    </row>
    <row r="11063" spans="2:2">
      <c r="B11063" s="13"/>
    </row>
    <row r="11064" spans="2:2">
      <c r="B11064" s="13"/>
    </row>
    <row r="11065" spans="2:2">
      <c r="B11065" s="13"/>
    </row>
    <row r="11066" spans="2:2">
      <c r="B11066" s="13"/>
    </row>
    <row r="11067" spans="2:2">
      <c r="B11067" s="13"/>
    </row>
    <row r="11068" spans="2:2">
      <c r="B11068" s="13"/>
    </row>
    <row r="11069" spans="2:2">
      <c r="B11069" s="13"/>
    </row>
    <row r="11070" spans="2:2">
      <c r="B11070" s="13"/>
    </row>
    <row r="11071" spans="2:2">
      <c r="B11071" s="13"/>
    </row>
    <row r="11072" spans="2:2">
      <c r="B11072" s="13"/>
    </row>
    <row r="11073" spans="2:2">
      <c r="B11073" s="13"/>
    </row>
    <row r="11074" spans="2:2">
      <c r="B11074" s="13"/>
    </row>
    <row r="11075" spans="2:2">
      <c r="B11075" s="13"/>
    </row>
    <row r="11076" spans="2:2">
      <c r="B11076" s="13"/>
    </row>
    <row r="11077" spans="2:2">
      <c r="B11077" s="13"/>
    </row>
    <row r="11078" spans="2:2">
      <c r="B11078" s="13"/>
    </row>
    <row r="11079" spans="2:2">
      <c r="B11079" s="13"/>
    </row>
    <row r="11080" spans="2:2">
      <c r="B11080" s="13"/>
    </row>
    <row r="11081" spans="2:2">
      <c r="B11081" s="13"/>
    </row>
    <row r="11082" spans="2:2">
      <c r="B11082" s="13"/>
    </row>
    <row r="11083" spans="2:2">
      <c r="B11083" s="13"/>
    </row>
    <row r="11084" spans="2:2">
      <c r="B11084" s="13"/>
    </row>
    <row r="11085" spans="2:2">
      <c r="B11085" s="13"/>
    </row>
    <row r="11086" spans="2:2">
      <c r="B11086" s="13"/>
    </row>
    <row r="11087" spans="2:2">
      <c r="B11087" s="13"/>
    </row>
    <row r="11088" spans="2:2">
      <c r="B11088" s="13"/>
    </row>
    <row r="11089" spans="2:2">
      <c r="B11089" s="13"/>
    </row>
    <row r="11090" spans="2:2">
      <c r="B11090" s="13"/>
    </row>
    <row r="11091" spans="2:2">
      <c r="B11091" s="13"/>
    </row>
    <row r="11092" spans="2:2">
      <c r="B11092" s="13"/>
    </row>
    <row r="11093" spans="2:2">
      <c r="B11093" s="13"/>
    </row>
    <row r="11094" spans="2:2">
      <c r="B11094" s="13"/>
    </row>
    <row r="11095" spans="2:2">
      <c r="B11095" s="13"/>
    </row>
    <row r="11096" spans="2:2">
      <c r="B11096" s="13"/>
    </row>
    <row r="11097" spans="2:2">
      <c r="B11097" s="13"/>
    </row>
    <row r="11098" spans="2:2">
      <c r="B11098" s="13"/>
    </row>
    <row r="11099" spans="2:2">
      <c r="B11099" s="13"/>
    </row>
    <row r="11100" spans="2:2">
      <c r="B11100" s="13"/>
    </row>
    <row r="11101" spans="2:2">
      <c r="B11101" s="13"/>
    </row>
    <row r="11102" spans="2:2">
      <c r="B11102" s="13"/>
    </row>
    <row r="11103" spans="2:2">
      <c r="B11103" s="13"/>
    </row>
    <row r="11104" spans="2:2">
      <c r="B11104" s="13"/>
    </row>
    <row r="11105" spans="2:2">
      <c r="B11105" s="13"/>
    </row>
    <row r="11106" spans="2:2">
      <c r="B11106" s="13"/>
    </row>
    <row r="11107" spans="2:2">
      <c r="B11107" s="13"/>
    </row>
    <row r="11108" spans="2:2">
      <c r="B11108" s="13"/>
    </row>
    <row r="11109" spans="2:2">
      <c r="B11109" s="13"/>
    </row>
    <row r="11110" spans="2:2">
      <c r="B11110" s="13"/>
    </row>
    <row r="11111" spans="2:2">
      <c r="B11111" s="13"/>
    </row>
    <row r="11112" spans="2:2">
      <c r="B11112" s="13"/>
    </row>
    <row r="11113" spans="2:2">
      <c r="B11113" s="13"/>
    </row>
    <row r="11114" spans="2:2">
      <c r="B11114" s="13"/>
    </row>
    <row r="11115" spans="2:2">
      <c r="B11115" s="13"/>
    </row>
    <row r="11116" spans="2:2">
      <c r="B11116" s="13"/>
    </row>
    <row r="11117" spans="2:2">
      <c r="B11117" s="13"/>
    </row>
    <row r="11118" spans="2:2">
      <c r="B11118" s="13"/>
    </row>
    <row r="11119" spans="2:2">
      <c r="B11119" s="13"/>
    </row>
    <row r="11120" spans="2:2">
      <c r="B11120" s="13"/>
    </row>
    <row r="11121" spans="2:2">
      <c r="B11121" s="13"/>
    </row>
    <row r="11122" spans="2:2">
      <c r="B11122" s="13"/>
    </row>
    <row r="11123" spans="2:2">
      <c r="B11123" s="13"/>
    </row>
    <row r="11124" spans="2:2">
      <c r="B11124" s="13"/>
    </row>
    <row r="11125" spans="2:2">
      <c r="B11125" s="13"/>
    </row>
    <row r="11126" spans="2:2">
      <c r="B11126" s="13"/>
    </row>
    <row r="11127" spans="2:2">
      <c r="B11127" s="13"/>
    </row>
    <row r="11128" spans="2:2">
      <c r="B11128" s="13"/>
    </row>
    <row r="11129" spans="2:2">
      <c r="B11129" s="13"/>
    </row>
    <row r="11130" spans="2:2">
      <c r="B11130" s="13"/>
    </row>
    <row r="11131" spans="2:2">
      <c r="B11131" s="13"/>
    </row>
    <row r="11132" spans="2:2">
      <c r="B11132" s="13"/>
    </row>
    <row r="11133" spans="2:2">
      <c r="B11133" s="13"/>
    </row>
    <row r="11134" spans="2:2">
      <c r="B11134" s="13"/>
    </row>
    <row r="11135" spans="2:2">
      <c r="B11135" s="13"/>
    </row>
    <row r="11136" spans="2:2">
      <c r="B11136" s="13"/>
    </row>
    <row r="11137" spans="2:2">
      <c r="B11137" s="13"/>
    </row>
    <row r="11138" spans="2:2">
      <c r="B11138" s="13"/>
    </row>
    <row r="11139" spans="2:2">
      <c r="B11139" s="13"/>
    </row>
    <row r="11140" spans="2:2">
      <c r="B11140" s="13"/>
    </row>
    <row r="11141" spans="2:2">
      <c r="B11141" s="13"/>
    </row>
    <row r="11142" spans="2:2">
      <c r="B11142" s="13"/>
    </row>
    <row r="11143" spans="2:2">
      <c r="B11143" s="13"/>
    </row>
    <row r="11144" spans="2:2">
      <c r="B11144" s="13"/>
    </row>
    <row r="11145" spans="2:2">
      <c r="B11145" s="13"/>
    </row>
    <row r="11146" spans="2:2">
      <c r="B11146" s="13"/>
    </row>
    <row r="11147" spans="2:2">
      <c r="B11147" s="13"/>
    </row>
    <row r="11148" spans="2:2">
      <c r="B11148" s="13"/>
    </row>
    <row r="11149" spans="2:2">
      <c r="B11149" s="13"/>
    </row>
    <row r="11150" spans="2:2">
      <c r="B11150" s="13"/>
    </row>
    <row r="11151" spans="2:2">
      <c r="B11151" s="13"/>
    </row>
    <row r="11152" spans="2:2">
      <c r="B11152" s="13"/>
    </row>
    <row r="11153" spans="2:2">
      <c r="B11153" s="13"/>
    </row>
    <row r="11154" spans="2:2">
      <c r="B11154" s="13"/>
    </row>
    <row r="11155" spans="2:2">
      <c r="B11155" s="13"/>
    </row>
    <row r="11156" spans="2:2">
      <c r="B11156" s="13"/>
    </row>
    <row r="11157" spans="2:2">
      <c r="B11157" s="13"/>
    </row>
    <row r="11158" spans="2:2">
      <c r="B11158" s="13"/>
    </row>
    <row r="11159" spans="2:2">
      <c r="B11159" s="13"/>
    </row>
    <row r="11160" spans="2:2">
      <c r="B11160" s="13"/>
    </row>
    <row r="11161" spans="2:2">
      <c r="B11161" s="13"/>
    </row>
    <row r="11162" spans="2:2">
      <c r="B11162" s="13"/>
    </row>
    <row r="11163" spans="2:2">
      <c r="B11163" s="13"/>
    </row>
    <row r="11164" spans="2:2">
      <c r="B11164" s="13"/>
    </row>
    <row r="11165" spans="2:2">
      <c r="B11165" s="13"/>
    </row>
    <row r="11166" spans="2:2">
      <c r="B11166" s="13"/>
    </row>
    <row r="11167" spans="2:2">
      <c r="B11167" s="13"/>
    </row>
    <row r="11168" spans="2:2">
      <c r="B11168" s="13"/>
    </row>
    <row r="11169" spans="2:2">
      <c r="B11169" s="13"/>
    </row>
    <row r="11170" spans="2:2">
      <c r="B11170" s="13"/>
    </row>
    <row r="11171" spans="2:2">
      <c r="B11171" s="13"/>
    </row>
    <row r="11172" spans="2:2">
      <c r="B11172" s="13"/>
    </row>
    <row r="11173" spans="2:2">
      <c r="B11173" s="13"/>
    </row>
    <row r="11174" spans="2:2">
      <c r="B11174" s="13"/>
    </row>
    <row r="11175" spans="2:2">
      <c r="B11175" s="13"/>
    </row>
    <row r="11176" spans="2:2">
      <c r="B11176" s="13"/>
    </row>
    <row r="11177" spans="2:2">
      <c r="B11177" s="13"/>
    </row>
    <row r="11178" spans="2:2">
      <c r="B11178" s="13"/>
    </row>
    <row r="11179" spans="2:2">
      <c r="B11179" s="13"/>
    </row>
    <row r="11180" spans="2:2">
      <c r="B11180" s="13"/>
    </row>
    <row r="11181" spans="2:2">
      <c r="B11181" s="13"/>
    </row>
    <row r="11182" spans="2:2">
      <c r="B11182" s="13"/>
    </row>
    <row r="11183" spans="2:2">
      <c r="B11183" s="13"/>
    </row>
    <row r="11184" spans="2:2">
      <c r="B11184" s="13"/>
    </row>
    <row r="11185" spans="2:2">
      <c r="B11185" s="13"/>
    </row>
    <row r="11186" spans="2:2">
      <c r="B11186" s="13"/>
    </row>
    <row r="11187" spans="2:2">
      <c r="B11187" s="13"/>
    </row>
    <row r="11188" spans="2:2">
      <c r="B11188" s="13"/>
    </row>
    <row r="11189" spans="2:2">
      <c r="B11189" s="13"/>
    </row>
    <row r="11190" spans="2:2">
      <c r="B11190" s="13"/>
    </row>
    <row r="11191" spans="2:2">
      <c r="B11191" s="13"/>
    </row>
    <row r="11192" spans="2:2">
      <c r="B11192" s="13"/>
    </row>
    <row r="11193" spans="2:2">
      <c r="B11193" s="13"/>
    </row>
    <row r="11194" spans="2:2">
      <c r="B11194" s="13"/>
    </row>
    <row r="11195" spans="2:2">
      <c r="B11195" s="13"/>
    </row>
    <row r="11196" spans="2:2">
      <c r="B11196" s="13"/>
    </row>
    <row r="11197" spans="2:2">
      <c r="B11197" s="13"/>
    </row>
    <row r="11198" spans="2:2">
      <c r="B11198" s="13"/>
    </row>
    <row r="11199" spans="2:2">
      <c r="B11199" s="13"/>
    </row>
    <row r="11200" spans="2:2">
      <c r="B11200" s="13"/>
    </row>
    <row r="11201" spans="2:2">
      <c r="B11201" s="13"/>
    </row>
    <row r="11202" spans="2:2">
      <c r="B11202" s="13"/>
    </row>
    <row r="11203" spans="2:2">
      <c r="B11203" s="13"/>
    </row>
    <row r="11204" spans="2:2">
      <c r="B11204" s="13"/>
    </row>
    <row r="11205" spans="2:2">
      <c r="B11205" s="13"/>
    </row>
    <row r="11206" spans="2:2">
      <c r="B11206" s="13"/>
    </row>
    <row r="11207" spans="2:2">
      <c r="B11207" s="13"/>
    </row>
    <row r="11208" spans="2:2">
      <c r="B11208" s="13"/>
    </row>
    <row r="11209" spans="2:2">
      <c r="B11209" s="13"/>
    </row>
    <row r="11210" spans="2:2">
      <c r="B11210" s="13"/>
    </row>
    <row r="11211" spans="2:2">
      <c r="B11211" s="13"/>
    </row>
    <row r="11212" spans="2:2">
      <c r="B11212" s="13"/>
    </row>
    <row r="11213" spans="2:2">
      <c r="B11213" s="13"/>
    </row>
    <row r="11214" spans="2:2">
      <c r="B11214" s="13"/>
    </row>
    <row r="11215" spans="2:2">
      <c r="B11215" s="13"/>
    </row>
    <row r="11216" spans="2:2">
      <c r="B11216" s="13"/>
    </row>
    <row r="11217" spans="2:2">
      <c r="B11217" s="13"/>
    </row>
    <row r="11218" spans="2:2">
      <c r="B11218" s="13"/>
    </row>
    <row r="11219" spans="2:2">
      <c r="B11219" s="13"/>
    </row>
    <row r="11220" spans="2:2">
      <c r="B11220" s="13"/>
    </row>
    <row r="11221" spans="2:2">
      <c r="B11221" s="13"/>
    </row>
    <row r="11222" spans="2:2">
      <c r="B11222" s="13"/>
    </row>
    <row r="11223" spans="2:2">
      <c r="B11223" s="13"/>
    </row>
    <row r="11224" spans="2:2">
      <c r="B11224" s="13"/>
    </row>
    <row r="11225" spans="2:2">
      <c r="B11225" s="13"/>
    </row>
    <row r="11226" spans="2:2">
      <c r="B11226" s="13"/>
    </row>
    <row r="11227" spans="2:2">
      <c r="B11227" s="13"/>
    </row>
    <row r="11228" spans="2:2">
      <c r="B11228" s="13"/>
    </row>
    <row r="11229" spans="2:2">
      <c r="B11229" s="13"/>
    </row>
    <row r="11230" spans="2:2">
      <c r="B11230" s="13"/>
    </row>
    <row r="11231" spans="2:2">
      <c r="B11231" s="13"/>
    </row>
    <row r="11232" spans="2:2">
      <c r="B11232" s="13"/>
    </row>
    <row r="11233" spans="2:2">
      <c r="B11233" s="13"/>
    </row>
    <row r="11234" spans="2:2">
      <c r="B11234" s="13"/>
    </row>
    <row r="11235" spans="2:2">
      <c r="B11235" s="13"/>
    </row>
    <row r="11236" spans="2:2">
      <c r="B11236" s="13"/>
    </row>
    <row r="11237" spans="2:2">
      <c r="B11237" s="13"/>
    </row>
    <row r="11238" spans="2:2">
      <c r="B11238" s="13"/>
    </row>
    <row r="11239" spans="2:2">
      <c r="B11239" s="13"/>
    </row>
    <row r="11240" spans="2:2">
      <c r="B11240" s="13"/>
    </row>
    <row r="11241" spans="2:2">
      <c r="B11241" s="13"/>
    </row>
    <row r="11242" spans="2:2">
      <c r="B11242" s="13"/>
    </row>
    <row r="11243" spans="2:2">
      <c r="B11243" s="13"/>
    </row>
    <row r="11244" spans="2:2">
      <c r="B11244" s="13"/>
    </row>
    <row r="11245" spans="2:2">
      <c r="B11245" s="13"/>
    </row>
    <row r="11246" spans="2:2">
      <c r="B11246" s="13"/>
    </row>
    <row r="11247" spans="2:2">
      <c r="B11247" s="13"/>
    </row>
    <row r="11248" spans="2:2">
      <c r="B11248" s="13"/>
    </row>
    <row r="11249" spans="2:2">
      <c r="B11249" s="13"/>
    </row>
    <row r="11250" spans="2:2">
      <c r="B11250" s="13"/>
    </row>
    <row r="11251" spans="2:2">
      <c r="B11251" s="13"/>
    </row>
    <row r="11252" spans="2:2">
      <c r="B11252" s="13"/>
    </row>
    <row r="11253" spans="2:2">
      <c r="B11253" s="13"/>
    </row>
    <row r="11254" spans="2:2">
      <c r="B11254" s="13"/>
    </row>
    <row r="11255" spans="2:2">
      <c r="B11255" s="13"/>
    </row>
    <row r="11256" spans="2:2">
      <c r="B11256" s="13"/>
    </row>
    <row r="11257" spans="2:2">
      <c r="B11257" s="13"/>
    </row>
    <row r="11258" spans="2:2">
      <c r="B11258" s="13"/>
    </row>
    <row r="11259" spans="2:2">
      <c r="B11259" s="13"/>
    </row>
    <row r="11260" spans="2:2">
      <c r="B11260" s="13"/>
    </row>
    <row r="11261" spans="2:2">
      <c r="B11261" s="13"/>
    </row>
    <row r="11262" spans="2:2">
      <c r="B11262" s="13"/>
    </row>
    <row r="11263" spans="2:2">
      <c r="B11263" s="13"/>
    </row>
    <row r="11264" spans="2:2">
      <c r="B11264" s="13"/>
    </row>
    <row r="11265" spans="2:2">
      <c r="B11265" s="13"/>
    </row>
    <row r="11266" spans="2:2">
      <c r="B11266" s="13"/>
    </row>
    <row r="11267" spans="2:2">
      <c r="B11267" s="13"/>
    </row>
    <row r="11268" spans="2:2">
      <c r="B11268" s="13"/>
    </row>
    <row r="11269" spans="2:2">
      <c r="B11269" s="13"/>
    </row>
    <row r="11270" spans="2:2">
      <c r="B11270" s="13"/>
    </row>
    <row r="11271" spans="2:2">
      <c r="B11271" s="13"/>
    </row>
    <row r="11272" spans="2:2">
      <c r="B11272" s="13"/>
    </row>
    <row r="11273" spans="2:2">
      <c r="B11273" s="13"/>
    </row>
    <row r="11274" spans="2:2">
      <c r="B11274" s="13"/>
    </row>
    <row r="11275" spans="2:2">
      <c r="B11275" s="13"/>
    </row>
    <row r="11276" spans="2:2">
      <c r="B11276" s="13"/>
    </row>
    <row r="11277" spans="2:2">
      <c r="B11277" s="13"/>
    </row>
    <row r="11278" spans="2:2">
      <c r="B11278" s="13"/>
    </row>
    <row r="11279" spans="2:2">
      <c r="B11279" s="13"/>
    </row>
    <row r="11280" spans="2:2">
      <c r="B11280" s="13"/>
    </row>
    <row r="11281" spans="2:2">
      <c r="B11281" s="13"/>
    </row>
    <row r="11282" spans="2:2">
      <c r="B11282" s="13"/>
    </row>
    <row r="11283" spans="2:2">
      <c r="B11283" s="13"/>
    </row>
    <row r="11284" spans="2:2">
      <c r="B11284" s="13"/>
    </row>
    <row r="11285" spans="2:2">
      <c r="B11285" s="13"/>
    </row>
    <row r="11286" spans="2:2">
      <c r="B11286" s="13"/>
    </row>
    <row r="11287" spans="2:2">
      <c r="B11287" s="13"/>
    </row>
    <row r="11288" spans="2:2">
      <c r="B11288" s="13"/>
    </row>
    <row r="11289" spans="2:2">
      <c r="B11289" s="13"/>
    </row>
    <row r="11290" spans="2:2">
      <c r="B11290" s="13"/>
    </row>
    <row r="11291" spans="2:2">
      <c r="B11291" s="13"/>
    </row>
    <row r="11292" spans="2:2">
      <c r="B11292" s="13"/>
    </row>
    <row r="11293" spans="2:2">
      <c r="B11293" s="13"/>
    </row>
    <row r="11294" spans="2:2">
      <c r="B11294" s="13"/>
    </row>
    <row r="11295" spans="2:2">
      <c r="B11295" s="13"/>
    </row>
    <row r="11296" spans="2:2">
      <c r="B11296" s="13"/>
    </row>
    <row r="11297" spans="2:2">
      <c r="B11297" s="13"/>
    </row>
    <row r="11298" spans="2:2">
      <c r="B11298" s="13"/>
    </row>
    <row r="11299" spans="2:2">
      <c r="B11299" s="13"/>
    </row>
    <row r="11300" spans="2:2">
      <c r="B11300" s="13"/>
    </row>
    <row r="11301" spans="2:2">
      <c r="B11301" s="13"/>
    </row>
    <row r="11302" spans="2:2">
      <c r="B11302" s="13"/>
    </row>
    <row r="11303" spans="2:2">
      <c r="B11303" s="13"/>
    </row>
    <row r="11304" spans="2:2">
      <c r="B11304" s="13"/>
    </row>
    <row r="11305" spans="2:2">
      <c r="B11305" s="13"/>
    </row>
    <row r="11306" spans="2:2">
      <c r="B11306" s="13"/>
    </row>
    <row r="11307" spans="2:2">
      <c r="B11307" s="13"/>
    </row>
    <row r="11308" spans="2:2">
      <c r="B11308" s="13"/>
    </row>
    <row r="11309" spans="2:2">
      <c r="B11309" s="13"/>
    </row>
    <row r="11310" spans="2:2">
      <c r="B11310" s="13"/>
    </row>
    <row r="11311" spans="2:2">
      <c r="B11311" s="13"/>
    </row>
    <row r="11312" spans="2:2">
      <c r="B11312" s="13"/>
    </row>
    <row r="11313" spans="2:2">
      <c r="B11313" s="13"/>
    </row>
    <row r="11314" spans="2:2">
      <c r="B11314" s="13"/>
    </row>
    <row r="11315" spans="2:2">
      <c r="B11315" s="13"/>
    </row>
    <row r="11316" spans="2:2">
      <c r="B11316" s="13"/>
    </row>
    <row r="11317" spans="2:2">
      <c r="B11317" s="13"/>
    </row>
    <row r="11318" spans="2:2">
      <c r="B11318" s="13"/>
    </row>
    <row r="11319" spans="2:2">
      <c r="B11319" s="13"/>
    </row>
    <row r="11320" spans="2:2">
      <c r="B11320" s="13"/>
    </row>
    <row r="11321" spans="2:2">
      <c r="B11321" s="13"/>
    </row>
    <row r="11322" spans="2:2">
      <c r="B11322" s="13"/>
    </row>
    <row r="11323" spans="2:2">
      <c r="B11323" s="13"/>
    </row>
    <row r="11324" spans="2:2">
      <c r="B11324" s="13"/>
    </row>
    <row r="11325" spans="2:2">
      <c r="B11325" s="13"/>
    </row>
    <row r="11326" spans="2:2">
      <c r="B11326" s="13"/>
    </row>
    <row r="11327" spans="2:2">
      <c r="B11327" s="13"/>
    </row>
    <row r="11328" spans="2:2">
      <c r="B11328" s="13"/>
    </row>
    <row r="11329" spans="2:2">
      <c r="B11329" s="13"/>
    </row>
    <row r="11330" spans="2:2">
      <c r="B11330" s="13"/>
    </row>
    <row r="11331" spans="2:2">
      <c r="B11331" s="13"/>
    </row>
    <row r="11332" spans="2:2">
      <c r="B11332" s="13"/>
    </row>
    <row r="11333" spans="2:2">
      <c r="B11333" s="13"/>
    </row>
    <row r="11334" spans="2:2">
      <c r="B11334" s="13"/>
    </row>
    <row r="11335" spans="2:2">
      <c r="B11335" s="13"/>
    </row>
    <row r="11336" spans="2:2">
      <c r="B11336" s="13"/>
    </row>
    <row r="11337" spans="2:2">
      <c r="B11337" s="13"/>
    </row>
    <row r="11338" spans="2:2">
      <c r="B11338" s="13"/>
    </row>
    <row r="11339" spans="2:2">
      <c r="B11339" s="13"/>
    </row>
    <row r="11340" spans="2:2">
      <c r="B11340" s="13"/>
    </row>
    <row r="11341" spans="2:2">
      <c r="B11341" s="13"/>
    </row>
    <row r="11342" spans="2:2">
      <c r="B11342" s="13"/>
    </row>
    <row r="11343" spans="2:2">
      <c r="B11343" s="13"/>
    </row>
    <row r="11344" spans="2:2">
      <c r="B11344" s="13"/>
    </row>
    <row r="11345" spans="2:2">
      <c r="B11345" s="13"/>
    </row>
    <row r="11346" spans="2:2">
      <c r="B11346" s="13"/>
    </row>
    <row r="11347" spans="2:2">
      <c r="B11347" s="13"/>
    </row>
    <row r="11348" spans="2:2">
      <c r="B11348" s="13"/>
    </row>
    <row r="11349" spans="2:2">
      <c r="B11349" s="13"/>
    </row>
    <row r="11350" spans="2:2">
      <c r="B11350" s="13"/>
    </row>
    <row r="11351" spans="2:2">
      <c r="B11351" s="13"/>
    </row>
    <row r="11352" spans="2:2">
      <c r="B11352" s="13"/>
    </row>
    <row r="11353" spans="2:2">
      <c r="B11353" s="13"/>
    </row>
    <row r="11354" spans="2:2">
      <c r="B11354" s="13"/>
    </row>
    <row r="11355" spans="2:2">
      <c r="B11355" s="13"/>
    </row>
    <row r="11356" spans="2:2">
      <c r="B11356" s="13"/>
    </row>
    <row r="11357" spans="2:2">
      <c r="B11357" s="13"/>
    </row>
    <row r="11358" spans="2:2">
      <c r="B11358" s="13"/>
    </row>
    <row r="11359" spans="2:2">
      <c r="B11359" s="13"/>
    </row>
    <row r="11360" spans="2:2">
      <c r="B11360" s="13"/>
    </row>
    <row r="11361" spans="2:2">
      <c r="B11361" s="13"/>
    </row>
    <row r="11362" spans="2:2">
      <c r="B11362" s="13"/>
    </row>
    <row r="11363" spans="2:2">
      <c r="B11363" s="13"/>
    </row>
    <row r="11364" spans="2:2">
      <c r="B11364" s="13"/>
    </row>
    <row r="11365" spans="2:2">
      <c r="B11365" s="13"/>
    </row>
    <row r="11366" spans="2:2">
      <c r="B11366" s="13"/>
    </row>
    <row r="11367" spans="2:2">
      <c r="B11367" s="13"/>
    </row>
    <row r="11368" spans="2:2">
      <c r="B11368" s="13"/>
    </row>
    <row r="11369" spans="2:2">
      <c r="B11369" s="13"/>
    </row>
    <row r="11370" spans="2:2">
      <c r="B11370" s="13"/>
    </row>
    <row r="11371" spans="2:2">
      <c r="B11371" s="13"/>
    </row>
    <row r="11372" spans="2:2">
      <c r="B11372" s="13"/>
    </row>
    <row r="11373" spans="2:2">
      <c r="B11373" s="13"/>
    </row>
    <row r="11374" spans="2:2">
      <c r="B11374" s="13"/>
    </row>
    <row r="11375" spans="2:2">
      <c r="B11375" s="13"/>
    </row>
    <row r="11376" spans="2:2">
      <c r="B11376" s="13"/>
    </row>
    <row r="11377" spans="2:2">
      <c r="B11377" s="13"/>
    </row>
    <row r="11378" spans="2:2">
      <c r="B11378" s="13"/>
    </row>
    <row r="11379" spans="2:2">
      <c r="B11379" s="13"/>
    </row>
    <row r="11380" spans="2:2">
      <c r="B11380" s="13"/>
    </row>
    <row r="11381" spans="2:2">
      <c r="B11381" s="13"/>
    </row>
    <row r="11382" spans="2:2">
      <c r="B11382" s="13"/>
    </row>
    <row r="11383" spans="2:2">
      <c r="B11383" s="13"/>
    </row>
    <row r="11384" spans="2:2">
      <c r="B11384" s="13"/>
    </row>
    <row r="11385" spans="2:2">
      <c r="B11385" s="13"/>
    </row>
    <row r="11386" spans="2:2">
      <c r="B11386" s="13"/>
    </row>
    <row r="11387" spans="2:2">
      <c r="B11387" s="13"/>
    </row>
    <row r="11388" spans="2:2">
      <c r="B11388" s="13"/>
    </row>
    <row r="11389" spans="2:2">
      <c r="B11389" s="13"/>
    </row>
    <row r="11390" spans="2:2">
      <c r="B11390" s="13"/>
    </row>
    <row r="11391" spans="2:2">
      <c r="B11391" s="13"/>
    </row>
    <row r="11392" spans="2:2">
      <c r="B11392" s="13"/>
    </row>
    <row r="11393" spans="2:2">
      <c r="B11393" s="13"/>
    </row>
    <row r="11394" spans="2:2">
      <c r="B11394" s="13"/>
    </row>
    <row r="11395" spans="2:2">
      <c r="B11395" s="13"/>
    </row>
    <row r="11396" spans="2:2">
      <c r="B11396" s="13"/>
    </row>
    <row r="11397" spans="2:2">
      <c r="B11397" s="13"/>
    </row>
    <row r="11398" spans="2:2">
      <c r="B11398" s="13"/>
    </row>
    <row r="11399" spans="2:2">
      <c r="B11399" s="13"/>
    </row>
    <row r="11400" spans="2:2">
      <c r="B11400" s="13"/>
    </row>
    <row r="11401" spans="2:2">
      <c r="B11401" s="13"/>
    </row>
    <row r="11402" spans="2:2">
      <c r="B11402" s="13"/>
    </row>
    <row r="11403" spans="2:2">
      <c r="B11403" s="13"/>
    </row>
    <row r="11404" spans="2:2">
      <c r="B11404" s="13"/>
    </row>
    <row r="11405" spans="2:2">
      <c r="B11405" s="13"/>
    </row>
    <row r="11406" spans="2:2">
      <c r="B11406" s="13"/>
    </row>
    <row r="11407" spans="2:2">
      <c r="B11407" s="13"/>
    </row>
    <row r="11408" spans="2:2">
      <c r="B11408" s="13"/>
    </row>
    <row r="11409" spans="2:2">
      <c r="B11409" s="13"/>
    </row>
    <row r="11410" spans="2:2">
      <c r="B11410" s="13"/>
    </row>
    <row r="11411" spans="2:2">
      <c r="B11411" s="13"/>
    </row>
    <row r="11412" spans="2:2">
      <c r="B11412" s="13"/>
    </row>
    <row r="11413" spans="2:2">
      <c r="B11413" s="13"/>
    </row>
    <row r="11414" spans="2:2">
      <c r="B11414" s="13"/>
    </row>
    <row r="11415" spans="2:2">
      <c r="B11415" s="13"/>
    </row>
    <row r="11416" spans="2:2">
      <c r="B11416" s="13"/>
    </row>
    <row r="11417" spans="2:2">
      <c r="B11417" s="13"/>
    </row>
    <row r="11418" spans="2:2">
      <c r="B11418" s="13"/>
    </row>
    <row r="11419" spans="2:2">
      <c r="B11419" s="13"/>
    </row>
    <row r="11420" spans="2:2">
      <c r="B11420" s="13"/>
    </row>
    <row r="11421" spans="2:2">
      <c r="B11421" s="13"/>
    </row>
    <row r="11422" spans="2:2">
      <c r="B11422" s="13"/>
    </row>
    <row r="11423" spans="2:2">
      <c r="B11423" s="13"/>
    </row>
    <row r="11424" spans="2:2">
      <c r="B11424" s="13"/>
    </row>
    <row r="11425" spans="2:2">
      <c r="B11425" s="13"/>
    </row>
    <row r="11426" spans="2:2">
      <c r="B11426" s="13"/>
    </row>
    <row r="11427" spans="2:2">
      <c r="B11427" s="13"/>
    </row>
    <row r="11428" spans="2:2">
      <c r="B11428" s="13"/>
    </row>
    <row r="11429" spans="2:2">
      <c r="B11429" s="13"/>
    </row>
    <row r="11430" spans="2:2">
      <c r="B11430" s="13"/>
    </row>
    <row r="11431" spans="2:2">
      <c r="B11431" s="13"/>
    </row>
    <row r="11432" spans="2:2">
      <c r="B11432" s="13"/>
    </row>
    <row r="11433" spans="2:2">
      <c r="B11433" s="13"/>
    </row>
    <row r="11434" spans="2:2">
      <c r="B11434" s="13"/>
    </row>
    <row r="11435" spans="2:2">
      <c r="B11435" s="13"/>
    </row>
    <row r="11436" spans="2:2">
      <c r="B11436" s="13"/>
    </row>
    <row r="11437" spans="2:2">
      <c r="B11437" s="13"/>
    </row>
    <row r="11438" spans="2:2">
      <c r="B11438" s="13"/>
    </row>
    <row r="11439" spans="2:2">
      <c r="B11439" s="13"/>
    </row>
    <row r="11440" spans="2:2">
      <c r="B11440" s="13"/>
    </row>
    <row r="11441" spans="2:2">
      <c r="B11441" s="13"/>
    </row>
    <row r="11442" spans="2:2">
      <c r="B11442" s="13"/>
    </row>
    <row r="11443" spans="2:2">
      <c r="B11443" s="13"/>
    </row>
    <row r="11444" spans="2:2">
      <c r="B11444" s="13"/>
    </row>
    <row r="11445" spans="2:2">
      <c r="B11445" s="13"/>
    </row>
    <row r="11446" spans="2:2">
      <c r="B11446" s="13"/>
    </row>
    <row r="11447" spans="2:2">
      <c r="B11447" s="13"/>
    </row>
    <row r="11448" spans="2:2">
      <c r="B11448" s="13"/>
    </row>
    <row r="11449" spans="2:2">
      <c r="B11449" s="13"/>
    </row>
    <row r="11450" spans="2:2">
      <c r="B11450" s="13"/>
    </row>
    <row r="11451" spans="2:2">
      <c r="B11451" s="13"/>
    </row>
    <row r="11452" spans="2:2">
      <c r="B11452" s="13"/>
    </row>
    <row r="11453" spans="2:2">
      <c r="B11453" s="13"/>
    </row>
    <row r="11454" spans="2:2">
      <c r="B11454" s="13"/>
    </row>
    <row r="11455" spans="2:2">
      <c r="B11455" s="13"/>
    </row>
    <row r="11456" spans="2:2">
      <c r="B11456" s="13"/>
    </row>
    <row r="11457" spans="2:2">
      <c r="B11457" s="13"/>
    </row>
    <row r="11458" spans="2:2">
      <c r="B11458" s="13"/>
    </row>
    <row r="11459" spans="2:2">
      <c r="B11459" s="13"/>
    </row>
    <row r="11460" spans="2:2">
      <c r="B11460" s="13"/>
    </row>
    <row r="11461" spans="2:2">
      <c r="B11461" s="13"/>
    </row>
    <row r="11462" spans="2:2">
      <c r="B11462" s="13"/>
    </row>
    <row r="11463" spans="2:2">
      <c r="B11463" s="13"/>
    </row>
    <row r="11464" spans="2:2">
      <c r="B11464" s="13"/>
    </row>
    <row r="11465" spans="2:2">
      <c r="B11465" s="13"/>
    </row>
    <row r="11466" spans="2:2">
      <c r="B11466" s="13"/>
    </row>
    <row r="11467" spans="2:2">
      <c r="B11467" s="13"/>
    </row>
    <row r="11468" spans="2:2">
      <c r="B11468" s="13"/>
    </row>
    <row r="11469" spans="2:2">
      <c r="B11469" s="13"/>
    </row>
    <row r="11470" spans="2:2">
      <c r="B11470" s="13"/>
    </row>
    <row r="11471" spans="2:2">
      <c r="B11471" s="13"/>
    </row>
    <row r="11472" spans="2:2">
      <c r="B11472" s="13"/>
    </row>
    <row r="11473" spans="2:2">
      <c r="B11473" s="13"/>
    </row>
    <row r="11474" spans="2:2">
      <c r="B11474" s="13"/>
    </row>
    <row r="11475" spans="2:2">
      <c r="B11475" s="13"/>
    </row>
    <row r="11476" spans="2:2">
      <c r="B11476" s="13"/>
    </row>
    <row r="11477" spans="2:2">
      <c r="B11477" s="13"/>
    </row>
    <row r="11478" spans="2:2">
      <c r="B11478" s="13"/>
    </row>
    <row r="11479" spans="2:2">
      <c r="B11479" s="13"/>
    </row>
    <row r="11480" spans="2:2">
      <c r="B11480" s="13"/>
    </row>
    <row r="11481" spans="2:2">
      <c r="B11481" s="13"/>
    </row>
    <row r="11482" spans="2:2">
      <c r="B11482" s="13"/>
    </row>
    <row r="11483" spans="2:2">
      <c r="B11483" s="13"/>
    </row>
    <row r="11484" spans="2:2">
      <c r="B11484" s="13"/>
    </row>
    <row r="11485" spans="2:2">
      <c r="B11485" s="13"/>
    </row>
    <row r="11486" spans="2:2">
      <c r="B11486" s="13"/>
    </row>
    <row r="11487" spans="2:2">
      <c r="B11487" s="13"/>
    </row>
    <row r="11488" spans="2:2">
      <c r="B11488" s="13"/>
    </row>
    <row r="11489" spans="2:2">
      <c r="B11489" s="13"/>
    </row>
    <row r="11490" spans="2:2">
      <c r="B11490" s="13"/>
    </row>
    <row r="11491" spans="2:2">
      <c r="B11491" s="13"/>
    </row>
    <row r="11492" spans="2:2">
      <c r="B11492" s="13"/>
    </row>
    <row r="11493" spans="2:2">
      <c r="B11493" s="13"/>
    </row>
    <row r="11494" spans="2:2">
      <c r="B11494" s="13"/>
    </row>
    <row r="11495" spans="2:2">
      <c r="B11495" s="13"/>
    </row>
    <row r="11496" spans="2:2">
      <c r="B11496" s="13"/>
    </row>
    <row r="11497" spans="2:2">
      <c r="B11497" s="13"/>
    </row>
    <row r="11498" spans="2:2">
      <c r="B11498" s="13"/>
    </row>
    <row r="11499" spans="2:2">
      <c r="B11499" s="13"/>
    </row>
    <row r="11500" spans="2:2">
      <c r="B11500" s="13"/>
    </row>
    <row r="11501" spans="2:2">
      <c r="B11501" s="13"/>
    </row>
    <row r="11502" spans="2:2">
      <c r="B11502" s="13"/>
    </row>
    <row r="11503" spans="2:2">
      <c r="B11503" s="13"/>
    </row>
    <row r="11504" spans="2:2">
      <c r="B11504" s="13"/>
    </row>
    <row r="11505" spans="2:2">
      <c r="B11505" s="13"/>
    </row>
    <row r="11506" spans="2:2">
      <c r="B11506" s="13"/>
    </row>
    <row r="11507" spans="2:2">
      <c r="B11507" s="13"/>
    </row>
    <row r="11508" spans="2:2">
      <c r="B11508" s="13"/>
    </row>
    <row r="11509" spans="2:2">
      <c r="B11509" s="13"/>
    </row>
    <row r="11510" spans="2:2">
      <c r="B11510" s="13"/>
    </row>
    <row r="11511" spans="2:2">
      <c r="B11511" s="13"/>
    </row>
    <row r="11512" spans="2:2">
      <c r="B11512" s="13"/>
    </row>
    <row r="11513" spans="2:2">
      <c r="B11513" s="13"/>
    </row>
    <row r="11514" spans="2:2">
      <c r="B11514" s="13"/>
    </row>
    <row r="11515" spans="2:2">
      <c r="B11515" s="13"/>
    </row>
    <row r="11516" spans="2:2">
      <c r="B11516" s="13"/>
    </row>
    <row r="11517" spans="2:2">
      <c r="B11517" s="13"/>
    </row>
    <row r="11518" spans="2:2">
      <c r="B11518" s="13"/>
    </row>
    <row r="11519" spans="2:2">
      <c r="B11519" s="13"/>
    </row>
    <row r="11520" spans="2:2">
      <c r="B11520" s="13"/>
    </row>
    <row r="11521" spans="2:2">
      <c r="B11521" s="13"/>
    </row>
    <row r="11522" spans="2:2">
      <c r="B11522" s="13"/>
    </row>
    <row r="11523" spans="2:2">
      <c r="B11523" s="13"/>
    </row>
    <row r="11524" spans="2:2">
      <c r="B11524" s="13"/>
    </row>
    <row r="11525" spans="2:2">
      <c r="B11525" s="13"/>
    </row>
    <row r="11526" spans="2:2">
      <c r="B11526" s="13"/>
    </row>
    <row r="11527" spans="2:2">
      <c r="B11527" s="13"/>
    </row>
    <row r="11528" spans="2:2">
      <c r="B11528" s="13"/>
    </row>
    <row r="11529" spans="2:2">
      <c r="B11529" s="13"/>
    </row>
    <row r="11530" spans="2:2">
      <c r="B11530" s="13"/>
    </row>
    <row r="11531" spans="2:2">
      <c r="B11531" s="13"/>
    </row>
    <row r="11532" spans="2:2">
      <c r="B11532" s="13"/>
    </row>
    <row r="11533" spans="2:2">
      <c r="B11533" s="13"/>
    </row>
    <row r="11534" spans="2:2">
      <c r="B11534" s="13"/>
    </row>
    <row r="11535" spans="2:2">
      <c r="B11535" s="13"/>
    </row>
    <row r="11536" spans="2:2">
      <c r="B11536" s="13"/>
    </row>
    <row r="11537" spans="2:2">
      <c r="B11537" s="13"/>
    </row>
    <row r="11538" spans="2:2">
      <c r="B11538" s="13"/>
    </row>
    <row r="11539" spans="2:2">
      <c r="B11539" s="13"/>
    </row>
    <row r="11540" spans="2:2">
      <c r="B11540" s="13"/>
    </row>
    <row r="11541" spans="2:2">
      <c r="B11541" s="13"/>
    </row>
    <row r="11542" spans="2:2">
      <c r="B11542" s="13"/>
    </row>
    <row r="11543" spans="2:2">
      <c r="B11543" s="13"/>
    </row>
    <row r="11544" spans="2:2">
      <c r="B11544" s="13"/>
    </row>
    <row r="11545" spans="2:2">
      <c r="B11545" s="13"/>
    </row>
    <row r="11546" spans="2:2">
      <c r="B11546" s="13"/>
    </row>
    <row r="11547" spans="2:2">
      <c r="B11547" s="13"/>
    </row>
    <row r="11548" spans="2:2">
      <c r="B11548" s="13"/>
    </row>
    <row r="11549" spans="2:2">
      <c r="B11549" s="13"/>
    </row>
    <row r="11550" spans="2:2">
      <c r="B11550" s="13"/>
    </row>
    <row r="11551" spans="2:2">
      <c r="B11551" s="13"/>
    </row>
    <row r="11552" spans="2:2">
      <c r="B11552" s="13"/>
    </row>
    <row r="11553" spans="2:2">
      <c r="B11553" s="13"/>
    </row>
    <row r="11554" spans="2:2">
      <c r="B11554" s="13"/>
    </row>
    <row r="11555" spans="2:2">
      <c r="B11555" s="13"/>
    </row>
    <row r="11556" spans="2:2">
      <c r="B11556" s="13"/>
    </row>
    <row r="11557" spans="2:2">
      <c r="B11557" s="13"/>
    </row>
    <row r="11558" spans="2:2">
      <c r="B11558" s="13"/>
    </row>
    <row r="11559" spans="2:2">
      <c r="B11559" s="13"/>
    </row>
    <row r="11560" spans="2:2">
      <c r="B11560" s="13"/>
    </row>
    <row r="11561" spans="2:2">
      <c r="B11561" s="13"/>
    </row>
    <row r="11562" spans="2:2">
      <c r="B11562" s="13"/>
    </row>
    <row r="11563" spans="2:2">
      <c r="B11563" s="13"/>
    </row>
    <row r="11564" spans="2:2">
      <c r="B11564" s="13"/>
    </row>
    <row r="11565" spans="2:2">
      <c r="B11565" s="13"/>
    </row>
    <row r="11566" spans="2:2">
      <c r="B11566" s="13"/>
    </row>
    <row r="11567" spans="2:2">
      <c r="B11567" s="13"/>
    </row>
    <row r="11568" spans="2:2">
      <c r="B11568" s="13"/>
    </row>
    <row r="11569" spans="2:2">
      <c r="B11569" s="13"/>
    </row>
    <row r="11570" spans="2:2">
      <c r="B11570" s="13"/>
    </row>
    <row r="11571" spans="2:2">
      <c r="B11571" s="13"/>
    </row>
    <row r="11572" spans="2:2">
      <c r="B11572" s="13"/>
    </row>
    <row r="11573" spans="2:2">
      <c r="B11573" s="13"/>
    </row>
    <row r="11574" spans="2:2">
      <c r="B11574" s="13"/>
    </row>
    <row r="11575" spans="2:2">
      <c r="B11575" s="13"/>
    </row>
    <row r="11576" spans="2:2">
      <c r="B11576" s="13"/>
    </row>
    <row r="11577" spans="2:2">
      <c r="B11577" s="13"/>
    </row>
    <row r="11578" spans="2:2">
      <c r="B11578" s="13"/>
    </row>
    <row r="11579" spans="2:2">
      <c r="B11579" s="13"/>
    </row>
    <row r="11580" spans="2:2">
      <c r="B11580" s="13"/>
    </row>
    <row r="11581" spans="2:2">
      <c r="B11581" s="13"/>
    </row>
    <row r="11582" spans="2:2">
      <c r="B11582" s="13"/>
    </row>
    <row r="11583" spans="2:2">
      <c r="B11583" s="13"/>
    </row>
    <row r="11584" spans="2:2">
      <c r="B11584" s="13"/>
    </row>
    <row r="11585" spans="2:2">
      <c r="B11585" s="13"/>
    </row>
    <row r="11586" spans="2:2">
      <c r="B11586" s="13"/>
    </row>
    <row r="11587" spans="2:2">
      <c r="B11587" s="13"/>
    </row>
    <row r="11588" spans="2:2">
      <c r="B11588" s="13"/>
    </row>
    <row r="11589" spans="2:2">
      <c r="B11589" s="13"/>
    </row>
    <row r="11590" spans="2:2">
      <c r="B11590" s="13"/>
    </row>
    <row r="11591" spans="2:2">
      <c r="B11591" s="13"/>
    </row>
    <row r="11592" spans="2:2">
      <c r="B11592" s="13"/>
    </row>
    <row r="11593" spans="2:2">
      <c r="B11593" s="13"/>
    </row>
    <row r="11594" spans="2:2">
      <c r="B11594" s="13"/>
    </row>
    <row r="11595" spans="2:2">
      <c r="B11595" s="13"/>
    </row>
    <row r="11596" spans="2:2">
      <c r="B11596" s="13"/>
    </row>
    <row r="11597" spans="2:2">
      <c r="B11597" s="13"/>
    </row>
    <row r="11598" spans="2:2">
      <c r="B11598" s="13"/>
    </row>
    <row r="11599" spans="2:2">
      <c r="B11599" s="13"/>
    </row>
    <row r="11600" spans="2:2">
      <c r="B11600" s="13"/>
    </row>
    <row r="11601" spans="2:2">
      <c r="B11601" s="13"/>
    </row>
    <row r="11602" spans="2:2">
      <c r="B11602" s="13"/>
    </row>
    <row r="11603" spans="2:2">
      <c r="B11603" s="13"/>
    </row>
    <row r="11604" spans="2:2">
      <c r="B11604" s="13"/>
    </row>
    <row r="11605" spans="2:2">
      <c r="B11605" s="13"/>
    </row>
    <row r="11606" spans="2:2">
      <c r="B11606" s="13"/>
    </row>
    <row r="11607" spans="2:2">
      <c r="B11607" s="13"/>
    </row>
    <row r="11608" spans="2:2">
      <c r="B11608" s="13"/>
    </row>
    <row r="11609" spans="2:2">
      <c r="B11609" s="13"/>
    </row>
    <row r="11610" spans="2:2">
      <c r="B11610" s="13"/>
    </row>
    <row r="11611" spans="2:2">
      <c r="B11611" s="13"/>
    </row>
    <row r="11612" spans="2:2">
      <c r="B11612" s="13"/>
    </row>
    <row r="11613" spans="2:2">
      <c r="B11613" s="13"/>
    </row>
    <row r="11614" spans="2:2">
      <c r="B11614" s="13"/>
    </row>
    <row r="11615" spans="2:2">
      <c r="B11615" s="13"/>
    </row>
    <row r="11616" spans="2:2">
      <c r="B11616" s="13"/>
    </row>
    <row r="11617" spans="2:2">
      <c r="B11617" s="13"/>
    </row>
    <row r="11618" spans="2:2">
      <c r="B11618" s="13"/>
    </row>
    <row r="11619" spans="2:2">
      <c r="B11619" s="13"/>
    </row>
    <row r="11620" spans="2:2">
      <c r="B11620" s="13"/>
    </row>
    <row r="11621" spans="2:2">
      <c r="B11621" s="13"/>
    </row>
    <row r="11622" spans="2:2">
      <c r="B11622" s="13"/>
    </row>
    <row r="11623" spans="2:2">
      <c r="B11623" s="13"/>
    </row>
    <row r="11624" spans="2:2">
      <c r="B11624" s="13"/>
    </row>
    <row r="11625" spans="2:2">
      <c r="B11625" s="13"/>
    </row>
    <row r="11626" spans="2:2">
      <c r="B11626" s="13"/>
    </row>
    <row r="11627" spans="2:2">
      <c r="B11627" s="13"/>
    </row>
    <row r="11628" spans="2:2">
      <c r="B11628" s="13"/>
    </row>
    <row r="11629" spans="2:2">
      <c r="B11629" s="13"/>
    </row>
    <row r="11630" spans="2:2">
      <c r="B11630" s="13"/>
    </row>
    <row r="11631" spans="2:2">
      <c r="B11631" s="13"/>
    </row>
    <row r="11632" spans="2:2">
      <c r="B11632" s="13"/>
    </row>
    <row r="11633" spans="2:2">
      <c r="B11633" s="13"/>
    </row>
    <row r="11634" spans="2:2">
      <c r="B11634" s="13"/>
    </row>
    <row r="11635" spans="2:2">
      <c r="B11635" s="13"/>
    </row>
    <row r="11636" spans="2:2">
      <c r="B11636" s="13"/>
    </row>
    <row r="11637" spans="2:2">
      <c r="B11637" s="13"/>
    </row>
    <row r="11638" spans="2:2">
      <c r="B11638" s="13"/>
    </row>
    <row r="11639" spans="2:2">
      <c r="B11639" s="13"/>
    </row>
    <row r="11640" spans="2:2">
      <c r="B11640" s="13"/>
    </row>
    <row r="11641" spans="2:2">
      <c r="B11641" s="13"/>
    </row>
    <row r="11642" spans="2:2">
      <c r="B11642" s="13"/>
    </row>
    <row r="11643" spans="2:2">
      <c r="B11643" s="13"/>
    </row>
    <row r="11644" spans="2:2">
      <c r="B11644" s="13"/>
    </row>
    <row r="11645" spans="2:2">
      <c r="B11645" s="13"/>
    </row>
    <row r="11646" spans="2:2">
      <c r="B11646" s="13"/>
    </row>
    <row r="11647" spans="2:2">
      <c r="B11647" s="13"/>
    </row>
    <row r="11648" spans="2:2">
      <c r="B11648" s="13"/>
    </row>
    <row r="11649" spans="2:2">
      <c r="B11649" s="13"/>
    </row>
    <row r="11650" spans="2:2">
      <c r="B11650" s="13"/>
    </row>
    <row r="11651" spans="2:2">
      <c r="B11651" s="13"/>
    </row>
    <row r="11652" spans="2:2">
      <c r="B11652" s="13"/>
    </row>
    <row r="11653" spans="2:2">
      <c r="B11653" s="13"/>
    </row>
    <row r="11654" spans="2:2">
      <c r="B11654" s="13"/>
    </row>
    <row r="11655" spans="2:2">
      <c r="B11655" s="13"/>
    </row>
    <row r="11656" spans="2:2">
      <c r="B11656" s="13"/>
    </row>
    <row r="11657" spans="2:2">
      <c r="B11657" s="13"/>
    </row>
    <row r="11658" spans="2:2">
      <c r="B11658" s="13"/>
    </row>
    <row r="11659" spans="2:2">
      <c r="B11659" s="13"/>
    </row>
    <row r="11660" spans="2:2">
      <c r="B11660" s="13"/>
    </row>
    <row r="11661" spans="2:2">
      <c r="B11661" s="13"/>
    </row>
    <row r="11662" spans="2:2">
      <c r="B11662" s="13"/>
    </row>
    <row r="11663" spans="2:2">
      <c r="B11663" s="13"/>
    </row>
    <row r="11664" spans="2:2">
      <c r="B11664" s="13"/>
    </row>
    <row r="11665" spans="2:2">
      <c r="B11665" s="13"/>
    </row>
    <row r="11666" spans="2:2">
      <c r="B11666" s="13"/>
    </row>
    <row r="11667" spans="2:2">
      <c r="B11667" s="13"/>
    </row>
    <row r="11668" spans="2:2">
      <c r="B11668" s="13"/>
    </row>
    <row r="11669" spans="2:2">
      <c r="B11669" s="13"/>
    </row>
    <row r="11670" spans="2:2">
      <c r="B11670" s="13"/>
    </row>
    <row r="11671" spans="2:2">
      <c r="B11671" s="13"/>
    </row>
    <row r="11672" spans="2:2">
      <c r="B11672" s="13"/>
    </row>
    <row r="11673" spans="2:2">
      <c r="B11673" s="13"/>
    </row>
    <row r="11674" spans="2:2">
      <c r="B11674" s="13"/>
    </row>
    <row r="11675" spans="2:2">
      <c r="B11675" s="13"/>
    </row>
    <row r="11676" spans="2:2">
      <c r="B11676" s="13"/>
    </row>
    <row r="11677" spans="2:2">
      <c r="B11677" s="13"/>
    </row>
    <row r="11678" spans="2:2">
      <c r="B11678" s="13"/>
    </row>
    <row r="11679" spans="2:2">
      <c r="B11679" s="13"/>
    </row>
    <row r="11680" spans="2:2">
      <c r="B11680" s="13"/>
    </row>
    <row r="11681" spans="2:2">
      <c r="B11681" s="13"/>
    </row>
    <row r="11682" spans="2:2">
      <c r="B11682" s="13"/>
    </row>
    <row r="11683" spans="2:2">
      <c r="B11683" s="13"/>
    </row>
    <row r="11684" spans="2:2">
      <c r="B11684" s="13"/>
    </row>
    <row r="11685" spans="2:2">
      <c r="B11685" s="13"/>
    </row>
    <row r="11686" spans="2:2">
      <c r="B11686" s="13"/>
    </row>
    <row r="11687" spans="2:2">
      <c r="B11687" s="13"/>
    </row>
    <row r="11688" spans="2:2">
      <c r="B11688" s="13"/>
    </row>
    <row r="11689" spans="2:2">
      <c r="B11689" s="13"/>
    </row>
    <row r="11690" spans="2:2">
      <c r="B11690" s="13"/>
    </row>
    <row r="11691" spans="2:2">
      <c r="B11691" s="13"/>
    </row>
    <row r="11692" spans="2:2">
      <c r="B11692" s="13"/>
    </row>
    <row r="11693" spans="2:2">
      <c r="B11693" s="13"/>
    </row>
    <row r="11694" spans="2:2">
      <c r="B11694" s="13"/>
    </row>
    <row r="11695" spans="2:2">
      <c r="B11695" s="13"/>
    </row>
    <row r="11696" spans="2:2">
      <c r="B11696" s="13"/>
    </row>
    <row r="11697" spans="2:2">
      <c r="B11697" s="13"/>
    </row>
    <row r="11698" spans="2:2">
      <c r="B11698" s="13"/>
    </row>
    <row r="11699" spans="2:2">
      <c r="B11699" s="13"/>
    </row>
    <row r="11700" spans="2:2">
      <c r="B11700" s="13"/>
    </row>
    <row r="11701" spans="2:2">
      <c r="B11701" s="13"/>
    </row>
    <row r="11702" spans="2:2">
      <c r="B11702" s="13"/>
    </row>
    <row r="11703" spans="2:2">
      <c r="B11703" s="13"/>
    </row>
    <row r="11704" spans="2:2">
      <c r="B11704" s="13"/>
    </row>
    <row r="11705" spans="2:2">
      <c r="B11705" s="13"/>
    </row>
    <row r="11706" spans="2:2">
      <c r="B11706" s="13"/>
    </row>
    <row r="11707" spans="2:2">
      <c r="B11707" s="13"/>
    </row>
    <row r="11708" spans="2:2">
      <c r="B11708" s="13"/>
    </row>
    <row r="11709" spans="2:2">
      <c r="B11709" s="13"/>
    </row>
    <row r="11710" spans="2:2">
      <c r="B11710" s="13"/>
    </row>
    <row r="11711" spans="2:2">
      <c r="B11711" s="13"/>
    </row>
    <row r="11712" spans="2:2">
      <c r="B11712" s="13"/>
    </row>
    <row r="11713" spans="2:2">
      <c r="B11713" s="13"/>
    </row>
    <row r="11714" spans="2:2">
      <c r="B11714" s="13"/>
    </row>
    <row r="11715" spans="2:2">
      <c r="B11715" s="13"/>
    </row>
    <row r="11716" spans="2:2">
      <c r="B11716" s="13"/>
    </row>
    <row r="11717" spans="2:2">
      <c r="B11717" s="13"/>
    </row>
    <row r="11718" spans="2:2">
      <c r="B11718" s="13"/>
    </row>
    <row r="11719" spans="2:2">
      <c r="B11719" s="13"/>
    </row>
    <row r="11720" spans="2:2">
      <c r="B11720" s="13"/>
    </row>
    <row r="11721" spans="2:2">
      <c r="B11721" s="13"/>
    </row>
    <row r="11722" spans="2:2">
      <c r="B11722" s="13"/>
    </row>
    <row r="11723" spans="2:2">
      <c r="B11723" s="13"/>
    </row>
    <row r="11724" spans="2:2">
      <c r="B11724" s="13"/>
    </row>
    <row r="11725" spans="2:2">
      <c r="B11725" s="13"/>
    </row>
    <row r="11726" spans="2:2">
      <c r="B11726" s="13"/>
    </row>
    <row r="11727" spans="2:2">
      <c r="B11727" s="13"/>
    </row>
    <row r="11728" spans="2:2">
      <c r="B11728" s="13"/>
    </row>
    <row r="11729" spans="2:2">
      <c r="B11729" s="13"/>
    </row>
    <row r="11730" spans="2:2">
      <c r="B11730" s="13"/>
    </row>
    <row r="11731" spans="2:2">
      <c r="B11731" s="13"/>
    </row>
    <row r="11732" spans="2:2">
      <c r="B11732" s="13"/>
    </row>
    <row r="11733" spans="2:2">
      <c r="B11733" s="13"/>
    </row>
    <row r="11734" spans="2:2">
      <c r="B11734" s="13"/>
    </row>
    <row r="11735" spans="2:2">
      <c r="B11735" s="13"/>
    </row>
    <row r="11736" spans="2:2">
      <c r="B11736" s="13"/>
    </row>
    <row r="11737" spans="2:2">
      <c r="B11737" s="13"/>
    </row>
    <row r="11738" spans="2:2">
      <c r="B11738" s="13"/>
    </row>
    <row r="11739" spans="2:2">
      <c r="B11739" s="13"/>
    </row>
    <row r="11740" spans="2:2">
      <c r="B11740" s="13"/>
    </row>
    <row r="11741" spans="2:2">
      <c r="B11741" s="13"/>
    </row>
    <row r="11742" spans="2:2">
      <c r="B11742" s="13"/>
    </row>
    <row r="11743" spans="2:2">
      <c r="B11743" s="13"/>
    </row>
    <row r="11744" spans="2:2">
      <c r="B11744" s="13"/>
    </row>
    <row r="11745" spans="2:2">
      <c r="B11745" s="13"/>
    </row>
    <row r="11746" spans="2:2">
      <c r="B11746" s="13"/>
    </row>
    <row r="11747" spans="2:2">
      <c r="B11747" s="13"/>
    </row>
    <row r="11748" spans="2:2">
      <c r="B11748" s="13"/>
    </row>
    <row r="11749" spans="2:2">
      <c r="B11749" s="13"/>
    </row>
    <row r="11750" spans="2:2">
      <c r="B11750" s="13"/>
    </row>
    <row r="11751" spans="2:2">
      <c r="B11751" s="13"/>
    </row>
    <row r="11752" spans="2:2">
      <c r="B11752" s="13"/>
    </row>
    <row r="11753" spans="2:2">
      <c r="B11753" s="13"/>
    </row>
    <row r="11754" spans="2:2">
      <c r="B11754" s="13"/>
    </row>
    <row r="11755" spans="2:2">
      <c r="B11755" s="13"/>
    </row>
    <row r="11756" spans="2:2">
      <c r="B11756" s="13"/>
    </row>
    <row r="11757" spans="2:2">
      <c r="B11757" s="13"/>
    </row>
    <row r="11758" spans="2:2">
      <c r="B11758" s="13"/>
    </row>
    <row r="11759" spans="2:2">
      <c r="B11759" s="13"/>
    </row>
    <row r="11760" spans="2:2">
      <c r="B11760" s="13"/>
    </row>
    <row r="11761" spans="2:2">
      <c r="B11761" s="13"/>
    </row>
    <row r="11762" spans="2:2">
      <c r="B11762" s="13"/>
    </row>
    <row r="11763" spans="2:2">
      <c r="B11763" s="13"/>
    </row>
    <row r="11764" spans="2:2">
      <c r="B11764" s="13"/>
    </row>
    <row r="11765" spans="2:2">
      <c r="B11765" s="13"/>
    </row>
    <row r="11766" spans="2:2">
      <c r="B11766" s="13"/>
    </row>
    <row r="11767" spans="2:2">
      <c r="B11767" s="13"/>
    </row>
    <row r="11768" spans="2:2">
      <c r="B11768" s="13"/>
    </row>
    <row r="11769" spans="2:2">
      <c r="B11769" s="13"/>
    </row>
    <row r="11770" spans="2:2">
      <c r="B11770" s="13"/>
    </row>
    <row r="11771" spans="2:2">
      <c r="B11771" s="13"/>
    </row>
    <row r="11772" spans="2:2">
      <c r="B11772" s="13"/>
    </row>
    <row r="11773" spans="2:2">
      <c r="B11773" s="13"/>
    </row>
    <row r="11774" spans="2:2">
      <c r="B11774" s="13"/>
    </row>
    <row r="11775" spans="2:2">
      <c r="B11775" s="13"/>
    </row>
    <row r="11776" spans="2:2">
      <c r="B11776" s="13"/>
    </row>
    <row r="11777" spans="2:2">
      <c r="B11777" s="13"/>
    </row>
    <row r="11778" spans="2:2">
      <c r="B11778" s="13"/>
    </row>
    <row r="11779" spans="2:2">
      <c r="B11779" s="13"/>
    </row>
    <row r="11780" spans="2:2">
      <c r="B11780" s="13"/>
    </row>
    <row r="11781" spans="2:2">
      <c r="B11781" s="13"/>
    </row>
    <row r="11782" spans="2:2">
      <c r="B11782" s="13"/>
    </row>
    <row r="11783" spans="2:2">
      <c r="B11783" s="13"/>
    </row>
    <row r="11784" spans="2:2">
      <c r="B11784" s="13"/>
    </row>
    <row r="11785" spans="2:2">
      <c r="B11785" s="13"/>
    </row>
    <row r="11786" spans="2:2">
      <c r="B11786" s="13"/>
    </row>
    <row r="11787" spans="2:2">
      <c r="B11787" s="13"/>
    </row>
    <row r="11788" spans="2:2">
      <c r="B11788" s="13"/>
    </row>
    <row r="11789" spans="2:2">
      <c r="B11789" s="13"/>
    </row>
    <row r="11790" spans="2:2">
      <c r="B11790" s="13"/>
    </row>
    <row r="11791" spans="2:2">
      <c r="B11791" s="13"/>
    </row>
    <row r="11792" spans="2:2">
      <c r="B11792" s="13"/>
    </row>
    <row r="11793" spans="2:2">
      <c r="B11793" s="13"/>
    </row>
    <row r="11794" spans="2:2">
      <c r="B11794" s="13"/>
    </row>
    <row r="11795" spans="2:2">
      <c r="B11795" s="13"/>
    </row>
    <row r="11796" spans="2:2">
      <c r="B11796" s="13"/>
    </row>
    <row r="11797" spans="2:2">
      <c r="B11797" s="13"/>
    </row>
    <row r="11798" spans="2:2">
      <c r="B11798" s="13"/>
    </row>
    <row r="11799" spans="2:2">
      <c r="B11799" s="13"/>
    </row>
    <row r="11800" spans="2:2">
      <c r="B11800" s="13"/>
    </row>
    <row r="11801" spans="2:2">
      <c r="B11801" s="13"/>
    </row>
    <row r="11802" spans="2:2">
      <c r="B11802" s="13"/>
    </row>
    <row r="11803" spans="2:2">
      <c r="B11803" s="13"/>
    </row>
    <row r="11804" spans="2:2">
      <c r="B11804" s="13"/>
    </row>
    <row r="11805" spans="2:2">
      <c r="B11805" s="13"/>
    </row>
    <row r="11806" spans="2:2">
      <c r="B11806" s="13"/>
    </row>
    <row r="11807" spans="2:2">
      <c r="B11807" s="13"/>
    </row>
    <row r="11808" spans="2:2">
      <c r="B11808" s="13"/>
    </row>
    <row r="11809" spans="2:2">
      <c r="B11809" s="13"/>
    </row>
    <row r="11810" spans="2:2">
      <c r="B11810" s="13"/>
    </row>
    <row r="11811" spans="2:2">
      <c r="B11811" s="13"/>
    </row>
    <row r="11812" spans="2:2">
      <c r="B11812" s="13"/>
    </row>
    <row r="11813" spans="2:2">
      <c r="B11813" s="13"/>
    </row>
    <row r="11814" spans="2:2">
      <c r="B11814" s="13"/>
    </row>
    <row r="11815" spans="2:2">
      <c r="B11815" s="13"/>
    </row>
    <row r="11816" spans="2:2">
      <c r="B11816" s="13"/>
    </row>
    <row r="11817" spans="2:2">
      <c r="B11817" s="13"/>
    </row>
    <row r="11818" spans="2:2">
      <c r="B11818" s="13"/>
    </row>
    <row r="11819" spans="2:2">
      <c r="B11819" s="13"/>
    </row>
    <row r="11820" spans="2:2">
      <c r="B11820" s="13"/>
    </row>
    <row r="11821" spans="2:2">
      <c r="B11821" s="13"/>
    </row>
    <row r="11822" spans="2:2">
      <c r="B11822" s="13"/>
    </row>
    <row r="11823" spans="2:2">
      <c r="B11823" s="13"/>
    </row>
    <row r="11824" spans="2:2">
      <c r="B11824" s="13"/>
    </row>
    <row r="11825" spans="2:2">
      <c r="B11825" s="13"/>
    </row>
    <row r="11826" spans="2:2">
      <c r="B11826" s="13"/>
    </row>
    <row r="11827" spans="2:2">
      <c r="B11827" s="13"/>
    </row>
    <row r="11828" spans="2:2">
      <c r="B11828" s="13"/>
    </row>
    <row r="11829" spans="2:2">
      <c r="B11829" s="13"/>
    </row>
    <row r="11830" spans="2:2">
      <c r="B11830" s="13"/>
    </row>
    <row r="11831" spans="2:2">
      <c r="B11831" s="13"/>
    </row>
    <row r="11832" spans="2:2">
      <c r="B11832" s="13"/>
    </row>
    <row r="11833" spans="2:2">
      <c r="B11833" s="13"/>
    </row>
    <row r="11834" spans="2:2">
      <c r="B11834" s="13"/>
    </row>
    <row r="11835" spans="2:2">
      <c r="B11835" s="13"/>
    </row>
    <row r="11836" spans="2:2">
      <c r="B11836" s="13"/>
    </row>
    <row r="11837" spans="2:2">
      <c r="B11837" s="13"/>
    </row>
    <row r="11838" spans="2:2">
      <c r="B11838" s="13"/>
    </row>
    <row r="11839" spans="2:2">
      <c r="B11839" s="13"/>
    </row>
    <row r="11840" spans="2:2">
      <c r="B11840" s="13"/>
    </row>
    <row r="11841" spans="2:2">
      <c r="B11841" s="13"/>
    </row>
    <row r="11842" spans="2:2">
      <c r="B11842" s="13"/>
    </row>
    <row r="11843" spans="2:2">
      <c r="B11843" s="13"/>
    </row>
    <row r="11844" spans="2:2">
      <c r="B11844" s="13"/>
    </row>
    <row r="11845" spans="2:2">
      <c r="B11845" s="13"/>
    </row>
    <row r="11846" spans="2:2">
      <c r="B11846" s="13"/>
    </row>
    <row r="11847" spans="2:2">
      <c r="B11847" s="13"/>
    </row>
    <row r="11848" spans="2:2">
      <c r="B11848" s="13"/>
    </row>
    <row r="11849" spans="2:2">
      <c r="B11849" s="13"/>
    </row>
    <row r="11850" spans="2:2">
      <c r="B11850" s="13"/>
    </row>
    <row r="11851" spans="2:2">
      <c r="B11851" s="13"/>
    </row>
    <row r="11852" spans="2:2">
      <c r="B11852" s="13"/>
    </row>
    <row r="11853" spans="2:2">
      <c r="B11853" s="13"/>
    </row>
    <row r="11854" spans="2:2">
      <c r="B11854" s="13"/>
    </row>
    <row r="11855" spans="2:2">
      <c r="B11855" s="13"/>
    </row>
    <row r="11856" spans="2:2">
      <c r="B11856" s="13"/>
    </row>
    <row r="11857" spans="2:2">
      <c r="B11857" s="13"/>
    </row>
    <row r="11858" spans="2:2">
      <c r="B11858" s="13"/>
    </row>
    <row r="11859" spans="2:2">
      <c r="B11859" s="13"/>
    </row>
    <row r="11860" spans="2:2">
      <c r="B11860" s="13"/>
    </row>
    <row r="11861" spans="2:2">
      <c r="B11861" s="13"/>
    </row>
    <row r="11862" spans="2:2">
      <c r="B11862" s="13"/>
    </row>
    <row r="11863" spans="2:2">
      <c r="B11863" s="13"/>
    </row>
    <row r="11864" spans="2:2">
      <c r="B11864" s="13"/>
    </row>
    <row r="11865" spans="2:2">
      <c r="B11865" s="13"/>
    </row>
    <row r="11866" spans="2:2">
      <c r="B11866" s="13"/>
    </row>
    <row r="11867" spans="2:2">
      <c r="B11867" s="13"/>
    </row>
    <row r="11868" spans="2:2">
      <c r="B11868" s="13"/>
    </row>
    <row r="11869" spans="2:2">
      <c r="B11869" s="13"/>
    </row>
    <row r="11870" spans="2:2">
      <c r="B11870" s="13"/>
    </row>
    <row r="11871" spans="2:2">
      <c r="B11871" s="13"/>
    </row>
    <row r="11872" spans="2:2">
      <c r="B11872" s="13"/>
    </row>
    <row r="11873" spans="2:2">
      <c r="B11873" s="13"/>
    </row>
    <row r="11874" spans="2:2">
      <c r="B11874" s="13"/>
    </row>
    <row r="11875" spans="2:2">
      <c r="B11875" s="13"/>
    </row>
    <row r="11876" spans="2:2">
      <c r="B11876" s="13"/>
    </row>
    <row r="11877" spans="2:2">
      <c r="B11877" s="13"/>
    </row>
    <row r="11878" spans="2:2">
      <c r="B11878" s="13"/>
    </row>
    <row r="11879" spans="2:2">
      <c r="B11879" s="13"/>
    </row>
    <row r="11880" spans="2:2">
      <c r="B11880" s="13"/>
    </row>
    <row r="11881" spans="2:2">
      <c r="B11881" s="13"/>
    </row>
    <row r="11882" spans="2:2">
      <c r="B11882" s="13"/>
    </row>
    <row r="11883" spans="2:2">
      <c r="B11883" s="13"/>
    </row>
    <row r="11884" spans="2:2">
      <c r="B11884" s="13"/>
    </row>
    <row r="11885" spans="2:2">
      <c r="B11885" s="13"/>
    </row>
    <row r="11886" spans="2:2">
      <c r="B11886" s="13"/>
    </row>
    <row r="11887" spans="2:2">
      <c r="B11887" s="13"/>
    </row>
    <row r="11888" spans="2:2">
      <c r="B11888" s="13"/>
    </row>
    <row r="11889" spans="2:2">
      <c r="B11889" s="13"/>
    </row>
    <row r="11890" spans="2:2">
      <c r="B11890" s="13"/>
    </row>
    <row r="11891" spans="2:2">
      <c r="B11891" s="13"/>
    </row>
    <row r="11892" spans="2:2">
      <c r="B11892" s="13"/>
    </row>
    <row r="11893" spans="2:2">
      <c r="B11893" s="13"/>
    </row>
    <row r="11894" spans="2:2">
      <c r="B11894" s="13"/>
    </row>
    <row r="11895" spans="2:2">
      <c r="B11895" s="13"/>
    </row>
    <row r="11896" spans="2:2">
      <c r="B11896" s="13"/>
    </row>
    <row r="11897" spans="2:2">
      <c r="B11897" s="13"/>
    </row>
    <row r="11898" spans="2:2">
      <c r="B11898" s="13"/>
    </row>
    <row r="11899" spans="2:2">
      <c r="B11899" s="13"/>
    </row>
    <row r="11900" spans="2:2">
      <c r="B11900" s="13"/>
    </row>
    <row r="11901" spans="2:2">
      <c r="B11901" s="13"/>
    </row>
    <row r="11902" spans="2:2">
      <c r="B11902" s="13"/>
    </row>
    <row r="11903" spans="2:2">
      <c r="B11903" s="13"/>
    </row>
    <row r="11904" spans="2:2">
      <c r="B11904" s="13"/>
    </row>
    <row r="11905" spans="2:2">
      <c r="B11905" s="13"/>
    </row>
    <row r="11906" spans="2:2">
      <c r="B11906" s="13"/>
    </row>
    <row r="11907" spans="2:2">
      <c r="B11907" s="13"/>
    </row>
    <row r="11908" spans="2:2">
      <c r="B11908" s="13"/>
    </row>
    <row r="11909" spans="2:2">
      <c r="B11909" s="13"/>
    </row>
    <row r="11910" spans="2:2">
      <c r="B11910" s="13"/>
    </row>
    <row r="11911" spans="2:2">
      <c r="B11911" s="13"/>
    </row>
    <row r="11912" spans="2:2">
      <c r="B11912" s="13"/>
    </row>
    <row r="11913" spans="2:2">
      <c r="B11913" s="13"/>
    </row>
    <row r="11914" spans="2:2">
      <c r="B11914" s="13"/>
    </row>
    <row r="11915" spans="2:2">
      <c r="B11915" s="13"/>
    </row>
    <row r="11916" spans="2:2">
      <c r="B11916" s="13"/>
    </row>
    <row r="11917" spans="2:2">
      <c r="B11917" s="13"/>
    </row>
    <row r="11918" spans="2:2">
      <c r="B11918" s="13"/>
    </row>
    <row r="11919" spans="2:2">
      <c r="B11919" s="13"/>
    </row>
    <row r="11920" spans="2:2">
      <c r="B11920" s="13"/>
    </row>
    <row r="11921" spans="2:2">
      <c r="B11921" s="13"/>
    </row>
    <row r="11922" spans="2:2">
      <c r="B11922" s="13"/>
    </row>
    <row r="11923" spans="2:2">
      <c r="B11923" s="13"/>
    </row>
    <row r="11924" spans="2:2">
      <c r="B11924" s="13"/>
    </row>
    <row r="11925" spans="2:2">
      <c r="B11925" s="13"/>
    </row>
    <row r="11926" spans="2:2">
      <c r="B11926" s="13"/>
    </row>
    <row r="11927" spans="2:2">
      <c r="B11927" s="13"/>
    </row>
    <row r="11928" spans="2:2">
      <c r="B11928" s="13"/>
    </row>
    <row r="11929" spans="2:2">
      <c r="B11929" s="13"/>
    </row>
    <row r="11930" spans="2:2">
      <c r="B11930" s="13"/>
    </row>
    <row r="11931" spans="2:2">
      <c r="B11931" s="13"/>
    </row>
    <row r="11932" spans="2:2">
      <c r="B11932" s="13"/>
    </row>
    <row r="11933" spans="2:2">
      <c r="B11933" s="13"/>
    </row>
    <row r="11934" spans="2:2">
      <c r="B11934" s="13"/>
    </row>
    <row r="11935" spans="2:2">
      <c r="B11935" s="13"/>
    </row>
    <row r="11936" spans="2:2">
      <c r="B11936" s="13"/>
    </row>
    <row r="11937" spans="2:2">
      <c r="B11937" s="13"/>
    </row>
    <row r="11938" spans="2:2">
      <c r="B11938" s="13"/>
    </row>
    <row r="11939" spans="2:2">
      <c r="B11939" s="13"/>
    </row>
    <row r="11940" spans="2:2">
      <c r="B11940" s="13"/>
    </row>
    <row r="11941" spans="2:2">
      <c r="B11941" s="13"/>
    </row>
    <row r="11942" spans="2:2">
      <c r="B11942" s="13"/>
    </row>
    <row r="11943" spans="2:2">
      <c r="B11943" s="13"/>
    </row>
    <row r="11944" spans="2:2">
      <c r="B11944" s="13"/>
    </row>
    <row r="11945" spans="2:2">
      <c r="B11945" s="13"/>
    </row>
    <row r="11946" spans="2:2">
      <c r="B11946" s="13"/>
    </row>
    <row r="11947" spans="2:2">
      <c r="B11947" s="13"/>
    </row>
    <row r="11948" spans="2:2">
      <c r="B11948" s="13"/>
    </row>
    <row r="11949" spans="2:2">
      <c r="B11949" s="13"/>
    </row>
    <row r="11950" spans="2:2">
      <c r="B11950" s="13"/>
    </row>
    <row r="11951" spans="2:2">
      <c r="B11951" s="13"/>
    </row>
    <row r="11952" spans="2:2">
      <c r="B11952" s="13"/>
    </row>
    <row r="11953" spans="2:2">
      <c r="B11953" s="13"/>
    </row>
    <row r="11954" spans="2:2">
      <c r="B11954" s="13"/>
    </row>
    <row r="11955" spans="2:2">
      <c r="B11955" s="13"/>
    </row>
    <row r="11956" spans="2:2">
      <c r="B11956" s="13"/>
    </row>
    <row r="11957" spans="2:2">
      <c r="B11957" s="13"/>
    </row>
    <row r="11958" spans="2:2">
      <c r="B11958" s="13"/>
    </row>
    <row r="11959" spans="2:2">
      <c r="B11959" s="13"/>
    </row>
    <row r="11960" spans="2:2">
      <c r="B11960" s="13"/>
    </row>
    <row r="11961" spans="2:2">
      <c r="B11961" s="13"/>
    </row>
    <row r="11962" spans="2:2">
      <c r="B11962" s="13"/>
    </row>
    <row r="11963" spans="2:2">
      <c r="B11963" s="13"/>
    </row>
    <row r="11964" spans="2:2">
      <c r="B11964" s="13"/>
    </row>
    <row r="11965" spans="2:2">
      <c r="B11965" s="13"/>
    </row>
    <row r="11966" spans="2:2">
      <c r="B11966" s="13"/>
    </row>
    <row r="11967" spans="2:2">
      <c r="B11967" s="13"/>
    </row>
    <row r="11968" spans="2:2">
      <c r="B11968" s="13"/>
    </row>
    <row r="11969" spans="2:2">
      <c r="B11969" s="13"/>
    </row>
    <row r="11970" spans="2:2">
      <c r="B11970" s="13"/>
    </row>
    <row r="11971" spans="2:2">
      <c r="B11971" s="13"/>
    </row>
    <row r="11972" spans="2:2">
      <c r="B11972" s="13"/>
    </row>
    <row r="11973" spans="2:2">
      <c r="B11973" s="13"/>
    </row>
    <row r="11974" spans="2:2">
      <c r="B11974" s="13"/>
    </row>
    <row r="11975" spans="2:2">
      <c r="B11975" s="13"/>
    </row>
    <row r="11976" spans="2:2">
      <c r="B11976" s="13"/>
    </row>
    <row r="11977" spans="2:2">
      <c r="B11977" s="13"/>
    </row>
    <row r="11978" spans="2:2">
      <c r="B11978" s="13"/>
    </row>
    <row r="11979" spans="2:2">
      <c r="B11979" s="13"/>
    </row>
    <row r="11980" spans="2:2">
      <c r="B11980" s="13"/>
    </row>
    <row r="11981" spans="2:2">
      <c r="B11981" s="13"/>
    </row>
    <row r="11982" spans="2:2">
      <c r="B11982" s="13"/>
    </row>
    <row r="11983" spans="2:2">
      <c r="B11983" s="13"/>
    </row>
    <row r="11984" spans="2:2">
      <c r="B11984" s="13"/>
    </row>
    <row r="11985" spans="2:2">
      <c r="B11985" s="13"/>
    </row>
    <row r="11986" spans="2:2">
      <c r="B11986" s="13"/>
    </row>
    <row r="11987" spans="2:2">
      <c r="B11987" s="13"/>
    </row>
    <row r="11988" spans="2:2">
      <c r="B11988" s="13"/>
    </row>
    <row r="11989" spans="2:2">
      <c r="B11989" s="13"/>
    </row>
    <row r="11990" spans="2:2">
      <c r="B11990" s="13"/>
    </row>
    <row r="11991" spans="2:2">
      <c r="B11991" s="13"/>
    </row>
    <row r="11992" spans="2:2">
      <c r="B11992" s="13"/>
    </row>
    <row r="11993" spans="2:2">
      <c r="B11993" s="13"/>
    </row>
    <row r="11994" spans="2:2">
      <c r="B11994" s="13"/>
    </row>
    <row r="11995" spans="2:2">
      <c r="B11995" s="13"/>
    </row>
    <row r="11996" spans="2:2">
      <c r="B11996" s="13"/>
    </row>
    <row r="11997" spans="2:2">
      <c r="B11997" s="13"/>
    </row>
    <row r="11998" spans="2:2">
      <c r="B11998" s="13"/>
    </row>
    <row r="11999" spans="2:2">
      <c r="B11999" s="13"/>
    </row>
    <row r="12000" spans="2:2">
      <c r="B12000" s="13"/>
    </row>
    <row r="12001" spans="2:2">
      <c r="B12001" s="13"/>
    </row>
    <row r="12002" spans="2:2">
      <c r="B12002" s="13"/>
    </row>
    <row r="12003" spans="2:2">
      <c r="B12003" s="13"/>
    </row>
    <row r="12004" spans="2:2">
      <c r="B12004" s="13"/>
    </row>
    <row r="12005" spans="2:2">
      <c r="B12005" s="13"/>
    </row>
    <row r="12006" spans="2:2">
      <c r="B12006" s="13"/>
    </row>
    <row r="12007" spans="2:2">
      <c r="B12007" s="13"/>
    </row>
    <row r="12008" spans="2:2">
      <c r="B12008" s="13"/>
    </row>
    <row r="12009" spans="2:2">
      <c r="B12009" s="13"/>
    </row>
    <row r="12010" spans="2:2">
      <c r="B12010" s="13"/>
    </row>
    <row r="12011" spans="2:2">
      <c r="B12011" s="13"/>
    </row>
    <row r="12012" spans="2:2">
      <c r="B12012" s="13"/>
    </row>
    <row r="12013" spans="2:2">
      <c r="B12013" s="13"/>
    </row>
    <row r="12014" spans="2:2">
      <c r="B12014" s="13"/>
    </row>
    <row r="12015" spans="2:2">
      <c r="B12015" s="13"/>
    </row>
    <row r="12016" spans="2:2">
      <c r="B12016" s="13"/>
    </row>
    <row r="12017" spans="2:2">
      <c r="B12017" s="13"/>
    </row>
    <row r="12018" spans="2:2">
      <c r="B12018" s="13"/>
    </row>
    <row r="12019" spans="2:2">
      <c r="B12019" s="13"/>
    </row>
    <row r="12020" spans="2:2">
      <c r="B12020" s="13"/>
    </row>
    <row r="12021" spans="2:2">
      <c r="B12021" s="13"/>
    </row>
    <row r="12022" spans="2:2">
      <c r="B12022" s="13"/>
    </row>
    <row r="12023" spans="2:2">
      <c r="B12023" s="13"/>
    </row>
    <row r="12024" spans="2:2">
      <c r="B12024" s="13"/>
    </row>
    <row r="12025" spans="2:2">
      <c r="B12025" s="13"/>
    </row>
    <row r="12026" spans="2:2">
      <c r="B12026" s="13"/>
    </row>
    <row r="12027" spans="2:2">
      <c r="B12027" s="13"/>
    </row>
    <row r="12028" spans="2:2">
      <c r="B12028" s="13"/>
    </row>
    <row r="12029" spans="2:2">
      <c r="B12029" s="13"/>
    </row>
    <row r="12030" spans="2:2">
      <c r="B12030" s="13"/>
    </row>
    <row r="12031" spans="2:2">
      <c r="B12031" s="13"/>
    </row>
    <row r="12032" spans="2:2">
      <c r="B12032" s="13"/>
    </row>
    <row r="12033" spans="2:2">
      <c r="B12033" s="13"/>
    </row>
    <row r="12034" spans="2:2">
      <c r="B12034" s="13"/>
    </row>
    <row r="12035" spans="2:2">
      <c r="B12035" s="13"/>
    </row>
    <row r="12036" spans="2:2">
      <c r="B12036" s="13"/>
    </row>
    <row r="12037" spans="2:2">
      <c r="B12037" s="13"/>
    </row>
    <row r="12038" spans="2:2">
      <c r="B12038" s="13"/>
    </row>
    <row r="12039" spans="2:2">
      <c r="B12039" s="13"/>
    </row>
    <row r="12040" spans="2:2">
      <c r="B12040" s="13"/>
    </row>
    <row r="12041" spans="2:2">
      <c r="B12041" s="13"/>
    </row>
    <row r="12042" spans="2:2">
      <c r="B12042" s="13"/>
    </row>
    <row r="12043" spans="2:2">
      <c r="B12043" s="13"/>
    </row>
    <row r="12044" spans="2:2">
      <c r="B12044" s="13"/>
    </row>
    <row r="12045" spans="2:2">
      <c r="B12045" s="13"/>
    </row>
    <row r="12046" spans="2:2">
      <c r="B12046" s="13"/>
    </row>
    <row r="12047" spans="2:2">
      <c r="B12047" s="13"/>
    </row>
    <row r="12048" spans="2:2">
      <c r="B12048" s="13"/>
    </row>
    <row r="12049" spans="2:2">
      <c r="B12049" s="13"/>
    </row>
    <row r="12050" spans="2:2">
      <c r="B12050" s="13"/>
    </row>
    <row r="12051" spans="2:2">
      <c r="B12051" s="13"/>
    </row>
    <row r="12052" spans="2:2">
      <c r="B12052" s="13"/>
    </row>
    <row r="12053" spans="2:2">
      <c r="B12053" s="13"/>
    </row>
    <row r="12054" spans="2:2">
      <c r="B12054" s="13"/>
    </row>
    <row r="12055" spans="2:2">
      <c r="B12055" s="13"/>
    </row>
    <row r="12056" spans="2:2">
      <c r="B12056" s="13"/>
    </row>
    <row r="12057" spans="2:2">
      <c r="B12057" s="13"/>
    </row>
    <row r="12058" spans="2:2">
      <c r="B12058" s="13"/>
    </row>
    <row r="12059" spans="2:2">
      <c r="B12059" s="13"/>
    </row>
    <row r="12060" spans="2:2">
      <c r="B12060" s="13"/>
    </row>
    <row r="12061" spans="2:2">
      <c r="B12061" s="13"/>
    </row>
    <row r="12062" spans="2:2">
      <c r="B12062" s="13"/>
    </row>
    <row r="12063" spans="2:2">
      <c r="B12063" s="13"/>
    </row>
    <row r="12064" spans="2:2">
      <c r="B12064" s="13"/>
    </row>
    <row r="12065" spans="2:2">
      <c r="B12065" s="13"/>
    </row>
    <row r="12066" spans="2:2">
      <c r="B12066" s="13"/>
    </row>
    <row r="12067" spans="2:2">
      <c r="B12067" s="13"/>
    </row>
    <row r="12068" spans="2:2">
      <c r="B12068" s="13"/>
    </row>
    <row r="12069" spans="2:2">
      <c r="B12069" s="13"/>
    </row>
    <row r="12070" spans="2:2">
      <c r="B12070" s="13"/>
    </row>
    <row r="12071" spans="2:2">
      <c r="B12071" s="13"/>
    </row>
    <row r="12072" spans="2:2">
      <c r="B12072" s="13"/>
    </row>
    <row r="12073" spans="2:2">
      <c r="B12073" s="13"/>
    </row>
    <row r="12074" spans="2:2">
      <c r="B12074" s="13"/>
    </row>
    <row r="12075" spans="2:2">
      <c r="B12075" s="13"/>
    </row>
    <row r="12076" spans="2:2">
      <c r="B12076" s="13"/>
    </row>
    <row r="12077" spans="2:2">
      <c r="B12077" s="13"/>
    </row>
    <row r="12078" spans="2:2">
      <c r="B12078" s="13"/>
    </row>
    <row r="12079" spans="2:2">
      <c r="B12079" s="13"/>
    </row>
    <row r="12080" spans="2:2">
      <c r="B12080" s="13"/>
    </row>
    <row r="12081" spans="2:2">
      <c r="B12081" s="13"/>
    </row>
    <row r="12082" spans="2:2">
      <c r="B12082" s="13"/>
    </row>
    <row r="12083" spans="2:2">
      <c r="B12083" s="13"/>
    </row>
    <row r="12084" spans="2:2">
      <c r="B12084" s="13"/>
    </row>
    <row r="12085" spans="2:2">
      <c r="B12085" s="13"/>
    </row>
    <row r="12086" spans="2:2">
      <c r="B12086" s="13"/>
    </row>
    <row r="12087" spans="2:2">
      <c r="B12087" s="13"/>
    </row>
    <row r="12088" spans="2:2">
      <c r="B12088" s="13"/>
    </row>
    <row r="12089" spans="2:2">
      <c r="B12089" s="13"/>
    </row>
    <row r="12090" spans="2:2">
      <c r="B12090" s="13"/>
    </row>
    <row r="12091" spans="2:2">
      <c r="B12091" s="13"/>
    </row>
    <row r="12092" spans="2:2">
      <c r="B12092" s="13"/>
    </row>
    <row r="12093" spans="2:2">
      <c r="B12093" s="13"/>
    </row>
    <row r="12094" spans="2:2">
      <c r="B12094" s="13"/>
    </row>
    <row r="12095" spans="2:2">
      <c r="B12095" s="13"/>
    </row>
    <row r="12096" spans="2:2">
      <c r="B12096" s="13"/>
    </row>
    <row r="12097" spans="2:2">
      <c r="B12097" s="13"/>
    </row>
    <row r="12098" spans="2:2">
      <c r="B12098" s="13"/>
    </row>
    <row r="12099" spans="2:2">
      <c r="B12099" s="13"/>
    </row>
    <row r="12100" spans="2:2">
      <c r="B12100" s="13"/>
    </row>
    <row r="12101" spans="2:2">
      <c r="B12101" s="13"/>
    </row>
    <row r="12102" spans="2:2">
      <c r="B12102" s="13"/>
    </row>
    <row r="12103" spans="2:2">
      <c r="B12103" s="13"/>
    </row>
    <row r="12104" spans="2:2">
      <c r="B12104" s="13"/>
    </row>
    <row r="12105" spans="2:2">
      <c r="B12105" s="13"/>
    </row>
    <row r="12106" spans="2:2">
      <c r="B12106" s="13"/>
    </row>
    <row r="12107" spans="2:2">
      <c r="B12107" s="13"/>
    </row>
    <row r="12108" spans="2:2">
      <c r="B12108" s="13"/>
    </row>
    <row r="12109" spans="2:2">
      <c r="B12109" s="13"/>
    </row>
    <row r="12110" spans="2:2">
      <c r="B12110" s="13"/>
    </row>
    <row r="12111" spans="2:2">
      <c r="B12111" s="13"/>
    </row>
    <row r="12112" spans="2:2">
      <c r="B12112" s="13"/>
    </row>
    <row r="12113" spans="2:2">
      <c r="B12113" s="13"/>
    </row>
    <row r="12114" spans="2:2">
      <c r="B12114" s="13"/>
    </row>
    <row r="12115" spans="2:2">
      <c r="B12115" s="13"/>
    </row>
    <row r="12116" spans="2:2">
      <c r="B12116" s="13"/>
    </row>
    <row r="12117" spans="2:2">
      <c r="B12117" s="13"/>
    </row>
    <row r="12118" spans="2:2">
      <c r="B12118" s="13"/>
    </row>
    <row r="12119" spans="2:2">
      <c r="B12119" s="13"/>
    </row>
    <row r="12120" spans="2:2">
      <c r="B12120" s="13"/>
    </row>
    <row r="12121" spans="2:2">
      <c r="B12121" s="13"/>
    </row>
    <row r="12122" spans="2:2">
      <c r="B12122" s="13"/>
    </row>
    <row r="12123" spans="2:2">
      <c r="B12123" s="13"/>
    </row>
    <row r="12124" spans="2:2">
      <c r="B12124" s="13"/>
    </row>
    <row r="12125" spans="2:2">
      <c r="B12125" s="13"/>
    </row>
    <row r="12126" spans="2:2">
      <c r="B12126" s="13"/>
    </row>
    <row r="12127" spans="2:2">
      <c r="B12127" s="13"/>
    </row>
    <row r="12128" spans="2:2">
      <c r="B12128" s="13"/>
    </row>
    <row r="12129" spans="2:2">
      <c r="B12129" s="13"/>
    </row>
    <row r="12130" spans="2:2">
      <c r="B12130" s="13"/>
    </row>
    <row r="12131" spans="2:2">
      <c r="B12131" s="13"/>
    </row>
    <row r="12132" spans="2:2">
      <c r="B12132" s="13"/>
    </row>
    <row r="12133" spans="2:2">
      <c r="B12133" s="13"/>
    </row>
    <row r="12134" spans="2:2">
      <c r="B12134" s="13"/>
    </row>
    <row r="12135" spans="2:2">
      <c r="B12135" s="13"/>
    </row>
    <row r="12136" spans="2:2">
      <c r="B12136" s="13"/>
    </row>
    <row r="12137" spans="2:2">
      <c r="B12137" s="13"/>
    </row>
    <row r="12138" spans="2:2">
      <c r="B12138" s="13"/>
    </row>
    <row r="12139" spans="2:2">
      <c r="B12139" s="13"/>
    </row>
    <row r="12140" spans="2:2">
      <c r="B12140" s="13"/>
    </row>
    <row r="12141" spans="2:2">
      <c r="B12141" s="13"/>
    </row>
    <row r="12142" spans="2:2">
      <c r="B12142" s="13"/>
    </row>
    <row r="12143" spans="2:2">
      <c r="B12143" s="13"/>
    </row>
    <row r="12144" spans="2:2">
      <c r="B12144" s="13"/>
    </row>
    <row r="12145" spans="2:2">
      <c r="B12145" s="13"/>
    </row>
    <row r="12146" spans="2:2">
      <c r="B12146" s="13"/>
    </row>
    <row r="12147" spans="2:2">
      <c r="B12147" s="13"/>
    </row>
    <row r="12148" spans="2:2">
      <c r="B12148" s="13"/>
    </row>
    <row r="12149" spans="2:2">
      <c r="B12149" s="13"/>
    </row>
    <row r="12150" spans="2:2">
      <c r="B12150" s="13"/>
    </row>
    <row r="12151" spans="2:2">
      <c r="B12151" s="13"/>
    </row>
    <row r="12152" spans="2:2">
      <c r="B12152" s="13"/>
    </row>
    <row r="12153" spans="2:2">
      <c r="B12153" s="13"/>
    </row>
    <row r="12154" spans="2:2">
      <c r="B12154" s="13"/>
    </row>
    <row r="12155" spans="2:2">
      <c r="B12155" s="13"/>
    </row>
    <row r="12156" spans="2:2">
      <c r="B12156" s="13"/>
    </row>
    <row r="12157" spans="2:2">
      <c r="B12157" s="13"/>
    </row>
    <row r="12158" spans="2:2">
      <c r="B12158" s="13"/>
    </row>
    <row r="12159" spans="2:2">
      <c r="B12159" s="13"/>
    </row>
    <row r="12160" spans="2:2">
      <c r="B12160" s="13"/>
    </row>
    <row r="12161" spans="2:2">
      <c r="B12161" s="13"/>
    </row>
    <row r="12162" spans="2:2">
      <c r="B12162" s="13"/>
    </row>
    <row r="12163" spans="2:2">
      <c r="B12163" s="13"/>
    </row>
    <row r="12164" spans="2:2">
      <c r="B12164" s="13"/>
    </row>
    <row r="12165" spans="2:2">
      <c r="B12165" s="13"/>
    </row>
    <row r="12166" spans="2:2">
      <c r="B12166" s="13"/>
    </row>
    <row r="12167" spans="2:2">
      <c r="B12167" s="13"/>
    </row>
    <row r="12168" spans="2:2">
      <c r="B12168" s="13"/>
    </row>
    <row r="12169" spans="2:2">
      <c r="B12169" s="13"/>
    </row>
    <row r="12170" spans="2:2">
      <c r="B12170" s="13"/>
    </row>
    <row r="12171" spans="2:2">
      <c r="B12171" s="13"/>
    </row>
    <row r="12172" spans="2:2">
      <c r="B12172" s="13"/>
    </row>
    <row r="12173" spans="2:2">
      <c r="B12173" s="13"/>
    </row>
    <row r="12174" spans="2:2">
      <c r="B12174" s="13"/>
    </row>
    <row r="12175" spans="2:2">
      <c r="B12175" s="13"/>
    </row>
    <row r="12176" spans="2:2">
      <c r="B12176" s="13"/>
    </row>
    <row r="12177" spans="2:2">
      <c r="B12177" s="13"/>
    </row>
    <row r="12178" spans="2:2">
      <c r="B12178" s="13"/>
    </row>
    <row r="12179" spans="2:2">
      <c r="B12179" s="13"/>
    </row>
    <row r="12180" spans="2:2">
      <c r="B12180" s="13"/>
    </row>
    <row r="12181" spans="2:2">
      <c r="B12181" s="13"/>
    </row>
    <row r="12182" spans="2:2">
      <c r="B12182" s="13"/>
    </row>
    <row r="12183" spans="2:2">
      <c r="B12183" s="13"/>
    </row>
    <row r="12184" spans="2:2">
      <c r="B12184" s="13"/>
    </row>
    <row r="12185" spans="2:2">
      <c r="B12185" s="13"/>
    </row>
    <row r="12186" spans="2:2">
      <c r="B12186" s="13"/>
    </row>
    <row r="12187" spans="2:2">
      <c r="B12187" s="13"/>
    </row>
    <row r="12188" spans="2:2">
      <c r="B12188" s="13"/>
    </row>
    <row r="12189" spans="2:2">
      <c r="B12189" s="13"/>
    </row>
    <row r="12190" spans="2:2">
      <c r="B12190" s="13"/>
    </row>
    <row r="12191" spans="2:2">
      <c r="B12191" s="13"/>
    </row>
    <row r="12192" spans="2:2">
      <c r="B12192" s="13"/>
    </row>
    <row r="12193" spans="2:2">
      <c r="B12193" s="13"/>
    </row>
    <row r="12194" spans="2:2">
      <c r="B12194" s="13"/>
    </row>
    <row r="12195" spans="2:2">
      <c r="B12195" s="13"/>
    </row>
    <row r="12196" spans="2:2">
      <c r="B12196" s="13"/>
    </row>
    <row r="12197" spans="2:2">
      <c r="B12197" s="13"/>
    </row>
    <row r="12198" spans="2:2">
      <c r="B12198" s="13"/>
    </row>
    <row r="12199" spans="2:2">
      <c r="B12199" s="13"/>
    </row>
    <row r="12200" spans="2:2">
      <c r="B12200" s="13"/>
    </row>
    <row r="12201" spans="2:2">
      <c r="B12201" s="13"/>
    </row>
    <row r="12202" spans="2:2">
      <c r="B12202" s="13"/>
    </row>
    <row r="12203" spans="2:2">
      <c r="B12203" s="13"/>
    </row>
    <row r="12204" spans="2:2">
      <c r="B12204" s="13"/>
    </row>
    <row r="12205" spans="2:2">
      <c r="B12205" s="13"/>
    </row>
    <row r="12206" spans="2:2">
      <c r="B12206" s="13"/>
    </row>
    <row r="12207" spans="2:2">
      <c r="B12207" s="13"/>
    </row>
    <row r="12208" spans="2:2">
      <c r="B12208" s="13"/>
    </row>
    <row r="12209" spans="2:2">
      <c r="B12209" s="13"/>
    </row>
    <row r="12210" spans="2:2">
      <c r="B12210" s="13"/>
    </row>
    <row r="12211" spans="2:2">
      <c r="B12211" s="13"/>
    </row>
    <row r="12212" spans="2:2">
      <c r="B12212" s="13"/>
    </row>
    <row r="12213" spans="2:2">
      <c r="B12213" s="13"/>
    </row>
    <row r="12214" spans="2:2">
      <c r="B12214" s="13"/>
    </row>
    <row r="12215" spans="2:2">
      <c r="B12215" s="13"/>
    </row>
    <row r="12216" spans="2:2">
      <c r="B12216" s="13"/>
    </row>
    <row r="12217" spans="2:2">
      <c r="B12217" s="13"/>
    </row>
    <row r="12218" spans="2:2">
      <c r="B12218" s="13"/>
    </row>
    <row r="12219" spans="2:2">
      <c r="B12219" s="13"/>
    </row>
    <row r="12220" spans="2:2">
      <c r="B12220" s="13"/>
    </row>
    <row r="12221" spans="2:2">
      <c r="B12221" s="13"/>
    </row>
    <row r="12222" spans="2:2">
      <c r="B12222" s="13"/>
    </row>
    <row r="12223" spans="2:2">
      <c r="B12223" s="13"/>
    </row>
    <row r="12224" spans="2:2">
      <c r="B12224" s="13"/>
    </row>
    <row r="12225" spans="2:2">
      <c r="B12225" s="13"/>
    </row>
    <row r="12226" spans="2:2">
      <c r="B12226" s="13"/>
    </row>
    <row r="12227" spans="2:2">
      <c r="B12227" s="13"/>
    </row>
    <row r="12228" spans="2:2">
      <c r="B12228" s="13"/>
    </row>
    <row r="12229" spans="2:2">
      <c r="B12229" s="13"/>
    </row>
    <row r="12230" spans="2:2">
      <c r="B12230" s="13"/>
    </row>
    <row r="12231" spans="2:2">
      <c r="B12231" s="13"/>
    </row>
    <row r="12232" spans="2:2">
      <c r="B12232" s="13"/>
    </row>
    <row r="12233" spans="2:2">
      <c r="B12233" s="13"/>
    </row>
    <row r="12234" spans="2:2">
      <c r="B12234" s="13"/>
    </row>
    <row r="12235" spans="2:2">
      <c r="B12235" s="13"/>
    </row>
    <row r="12236" spans="2:2">
      <c r="B12236" s="13"/>
    </row>
    <row r="12237" spans="2:2">
      <c r="B12237" s="13"/>
    </row>
    <row r="12238" spans="2:2">
      <c r="B12238" s="13"/>
    </row>
    <row r="12239" spans="2:2">
      <c r="B12239" s="13"/>
    </row>
    <row r="12240" spans="2:2">
      <c r="B12240" s="13"/>
    </row>
    <row r="12241" spans="2:2">
      <c r="B12241" s="13"/>
    </row>
    <row r="12242" spans="2:2">
      <c r="B12242" s="13"/>
    </row>
    <row r="12243" spans="2:2">
      <c r="B12243" s="13"/>
    </row>
    <row r="12244" spans="2:2">
      <c r="B12244" s="13"/>
    </row>
    <row r="12245" spans="2:2">
      <c r="B12245" s="13"/>
    </row>
    <row r="12246" spans="2:2">
      <c r="B12246" s="13"/>
    </row>
    <row r="12247" spans="2:2">
      <c r="B12247" s="13"/>
    </row>
    <row r="12248" spans="2:2">
      <c r="B12248" s="13"/>
    </row>
    <row r="12249" spans="2:2">
      <c r="B12249" s="13"/>
    </row>
    <row r="12250" spans="2:2">
      <c r="B12250" s="13"/>
    </row>
    <row r="12251" spans="2:2">
      <c r="B12251" s="13"/>
    </row>
    <row r="12252" spans="2:2">
      <c r="B12252" s="13"/>
    </row>
    <row r="12253" spans="2:2">
      <c r="B12253" s="13"/>
    </row>
    <row r="12254" spans="2:2">
      <c r="B12254" s="13"/>
    </row>
    <row r="12255" spans="2:2">
      <c r="B12255" s="13"/>
    </row>
    <row r="12256" spans="2:2">
      <c r="B12256" s="13"/>
    </row>
    <row r="12257" spans="2:2">
      <c r="B12257" s="13"/>
    </row>
    <row r="12258" spans="2:2">
      <c r="B12258" s="13"/>
    </row>
    <row r="12259" spans="2:2">
      <c r="B12259" s="13"/>
    </row>
    <row r="12260" spans="2:2">
      <c r="B12260" s="13"/>
    </row>
    <row r="12261" spans="2:2">
      <c r="B12261" s="13"/>
    </row>
    <row r="12262" spans="2:2">
      <c r="B12262" s="13"/>
    </row>
    <row r="12263" spans="2:2">
      <c r="B12263" s="13"/>
    </row>
    <row r="12264" spans="2:2">
      <c r="B12264" s="13"/>
    </row>
    <row r="12265" spans="2:2">
      <c r="B12265" s="13"/>
    </row>
    <row r="12266" spans="2:2">
      <c r="B12266" s="13"/>
    </row>
    <row r="12267" spans="2:2">
      <c r="B12267" s="13"/>
    </row>
    <row r="12268" spans="2:2">
      <c r="B12268" s="13"/>
    </row>
    <row r="12269" spans="2:2">
      <c r="B12269" s="13"/>
    </row>
    <row r="12270" spans="2:2">
      <c r="B12270" s="13"/>
    </row>
    <row r="12271" spans="2:2">
      <c r="B12271" s="13"/>
    </row>
    <row r="12272" spans="2:2">
      <c r="B12272" s="13"/>
    </row>
    <row r="12273" spans="2:2">
      <c r="B12273" s="13"/>
    </row>
    <row r="12274" spans="2:2">
      <c r="B12274" s="13"/>
    </row>
    <row r="12275" spans="2:2">
      <c r="B12275" s="13"/>
    </row>
    <row r="12276" spans="2:2">
      <c r="B12276" s="13"/>
    </row>
    <row r="12277" spans="2:2">
      <c r="B12277" s="13"/>
    </row>
    <row r="12278" spans="2:2">
      <c r="B12278" s="13"/>
    </row>
    <row r="12279" spans="2:2">
      <c r="B12279" s="13"/>
    </row>
    <row r="12280" spans="2:2">
      <c r="B12280" s="13"/>
    </row>
    <row r="12281" spans="2:2">
      <c r="B12281" s="13"/>
    </row>
    <row r="12282" spans="2:2">
      <c r="B12282" s="13"/>
    </row>
    <row r="12283" spans="2:2">
      <c r="B12283" s="13"/>
    </row>
    <row r="12284" spans="2:2">
      <c r="B12284" s="13"/>
    </row>
    <row r="12285" spans="2:2">
      <c r="B12285" s="13"/>
    </row>
    <row r="12286" spans="2:2">
      <c r="B12286" s="13"/>
    </row>
    <row r="12287" spans="2:2">
      <c r="B12287" s="13"/>
    </row>
    <row r="12288" spans="2:2">
      <c r="B12288" s="13"/>
    </row>
    <row r="12289" spans="2:2">
      <c r="B12289" s="13"/>
    </row>
    <row r="12290" spans="2:2">
      <c r="B12290" s="13"/>
    </row>
    <row r="12291" spans="2:2">
      <c r="B12291" s="13"/>
    </row>
    <row r="12292" spans="2:2">
      <c r="B12292" s="13"/>
    </row>
    <row r="12293" spans="2:2">
      <c r="B12293" s="13"/>
    </row>
    <row r="12294" spans="2:2">
      <c r="B12294" s="13"/>
    </row>
    <row r="12295" spans="2:2">
      <c r="B12295" s="13"/>
    </row>
    <row r="12296" spans="2:2">
      <c r="B12296" s="13"/>
    </row>
    <row r="12297" spans="2:2">
      <c r="B12297" s="13"/>
    </row>
    <row r="12298" spans="2:2">
      <c r="B12298" s="13"/>
    </row>
    <row r="12299" spans="2:2">
      <c r="B12299" s="13"/>
    </row>
    <row r="12300" spans="2:2">
      <c r="B12300" s="13"/>
    </row>
    <row r="12301" spans="2:2">
      <c r="B12301" s="13"/>
    </row>
    <row r="12302" spans="2:2">
      <c r="B12302" s="13"/>
    </row>
    <row r="12303" spans="2:2">
      <c r="B12303" s="13"/>
    </row>
    <row r="12304" spans="2:2">
      <c r="B12304" s="13"/>
    </row>
    <row r="12305" spans="2:2">
      <c r="B12305" s="13"/>
    </row>
    <row r="12306" spans="2:2">
      <c r="B12306" s="13"/>
    </row>
    <row r="12307" spans="2:2">
      <c r="B12307" s="13"/>
    </row>
    <row r="12308" spans="2:2">
      <c r="B12308" s="13"/>
    </row>
    <row r="12309" spans="2:2">
      <c r="B12309" s="13"/>
    </row>
    <row r="12310" spans="2:2">
      <c r="B12310" s="13"/>
    </row>
    <row r="12311" spans="2:2">
      <c r="B12311" s="13"/>
    </row>
    <row r="12312" spans="2:2">
      <c r="B12312" s="13"/>
    </row>
    <row r="12313" spans="2:2">
      <c r="B12313" s="13"/>
    </row>
    <row r="12314" spans="2:2">
      <c r="B12314" s="13"/>
    </row>
    <row r="12315" spans="2:2">
      <c r="B12315" s="13"/>
    </row>
    <row r="12316" spans="2:2">
      <c r="B12316" s="13"/>
    </row>
    <row r="12317" spans="2:2">
      <c r="B12317" s="13"/>
    </row>
    <row r="12318" spans="2:2">
      <c r="B12318" s="13"/>
    </row>
    <row r="12319" spans="2:2">
      <c r="B12319" s="13"/>
    </row>
    <row r="12320" spans="2:2">
      <c r="B12320" s="13"/>
    </row>
    <row r="12321" spans="2:2">
      <c r="B12321" s="13"/>
    </row>
    <row r="12322" spans="2:2">
      <c r="B12322" s="13"/>
    </row>
    <row r="12323" spans="2:2">
      <c r="B12323" s="13"/>
    </row>
    <row r="12324" spans="2:2">
      <c r="B12324" s="13"/>
    </row>
    <row r="12325" spans="2:2">
      <c r="B12325" s="13"/>
    </row>
    <row r="12326" spans="2:2">
      <c r="B12326" s="13"/>
    </row>
    <row r="12327" spans="2:2">
      <c r="B12327" s="13"/>
    </row>
    <row r="12328" spans="2:2">
      <c r="B12328" s="13"/>
    </row>
    <row r="12329" spans="2:2">
      <c r="B12329" s="13"/>
    </row>
    <row r="12330" spans="2:2">
      <c r="B12330" s="13"/>
    </row>
    <row r="12331" spans="2:2">
      <c r="B12331" s="13"/>
    </row>
    <row r="12332" spans="2:2">
      <c r="B12332" s="13"/>
    </row>
    <row r="12333" spans="2:2">
      <c r="B12333" s="13"/>
    </row>
    <row r="12334" spans="2:2">
      <c r="B12334" s="13"/>
    </row>
    <row r="12335" spans="2:2">
      <c r="B12335" s="13"/>
    </row>
    <row r="12336" spans="2:2">
      <c r="B12336" s="13"/>
    </row>
    <row r="12337" spans="2:2">
      <c r="B12337" s="13"/>
    </row>
    <row r="12338" spans="2:2">
      <c r="B12338" s="13"/>
    </row>
    <row r="12339" spans="2:2">
      <c r="B12339" s="13"/>
    </row>
    <row r="12340" spans="2:2">
      <c r="B12340" s="13"/>
    </row>
    <row r="12341" spans="2:2">
      <c r="B12341" s="13"/>
    </row>
    <row r="12342" spans="2:2">
      <c r="B12342" s="13"/>
    </row>
    <row r="12343" spans="2:2">
      <c r="B12343" s="13"/>
    </row>
    <row r="12344" spans="2:2">
      <c r="B12344" s="13"/>
    </row>
    <row r="12345" spans="2:2">
      <c r="B12345" s="13"/>
    </row>
    <row r="12346" spans="2:2">
      <c r="B12346" s="13"/>
    </row>
    <row r="12347" spans="2:2">
      <c r="B12347" s="13"/>
    </row>
    <row r="12348" spans="2:2">
      <c r="B12348" s="13"/>
    </row>
    <row r="12349" spans="2:2">
      <c r="B12349" s="13"/>
    </row>
    <row r="12350" spans="2:2">
      <c r="B12350" s="13"/>
    </row>
    <row r="12351" spans="2:2">
      <c r="B12351" s="13"/>
    </row>
    <row r="12352" spans="2:2">
      <c r="B12352" s="13"/>
    </row>
    <row r="12353" spans="2:2">
      <c r="B12353" s="13"/>
    </row>
    <row r="12354" spans="2:2">
      <c r="B12354" s="13"/>
    </row>
    <row r="12355" spans="2:2">
      <c r="B12355" s="13"/>
    </row>
    <row r="12356" spans="2:2">
      <c r="B12356" s="13"/>
    </row>
    <row r="12357" spans="2:2">
      <c r="B12357" s="13"/>
    </row>
    <row r="12358" spans="2:2">
      <c r="B12358" s="13"/>
    </row>
    <row r="12359" spans="2:2">
      <c r="B12359" s="13"/>
    </row>
    <row r="12360" spans="2:2">
      <c r="B12360" s="13"/>
    </row>
    <row r="12361" spans="2:2">
      <c r="B12361" s="13"/>
    </row>
    <row r="12362" spans="2:2">
      <c r="B12362" s="13"/>
    </row>
    <row r="12363" spans="2:2">
      <c r="B12363" s="13"/>
    </row>
    <row r="12364" spans="2:2">
      <c r="B12364" s="13"/>
    </row>
    <row r="12365" spans="2:2">
      <c r="B12365" s="13"/>
    </row>
    <row r="12366" spans="2:2">
      <c r="B12366" s="13"/>
    </row>
    <row r="12367" spans="2:2">
      <c r="B12367" s="13"/>
    </row>
    <row r="12368" spans="2:2">
      <c r="B12368" s="13"/>
    </row>
    <row r="12369" spans="2:2">
      <c r="B12369" s="13"/>
    </row>
    <row r="12370" spans="2:2">
      <c r="B12370" s="13"/>
    </row>
    <row r="12371" spans="2:2">
      <c r="B12371" s="13"/>
    </row>
    <row r="12372" spans="2:2">
      <c r="B12372" s="13"/>
    </row>
    <row r="12373" spans="2:2">
      <c r="B12373" s="13"/>
    </row>
    <row r="12374" spans="2:2">
      <c r="B12374" s="13"/>
    </row>
    <row r="12375" spans="2:2">
      <c r="B12375" s="13"/>
    </row>
    <row r="12376" spans="2:2">
      <c r="B12376" s="13"/>
    </row>
    <row r="12377" spans="2:2">
      <c r="B12377" s="13"/>
    </row>
    <row r="12378" spans="2:2">
      <c r="B12378" s="13"/>
    </row>
    <row r="12379" spans="2:2">
      <c r="B12379" s="13"/>
    </row>
    <row r="12380" spans="2:2">
      <c r="B12380" s="13"/>
    </row>
    <row r="12381" spans="2:2">
      <c r="B12381" s="13"/>
    </row>
    <row r="12382" spans="2:2">
      <c r="B12382" s="13"/>
    </row>
    <row r="12383" spans="2:2">
      <c r="B12383" s="13"/>
    </row>
    <row r="12384" spans="2:2">
      <c r="B12384" s="13"/>
    </row>
    <row r="12385" spans="2:2">
      <c r="B12385" s="13"/>
    </row>
    <row r="12386" spans="2:2">
      <c r="B12386" s="13"/>
    </row>
    <row r="12387" spans="2:2">
      <c r="B12387" s="13"/>
    </row>
    <row r="12388" spans="2:2">
      <c r="B12388" s="13"/>
    </row>
    <row r="12389" spans="2:2">
      <c r="B12389" s="13"/>
    </row>
    <row r="12390" spans="2:2">
      <c r="B12390" s="13"/>
    </row>
    <row r="12391" spans="2:2">
      <c r="B12391" s="13"/>
    </row>
    <row r="12392" spans="2:2">
      <c r="B12392" s="13"/>
    </row>
    <row r="12393" spans="2:2">
      <c r="B12393" s="13"/>
    </row>
    <row r="12394" spans="2:2">
      <c r="B12394" s="13"/>
    </row>
    <row r="12395" spans="2:2">
      <c r="B12395" s="13"/>
    </row>
    <row r="12396" spans="2:2">
      <c r="B12396" s="13"/>
    </row>
    <row r="12397" spans="2:2">
      <c r="B12397" s="13"/>
    </row>
    <row r="12398" spans="2:2">
      <c r="B12398" s="13"/>
    </row>
    <row r="12399" spans="2:2">
      <c r="B12399" s="13"/>
    </row>
    <row r="12400" spans="2:2">
      <c r="B12400" s="13"/>
    </row>
    <row r="12401" spans="2:2">
      <c r="B12401" s="13"/>
    </row>
    <row r="12402" spans="2:2">
      <c r="B12402" s="13"/>
    </row>
    <row r="12403" spans="2:2">
      <c r="B12403" s="13"/>
    </row>
    <row r="12404" spans="2:2">
      <c r="B12404" s="13"/>
    </row>
    <row r="12405" spans="2:2">
      <c r="B12405" s="13"/>
    </row>
    <row r="12406" spans="2:2">
      <c r="B12406" s="13"/>
    </row>
    <row r="12407" spans="2:2">
      <c r="B12407" s="13"/>
    </row>
    <row r="12408" spans="2:2">
      <c r="B12408" s="13"/>
    </row>
    <row r="12409" spans="2:2">
      <c r="B12409" s="13"/>
    </row>
    <row r="12410" spans="2:2">
      <c r="B12410" s="13"/>
    </row>
    <row r="12411" spans="2:2">
      <c r="B12411" s="13"/>
    </row>
    <row r="12412" spans="2:2">
      <c r="B12412" s="13"/>
    </row>
    <row r="12413" spans="2:2">
      <c r="B12413" s="13"/>
    </row>
    <row r="12414" spans="2:2">
      <c r="B12414" s="13"/>
    </row>
    <row r="12415" spans="2:2">
      <c r="B12415" s="13"/>
    </row>
    <row r="12416" spans="2:2">
      <c r="B12416" s="13"/>
    </row>
    <row r="12417" spans="2:2">
      <c r="B12417" s="13"/>
    </row>
    <row r="12418" spans="2:2">
      <c r="B12418" s="13"/>
    </row>
    <row r="12419" spans="2:2">
      <c r="B12419" s="13"/>
    </row>
    <row r="12420" spans="2:2">
      <c r="B12420" s="13"/>
    </row>
    <row r="12421" spans="2:2">
      <c r="B12421" s="13"/>
    </row>
    <row r="12422" spans="2:2">
      <c r="B12422" s="13"/>
    </row>
    <row r="12423" spans="2:2">
      <c r="B12423" s="13"/>
    </row>
    <row r="12424" spans="2:2">
      <c r="B12424" s="13"/>
    </row>
    <row r="12425" spans="2:2">
      <c r="B12425" s="13"/>
    </row>
    <row r="12426" spans="2:2">
      <c r="B12426" s="13"/>
    </row>
    <row r="12427" spans="2:2">
      <c r="B12427" s="13"/>
    </row>
    <row r="12428" spans="2:2">
      <c r="B12428" s="13"/>
    </row>
    <row r="12429" spans="2:2">
      <c r="B12429" s="13"/>
    </row>
    <row r="12430" spans="2:2">
      <c r="B12430" s="13"/>
    </row>
    <row r="12431" spans="2:2">
      <c r="B12431" s="13"/>
    </row>
    <row r="12432" spans="2:2">
      <c r="B12432" s="13"/>
    </row>
    <row r="12433" spans="2:2">
      <c r="B12433" s="13"/>
    </row>
    <row r="12434" spans="2:2">
      <c r="B12434" s="13"/>
    </row>
    <row r="12435" spans="2:2">
      <c r="B12435" s="13"/>
    </row>
    <row r="12436" spans="2:2">
      <c r="B12436" s="13"/>
    </row>
    <row r="12437" spans="2:2">
      <c r="B12437" s="13"/>
    </row>
    <row r="12438" spans="2:2">
      <c r="B12438" s="13"/>
    </row>
    <row r="12439" spans="2:2">
      <c r="B12439" s="13"/>
    </row>
    <row r="12440" spans="2:2">
      <c r="B12440" s="13"/>
    </row>
    <row r="12441" spans="2:2">
      <c r="B12441" s="13"/>
    </row>
    <row r="12442" spans="2:2">
      <c r="B12442" s="13"/>
    </row>
    <row r="12443" spans="2:2">
      <c r="B12443" s="13"/>
    </row>
    <row r="12444" spans="2:2">
      <c r="B12444" s="13"/>
    </row>
    <row r="12445" spans="2:2">
      <c r="B12445" s="13"/>
    </row>
    <row r="12446" spans="2:2">
      <c r="B12446" s="13"/>
    </row>
    <row r="12447" spans="2:2">
      <c r="B12447" s="13"/>
    </row>
    <row r="12448" spans="2:2">
      <c r="B12448" s="13"/>
    </row>
    <row r="12449" spans="2:2">
      <c r="B12449" s="13"/>
    </row>
    <row r="12450" spans="2:2">
      <c r="B12450" s="13"/>
    </row>
    <row r="12451" spans="2:2">
      <c r="B12451" s="13"/>
    </row>
    <row r="12452" spans="2:2">
      <c r="B12452" s="13"/>
    </row>
    <row r="12453" spans="2:2">
      <c r="B12453" s="13"/>
    </row>
    <row r="12454" spans="2:2">
      <c r="B12454" s="13"/>
    </row>
    <row r="12455" spans="2:2">
      <c r="B12455" s="13"/>
    </row>
    <row r="12456" spans="2:2">
      <c r="B12456" s="13"/>
    </row>
    <row r="12457" spans="2:2">
      <c r="B12457" s="13"/>
    </row>
    <row r="12458" spans="2:2">
      <c r="B12458" s="13"/>
    </row>
    <row r="12459" spans="2:2">
      <c r="B12459" s="13"/>
    </row>
    <row r="12460" spans="2:2">
      <c r="B12460" s="13"/>
    </row>
    <row r="12461" spans="2:2">
      <c r="B12461" s="13"/>
    </row>
    <row r="12462" spans="2:2">
      <c r="B12462" s="13"/>
    </row>
    <row r="12463" spans="2:2">
      <c r="B12463" s="13"/>
    </row>
    <row r="12464" spans="2:2">
      <c r="B12464" s="13"/>
    </row>
    <row r="12465" spans="2:2">
      <c r="B12465" s="13"/>
    </row>
    <row r="12466" spans="2:2">
      <c r="B12466" s="13"/>
    </row>
    <row r="12467" spans="2:2">
      <c r="B12467" s="13"/>
    </row>
    <row r="12468" spans="2:2">
      <c r="B12468" s="13"/>
    </row>
    <row r="12469" spans="2:2">
      <c r="B12469" s="13"/>
    </row>
    <row r="12470" spans="2:2">
      <c r="B12470" s="13"/>
    </row>
    <row r="12471" spans="2:2">
      <c r="B12471" s="13"/>
    </row>
    <row r="12472" spans="2:2">
      <c r="B12472" s="13"/>
    </row>
    <row r="12473" spans="2:2">
      <c r="B12473" s="13"/>
    </row>
    <row r="12474" spans="2:2">
      <c r="B12474" s="13"/>
    </row>
    <row r="12475" spans="2:2">
      <c r="B12475" s="13"/>
    </row>
    <row r="12476" spans="2:2">
      <c r="B12476" s="13"/>
    </row>
    <row r="12477" spans="2:2">
      <c r="B12477" s="13"/>
    </row>
    <row r="12478" spans="2:2">
      <c r="B12478" s="13"/>
    </row>
    <row r="12479" spans="2:2">
      <c r="B12479" s="13"/>
    </row>
    <row r="12480" spans="2:2">
      <c r="B12480" s="13"/>
    </row>
    <row r="12481" spans="2:2">
      <c r="B12481" s="13"/>
    </row>
    <row r="12482" spans="2:2">
      <c r="B12482" s="13"/>
    </row>
    <row r="12483" spans="2:2">
      <c r="B12483" s="13"/>
    </row>
    <row r="12484" spans="2:2">
      <c r="B12484" s="13"/>
    </row>
    <row r="12485" spans="2:2">
      <c r="B12485" s="13"/>
    </row>
    <row r="12486" spans="2:2">
      <c r="B12486" s="13"/>
    </row>
    <row r="12487" spans="2:2">
      <c r="B12487" s="13"/>
    </row>
    <row r="12488" spans="2:2">
      <c r="B12488" s="13"/>
    </row>
    <row r="12489" spans="2:2">
      <c r="B12489" s="13"/>
    </row>
    <row r="12490" spans="2:2">
      <c r="B12490" s="13"/>
    </row>
    <row r="12491" spans="2:2">
      <c r="B12491" s="13"/>
    </row>
    <row r="12492" spans="2:2">
      <c r="B12492" s="13"/>
    </row>
    <row r="12493" spans="2:2">
      <c r="B12493" s="13"/>
    </row>
    <row r="12494" spans="2:2">
      <c r="B12494" s="13"/>
    </row>
    <row r="12495" spans="2:2">
      <c r="B12495" s="13"/>
    </row>
    <row r="12496" spans="2:2">
      <c r="B12496" s="13"/>
    </row>
    <row r="12497" spans="2:2">
      <c r="B12497" s="13"/>
    </row>
    <row r="12498" spans="2:2">
      <c r="B12498" s="13"/>
    </row>
    <row r="12499" spans="2:2">
      <c r="B12499" s="13"/>
    </row>
    <row r="12500" spans="2:2">
      <c r="B12500" s="13"/>
    </row>
    <row r="12501" spans="2:2">
      <c r="B12501" s="13"/>
    </row>
    <row r="12502" spans="2:2">
      <c r="B12502" s="13"/>
    </row>
    <row r="12503" spans="2:2">
      <c r="B12503" s="13"/>
    </row>
    <row r="12504" spans="2:2">
      <c r="B12504" s="13"/>
    </row>
    <row r="12505" spans="2:2">
      <c r="B12505" s="13"/>
    </row>
    <row r="12506" spans="2:2">
      <c r="B12506" s="13"/>
    </row>
    <row r="12507" spans="2:2">
      <c r="B12507" s="13"/>
    </row>
    <row r="12508" spans="2:2">
      <c r="B12508" s="13"/>
    </row>
    <row r="12509" spans="2:2">
      <c r="B12509" s="13"/>
    </row>
    <row r="12510" spans="2:2">
      <c r="B12510" s="13"/>
    </row>
    <row r="12511" spans="2:2">
      <c r="B12511" s="13"/>
    </row>
    <row r="12512" spans="2:2">
      <c r="B12512" s="13"/>
    </row>
    <row r="12513" spans="2:2">
      <c r="B12513" s="13"/>
    </row>
    <row r="12514" spans="2:2">
      <c r="B12514" s="13"/>
    </row>
    <row r="12515" spans="2:2">
      <c r="B12515" s="13"/>
    </row>
    <row r="12516" spans="2:2">
      <c r="B12516" s="13"/>
    </row>
    <row r="12517" spans="2:2">
      <c r="B12517" s="13"/>
    </row>
    <row r="12518" spans="2:2">
      <c r="B12518" s="13"/>
    </row>
    <row r="12519" spans="2:2">
      <c r="B12519" s="13"/>
    </row>
    <row r="12520" spans="2:2">
      <c r="B12520" s="13"/>
    </row>
    <row r="12521" spans="2:2">
      <c r="B12521" s="13"/>
    </row>
    <row r="12522" spans="2:2">
      <c r="B12522" s="13"/>
    </row>
    <row r="12523" spans="2:2">
      <c r="B12523" s="13"/>
    </row>
    <row r="12524" spans="2:2">
      <c r="B12524" s="13"/>
    </row>
    <row r="12525" spans="2:2">
      <c r="B12525" s="13"/>
    </row>
    <row r="12526" spans="2:2">
      <c r="B12526" s="13"/>
    </row>
    <row r="12527" spans="2:2">
      <c r="B12527" s="13"/>
    </row>
    <row r="12528" spans="2:2">
      <c r="B12528" s="13"/>
    </row>
    <row r="12529" spans="2:2">
      <c r="B12529" s="13"/>
    </row>
    <row r="12530" spans="2:2">
      <c r="B12530" s="13"/>
    </row>
    <row r="12531" spans="2:2">
      <c r="B12531" s="13"/>
    </row>
    <row r="12532" spans="2:2">
      <c r="B12532" s="13"/>
    </row>
    <row r="12533" spans="2:2">
      <c r="B12533" s="13"/>
    </row>
    <row r="12534" spans="2:2">
      <c r="B12534" s="13"/>
    </row>
    <row r="12535" spans="2:2">
      <c r="B12535" s="13"/>
    </row>
    <row r="12536" spans="2:2">
      <c r="B12536" s="13"/>
    </row>
    <row r="12537" spans="2:2">
      <c r="B12537" s="13"/>
    </row>
    <row r="12538" spans="2:2">
      <c r="B12538" s="13"/>
    </row>
    <row r="12539" spans="2:2">
      <c r="B12539" s="13"/>
    </row>
    <row r="12540" spans="2:2">
      <c r="B12540" s="13"/>
    </row>
    <row r="12541" spans="2:2">
      <c r="B12541" s="13"/>
    </row>
    <row r="12542" spans="2:2">
      <c r="B12542" s="13"/>
    </row>
    <row r="12543" spans="2:2">
      <c r="B12543" s="13"/>
    </row>
    <row r="12544" spans="2:2">
      <c r="B12544" s="13"/>
    </row>
    <row r="12545" spans="2:2">
      <c r="B12545" s="13"/>
    </row>
    <row r="12546" spans="2:2">
      <c r="B12546" s="13"/>
    </row>
    <row r="12547" spans="2:2">
      <c r="B12547" s="13"/>
    </row>
    <row r="12548" spans="2:2">
      <c r="B12548" s="13"/>
    </row>
    <row r="12549" spans="2:2">
      <c r="B12549" s="13"/>
    </row>
    <row r="12550" spans="2:2">
      <c r="B12550" s="13"/>
    </row>
    <row r="12551" spans="2:2">
      <c r="B12551" s="13"/>
    </row>
    <row r="12552" spans="2:2">
      <c r="B12552" s="13"/>
    </row>
    <row r="12553" spans="2:2">
      <c r="B12553" s="13"/>
    </row>
    <row r="12554" spans="2:2">
      <c r="B12554" s="13"/>
    </row>
    <row r="12555" spans="2:2">
      <c r="B12555" s="13"/>
    </row>
    <row r="12556" spans="2:2">
      <c r="B12556" s="13"/>
    </row>
    <row r="12557" spans="2:2">
      <c r="B12557" s="13"/>
    </row>
    <row r="12558" spans="2:2">
      <c r="B12558" s="13"/>
    </row>
    <row r="12559" spans="2:2">
      <c r="B12559" s="13"/>
    </row>
    <row r="12560" spans="2:2">
      <c r="B12560" s="13"/>
    </row>
    <row r="12561" spans="2:2">
      <c r="B12561" s="13"/>
    </row>
    <row r="12562" spans="2:2">
      <c r="B12562" s="13"/>
    </row>
    <row r="12563" spans="2:2">
      <c r="B12563" s="13"/>
    </row>
    <row r="12564" spans="2:2">
      <c r="B12564" s="13"/>
    </row>
    <row r="12565" spans="2:2">
      <c r="B12565" s="13"/>
    </row>
    <row r="12566" spans="2:2">
      <c r="B12566" s="13"/>
    </row>
    <row r="12567" spans="2:2">
      <c r="B12567" s="13"/>
    </row>
    <row r="12568" spans="2:2">
      <c r="B12568" s="13"/>
    </row>
    <row r="12569" spans="2:2">
      <c r="B12569" s="13"/>
    </row>
    <row r="12570" spans="2:2">
      <c r="B12570" s="13"/>
    </row>
    <row r="12571" spans="2:2">
      <c r="B12571" s="13"/>
    </row>
    <row r="12572" spans="2:2">
      <c r="B12572" s="13"/>
    </row>
    <row r="12573" spans="2:2">
      <c r="B12573" s="13"/>
    </row>
    <row r="12574" spans="2:2">
      <c r="B12574" s="13"/>
    </row>
    <row r="12575" spans="2:2">
      <c r="B12575" s="13"/>
    </row>
    <row r="12576" spans="2:2">
      <c r="B12576" s="13"/>
    </row>
    <row r="12577" spans="2:2">
      <c r="B12577" s="13"/>
    </row>
    <row r="12578" spans="2:2">
      <c r="B12578" s="13"/>
    </row>
    <row r="12579" spans="2:2">
      <c r="B12579" s="13"/>
    </row>
    <row r="12580" spans="2:2">
      <c r="B12580" s="13"/>
    </row>
    <row r="12581" spans="2:2">
      <c r="B12581" s="13"/>
    </row>
    <row r="12582" spans="2:2">
      <c r="B12582" s="13"/>
    </row>
    <row r="12583" spans="2:2">
      <c r="B12583" s="13"/>
    </row>
    <row r="12584" spans="2:2">
      <c r="B12584" s="13"/>
    </row>
    <row r="12585" spans="2:2">
      <c r="B12585" s="13"/>
    </row>
    <row r="12586" spans="2:2">
      <c r="B12586" s="13"/>
    </row>
    <row r="12587" spans="2:2">
      <c r="B12587" s="13"/>
    </row>
    <row r="12588" spans="2:2">
      <c r="B12588" s="13"/>
    </row>
    <row r="12589" spans="2:2">
      <c r="B12589" s="13"/>
    </row>
    <row r="12590" spans="2:2">
      <c r="B12590" s="13"/>
    </row>
    <row r="12591" spans="2:2">
      <c r="B12591" s="13"/>
    </row>
    <row r="12592" spans="2:2">
      <c r="B12592" s="13"/>
    </row>
    <row r="12593" spans="2:2">
      <c r="B12593" s="13"/>
    </row>
    <row r="12594" spans="2:2">
      <c r="B12594" s="13"/>
    </row>
    <row r="12595" spans="2:2">
      <c r="B12595" s="13"/>
    </row>
    <row r="12596" spans="2:2">
      <c r="B12596" s="13"/>
    </row>
    <row r="12597" spans="2:2">
      <c r="B12597" s="13"/>
    </row>
    <row r="12598" spans="2:2">
      <c r="B12598" s="13"/>
    </row>
    <row r="12599" spans="2:2">
      <c r="B12599" s="13"/>
    </row>
    <row r="12600" spans="2:2">
      <c r="B12600" s="13"/>
    </row>
    <row r="12601" spans="2:2">
      <c r="B12601" s="13"/>
    </row>
    <row r="12602" spans="2:2">
      <c r="B12602" s="13"/>
    </row>
    <row r="12603" spans="2:2">
      <c r="B12603" s="13"/>
    </row>
    <row r="12604" spans="2:2">
      <c r="B12604" s="13"/>
    </row>
    <row r="12605" spans="2:2">
      <c r="B12605" s="13"/>
    </row>
    <row r="12606" spans="2:2">
      <c r="B12606" s="13"/>
    </row>
    <row r="12607" spans="2:2">
      <c r="B12607" s="13"/>
    </row>
    <row r="12608" spans="2:2">
      <c r="B12608" s="13"/>
    </row>
    <row r="12609" spans="2:2">
      <c r="B12609" s="13"/>
    </row>
    <row r="12610" spans="2:2">
      <c r="B12610" s="13"/>
    </row>
    <row r="12611" spans="2:2">
      <c r="B12611" s="13"/>
    </row>
    <row r="12612" spans="2:2">
      <c r="B12612" s="13"/>
    </row>
    <row r="12613" spans="2:2">
      <c r="B12613" s="13"/>
    </row>
    <row r="12614" spans="2:2">
      <c r="B12614" s="13"/>
    </row>
    <row r="12615" spans="2:2">
      <c r="B12615" s="13"/>
    </row>
    <row r="12616" spans="2:2">
      <c r="B12616" s="13"/>
    </row>
    <row r="12617" spans="2:2">
      <c r="B12617" s="13"/>
    </row>
    <row r="12618" spans="2:2">
      <c r="B12618" s="13"/>
    </row>
    <row r="12619" spans="2:2">
      <c r="B12619" s="13"/>
    </row>
    <row r="12620" spans="2:2">
      <c r="B12620" s="13"/>
    </row>
    <row r="12621" spans="2:2">
      <c r="B12621" s="13"/>
    </row>
    <row r="12622" spans="2:2">
      <c r="B12622" s="13"/>
    </row>
    <row r="12623" spans="2:2">
      <c r="B12623" s="13"/>
    </row>
    <row r="12624" spans="2:2">
      <c r="B12624" s="13"/>
    </row>
    <row r="12625" spans="2:2">
      <c r="B12625" s="13"/>
    </row>
    <row r="12626" spans="2:2">
      <c r="B12626" s="13"/>
    </row>
    <row r="12627" spans="2:2">
      <c r="B12627" s="13"/>
    </row>
    <row r="12628" spans="2:2">
      <c r="B12628" s="13"/>
    </row>
    <row r="12629" spans="2:2">
      <c r="B12629" s="13"/>
    </row>
    <row r="12630" spans="2:2">
      <c r="B12630" s="13"/>
    </row>
    <row r="12631" spans="2:2">
      <c r="B12631" s="13"/>
    </row>
    <row r="12632" spans="2:2">
      <c r="B12632" s="13"/>
    </row>
    <row r="12633" spans="2:2">
      <c r="B12633" s="13"/>
    </row>
    <row r="12634" spans="2:2">
      <c r="B12634" s="13"/>
    </row>
    <row r="12635" spans="2:2">
      <c r="B12635" s="13"/>
    </row>
    <row r="12636" spans="2:2">
      <c r="B12636" s="13"/>
    </row>
    <row r="12637" spans="2:2">
      <c r="B12637" s="13"/>
    </row>
    <row r="12638" spans="2:2">
      <c r="B12638" s="13"/>
    </row>
    <row r="12639" spans="2:2">
      <c r="B12639" s="13"/>
    </row>
    <row r="12640" spans="2:2">
      <c r="B12640" s="13"/>
    </row>
    <row r="12641" spans="2:2">
      <c r="B12641" s="13"/>
    </row>
    <row r="12642" spans="2:2">
      <c r="B12642" s="13"/>
    </row>
    <row r="12643" spans="2:2">
      <c r="B12643" s="13"/>
    </row>
    <row r="12644" spans="2:2">
      <c r="B12644" s="13"/>
    </row>
    <row r="12645" spans="2:2">
      <c r="B12645" s="13"/>
    </row>
    <row r="12646" spans="2:2">
      <c r="B12646" s="13"/>
    </row>
    <row r="12647" spans="2:2">
      <c r="B12647" s="13"/>
    </row>
    <row r="12648" spans="2:2">
      <c r="B12648" s="13"/>
    </row>
    <row r="12649" spans="2:2">
      <c r="B12649" s="13"/>
    </row>
    <row r="12650" spans="2:2">
      <c r="B12650" s="13"/>
    </row>
    <row r="12651" spans="2:2">
      <c r="B12651" s="13"/>
    </row>
    <row r="12652" spans="2:2">
      <c r="B12652" s="13"/>
    </row>
    <row r="12653" spans="2:2">
      <c r="B12653" s="13"/>
    </row>
    <row r="12654" spans="2:2">
      <c r="B12654" s="13"/>
    </row>
    <row r="12655" spans="2:2">
      <c r="B12655" s="13"/>
    </row>
    <row r="12656" spans="2:2">
      <c r="B12656" s="13"/>
    </row>
    <row r="12657" spans="2:2">
      <c r="B12657" s="13"/>
    </row>
    <row r="12658" spans="2:2">
      <c r="B12658" s="13"/>
    </row>
    <row r="12659" spans="2:2">
      <c r="B12659" s="13"/>
    </row>
    <row r="12660" spans="2:2">
      <c r="B12660" s="13"/>
    </row>
    <row r="12661" spans="2:2">
      <c r="B12661" s="13"/>
    </row>
    <row r="12662" spans="2:2">
      <c r="B12662" s="13"/>
    </row>
    <row r="12663" spans="2:2">
      <c r="B12663" s="13"/>
    </row>
    <row r="12664" spans="2:2">
      <c r="B12664" s="13"/>
    </row>
    <row r="12665" spans="2:2">
      <c r="B12665" s="13"/>
    </row>
    <row r="12666" spans="2:2">
      <c r="B12666" s="13"/>
    </row>
    <row r="12667" spans="2:2">
      <c r="B12667" s="13"/>
    </row>
    <row r="12668" spans="2:2">
      <c r="B12668" s="13"/>
    </row>
    <row r="12669" spans="2:2">
      <c r="B12669" s="13"/>
    </row>
    <row r="12670" spans="2:2">
      <c r="B12670" s="13"/>
    </row>
    <row r="12671" spans="2:2">
      <c r="B12671" s="13"/>
    </row>
    <row r="12672" spans="2:2">
      <c r="B12672" s="13"/>
    </row>
    <row r="12673" spans="2:2">
      <c r="B12673" s="13"/>
    </row>
    <row r="12674" spans="2:2">
      <c r="B12674" s="13"/>
    </row>
    <row r="12675" spans="2:2">
      <c r="B12675" s="13"/>
    </row>
    <row r="12676" spans="2:2">
      <c r="B12676" s="13"/>
    </row>
    <row r="12677" spans="2:2">
      <c r="B12677" s="13"/>
    </row>
    <row r="12678" spans="2:2">
      <c r="B12678" s="13"/>
    </row>
    <row r="12679" spans="2:2">
      <c r="B12679" s="13"/>
    </row>
    <row r="12680" spans="2:2">
      <c r="B12680" s="13"/>
    </row>
    <row r="12681" spans="2:2">
      <c r="B12681" s="13"/>
    </row>
    <row r="12682" spans="2:2">
      <c r="B12682" s="13"/>
    </row>
    <row r="12683" spans="2:2">
      <c r="B12683" s="13"/>
    </row>
    <row r="12684" spans="2:2">
      <c r="B12684" s="13"/>
    </row>
    <row r="12685" spans="2:2">
      <c r="B12685" s="13"/>
    </row>
    <row r="12686" spans="2:2">
      <c r="B12686" s="13"/>
    </row>
    <row r="12687" spans="2:2">
      <c r="B12687" s="13"/>
    </row>
    <row r="12688" spans="2:2">
      <c r="B12688" s="13"/>
    </row>
    <row r="12689" spans="2:2">
      <c r="B12689" s="13"/>
    </row>
    <row r="12690" spans="2:2">
      <c r="B12690" s="13"/>
    </row>
    <row r="12691" spans="2:2">
      <c r="B12691" s="13"/>
    </row>
    <row r="12692" spans="2:2">
      <c r="B12692" s="13"/>
    </row>
    <row r="12693" spans="2:2">
      <c r="B12693" s="13"/>
    </row>
    <row r="12694" spans="2:2">
      <c r="B12694" s="13"/>
    </row>
    <row r="12695" spans="2:2">
      <c r="B12695" s="13"/>
    </row>
    <row r="12696" spans="2:2">
      <c r="B12696" s="13"/>
    </row>
    <row r="12697" spans="2:2">
      <c r="B12697" s="13"/>
    </row>
    <row r="12698" spans="2:2">
      <c r="B12698" s="13"/>
    </row>
    <row r="12699" spans="2:2">
      <c r="B12699" s="13"/>
    </row>
    <row r="12700" spans="2:2">
      <c r="B12700" s="13"/>
    </row>
    <row r="12701" spans="2:2">
      <c r="B12701" s="13"/>
    </row>
    <row r="12702" spans="2:2">
      <c r="B12702" s="13"/>
    </row>
    <row r="12703" spans="2:2">
      <c r="B12703" s="13"/>
    </row>
    <row r="12704" spans="2:2">
      <c r="B12704" s="13"/>
    </row>
    <row r="12705" spans="2:2">
      <c r="B12705" s="13"/>
    </row>
    <row r="12706" spans="2:2">
      <c r="B12706" s="13"/>
    </row>
    <row r="12707" spans="2:2">
      <c r="B12707" s="13"/>
    </row>
    <row r="12708" spans="2:2">
      <c r="B12708" s="13"/>
    </row>
    <row r="12709" spans="2:2">
      <c r="B12709" s="13"/>
    </row>
    <row r="12710" spans="2:2">
      <c r="B12710" s="13"/>
    </row>
    <row r="12711" spans="2:2">
      <c r="B12711" s="13"/>
    </row>
    <row r="12712" spans="2:2">
      <c r="B12712" s="13"/>
    </row>
    <row r="12713" spans="2:2">
      <c r="B12713" s="13"/>
    </row>
    <row r="12714" spans="2:2">
      <c r="B12714" s="13"/>
    </row>
    <row r="12715" spans="2:2">
      <c r="B12715" s="13"/>
    </row>
    <row r="12716" spans="2:2">
      <c r="B12716" s="13"/>
    </row>
    <row r="12717" spans="2:2">
      <c r="B12717" s="13"/>
    </row>
    <row r="12718" spans="2:2">
      <c r="B12718" s="13"/>
    </row>
    <row r="12719" spans="2:2">
      <c r="B12719" s="13"/>
    </row>
    <row r="12720" spans="2:2">
      <c r="B12720" s="13"/>
    </row>
    <row r="12721" spans="2:2">
      <c r="B12721" s="13"/>
    </row>
    <row r="12722" spans="2:2">
      <c r="B12722" s="13"/>
    </row>
    <row r="12723" spans="2:2">
      <c r="B12723" s="13"/>
    </row>
    <row r="12724" spans="2:2">
      <c r="B12724" s="13"/>
    </row>
    <row r="12725" spans="2:2">
      <c r="B12725" s="13"/>
    </row>
    <row r="12726" spans="2:2">
      <c r="B12726" s="13"/>
    </row>
    <row r="12727" spans="2:2">
      <c r="B12727" s="13"/>
    </row>
    <row r="12728" spans="2:2">
      <c r="B12728" s="13"/>
    </row>
    <row r="12729" spans="2:2">
      <c r="B12729" s="13"/>
    </row>
    <row r="12730" spans="2:2">
      <c r="B12730" s="13"/>
    </row>
    <row r="12731" spans="2:2">
      <c r="B12731" s="13"/>
    </row>
    <row r="12732" spans="2:2">
      <c r="B12732" s="13"/>
    </row>
    <row r="12733" spans="2:2">
      <c r="B12733" s="13"/>
    </row>
    <row r="12734" spans="2:2">
      <c r="B12734" s="13"/>
    </row>
    <row r="12735" spans="2:2">
      <c r="B12735" s="13"/>
    </row>
    <row r="12736" spans="2:2">
      <c r="B12736" s="13"/>
    </row>
    <row r="12737" spans="2:2">
      <c r="B12737" s="13"/>
    </row>
    <row r="12738" spans="2:2">
      <c r="B12738" s="13"/>
    </row>
    <row r="12739" spans="2:2">
      <c r="B12739" s="13"/>
    </row>
    <row r="12740" spans="2:2">
      <c r="B12740" s="13"/>
    </row>
    <row r="12741" spans="2:2">
      <c r="B12741" s="13"/>
    </row>
    <row r="12742" spans="2:2">
      <c r="B12742" s="13"/>
    </row>
    <row r="12743" spans="2:2">
      <c r="B12743" s="13"/>
    </row>
    <row r="12744" spans="2:2">
      <c r="B12744" s="13"/>
    </row>
    <row r="12745" spans="2:2">
      <c r="B12745" s="13"/>
    </row>
    <row r="12746" spans="2:2">
      <c r="B12746" s="13"/>
    </row>
    <row r="12747" spans="2:2">
      <c r="B12747" s="13"/>
    </row>
    <row r="12748" spans="2:2">
      <c r="B12748" s="13"/>
    </row>
    <row r="12749" spans="2:2">
      <c r="B12749" s="13"/>
    </row>
    <row r="12750" spans="2:2">
      <c r="B12750" s="13"/>
    </row>
    <row r="12751" spans="2:2">
      <c r="B12751" s="13"/>
    </row>
    <row r="12752" spans="2:2">
      <c r="B12752" s="13"/>
    </row>
    <row r="12753" spans="2:2">
      <c r="B12753" s="13"/>
    </row>
    <row r="12754" spans="2:2">
      <c r="B12754" s="13"/>
    </row>
    <row r="12755" spans="2:2">
      <c r="B12755" s="13"/>
    </row>
    <row r="12756" spans="2:2">
      <c r="B12756" s="13"/>
    </row>
    <row r="12757" spans="2:2">
      <c r="B12757" s="13"/>
    </row>
    <row r="12758" spans="2:2">
      <c r="B12758" s="13"/>
    </row>
    <row r="12759" spans="2:2">
      <c r="B12759" s="13"/>
    </row>
    <row r="12760" spans="2:2">
      <c r="B12760" s="13"/>
    </row>
    <row r="12761" spans="2:2">
      <c r="B12761" s="13"/>
    </row>
    <row r="12762" spans="2:2">
      <c r="B12762" s="13"/>
    </row>
    <row r="12763" spans="2:2">
      <c r="B12763" s="13"/>
    </row>
    <row r="12764" spans="2:2">
      <c r="B12764" s="13"/>
    </row>
    <row r="12765" spans="2:2">
      <c r="B12765" s="13"/>
    </row>
    <row r="12766" spans="2:2">
      <c r="B12766" s="13"/>
    </row>
    <row r="12767" spans="2:2">
      <c r="B12767" s="13"/>
    </row>
    <row r="12768" spans="2:2">
      <c r="B12768" s="13"/>
    </row>
    <row r="12769" spans="2:2">
      <c r="B12769" s="13"/>
    </row>
    <row r="12770" spans="2:2">
      <c r="B12770" s="13"/>
    </row>
    <row r="12771" spans="2:2">
      <c r="B12771" s="13"/>
    </row>
    <row r="12772" spans="2:2">
      <c r="B12772" s="13"/>
    </row>
    <row r="12773" spans="2:2">
      <c r="B12773" s="13"/>
    </row>
    <row r="12774" spans="2:2">
      <c r="B12774" s="13"/>
    </row>
    <row r="12775" spans="2:2">
      <c r="B12775" s="13"/>
    </row>
    <row r="12776" spans="2:2">
      <c r="B12776" s="13"/>
    </row>
    <row r="12777" spans="2:2">
      <c r="B12777" s="13"/>
    </row>
    <row r="12778" spans="2:2">
      <c r="B12778" s="13"/>
    </row>
    <row r="12779" spans="2:2">
      <c r="B12779" s="13"/>
    </row>
    <row r="12780" spans="2:2">
      <c r="B12780" s="13"/>
    </row>
    <row r="12781" spans="2:2">
      <c r="B12781" s="13"/>
    </row>
    <row r="12782" spans="2:2">
      <c r="B12782" s="13"/>
    </row>
    <row r="12783" spans="2:2">
      <c r="B12783" s="13"/>
    </row>
    <row r="12784" spans="2:2">
      <c r="B12784" s="13"/>
    </row>
    <row r="12785" spans="2:2">
      <c r="B12785" s="13"/>
    </row>
    <row r="12786" spans="2:2">
      <c r="B12786" s="13"/>
    </row>
    <row r="12787" spans="2:2">
      <c r="B12787" s="13"/>
    </row>
    <row r="12788" spans="2:2">
      <c r="B12788" s="13"/>
    </row>
    <row r="12789" spans="2:2">
      <c r="B12789" s="13"/>
    </row>
    <row r="12790" spans="2:2">
      <c r="B12790" s="13"/>
    </row>
    <row r="12791" spans="2:2">
      <c r="B12791" s="13"/>
    </row>
    <row r="12792" spans="2:2">
      <c r="B12792" s="13"/>
    </row>
    <row r="12793" spans="2:2">
      <c r="B12793" s="13"/>
    </row>
    <row r="12794" spans="2:2">
      <c r="B12794" s="13"/>
    </row>
    <row r="12795" spans="2:2">
      <c r="B12795" s="13"/>
    </row>
    <row r="12796" spans="2:2">
      <c r="B12796" s="13"/>
    </row>
    <row r="12797" spans="2:2">
      <c r="B12797" s="13"/>
    </row>
    <row r="12798" spans="2:2">
      <c r="B12798" s="13"/>
    </row>
    <row r="12799" spans="2:2">
      <c r="B12799" s="13"/>
    </row>
    <row r="12800" spans="2:2">
      <c r="B12800" s="13"/>
    </row>
    <row r="12801" spans="2:2">
      <c r="B12801" s="13"/>
    </row>
    <row r="12802" spans="2:2">
      <c r="B12802" s="13"/>
    </row>
    <row r="12803" spans="2:2">
      <c r="B12803" s="13"/>
    </row>
    <row r="12804" spans="2:2">
      <c r="B12804" s="13"/>
    </row>
    <row r="12805" spans="2:2">
      <c r="B12805" s="13"/>
    </row>
    <row r="12806" spans="2:2">
      <c r="B12806" s="13"/>
    </row>
    <row r="12807" spans="2:2">
      <c r="B12807" s="13"/>
    </row>
    <row r="12808" spans="2:2">
      <c r="B12808" s="13"/>
    </row>
    <row r="12809" spans="2:2">
      <c r="B12809" s="13"/>
    </row>
    <row r="12810" spans="2:2">
      <c r="B12810" s="13"/>
    </row>
    <row r="12811" spans="2:2">
      <c r="B12811" s="13"/>
    </row>
    <row r="12812" spans="2:2">
      <c r="B12812" s="13"/>
    </row>
    <row r="12813" spans="2:2">
      <c r="B12813" s="13"/>
    </row>
    <row r="12814" spans="2:2">
      <c r="B12814" s="13"/>
    </row>
    <row r="12815" spans="2:2">
      <c r="B12815" s="13"/>
    </row>
    <row r="12816" spans="2:2">
      <c r="B12816" s="13"/>
    </row>
    <row r="12817" spans="2:2">
      <c r="B12817" s="13"/>
    </row>
    <row r="12818" spans="2:2">
      <c r="B12818" s="13"/>
    </row>
    <row r="12819" spans="2:2">
      <c r="B12819" s="13"/>
    </row>
    <row r="12820" spans="2:2">
      <c r="B12820" s="13"/>
    </row>
    <row r="12821" spans="2:2">
      <c r="B12821" s="13"/>
    </row>
    <row r="12822" spans="2:2">
      <c r="B12822" s="13"/>
    </row>
    <row r="12823" spans="2:2">
      <c r="B12823" s="13"/>
    </row>
    <row r="12824" spans="2:2">
      <c r="B12824" s="13"/>
    </row>
    <row r="12825" spans="2:2">
      <c r="B12825" s="13"/>
    </row>
    <row r="12826" spans="2:2">
      <c r="B12826" s="13"/>
    </row>
    <row r="12827" spans="2:2">
      <c r="B12827" s="13"/>
    </row>
    <row r="12828" spans="2:2">
      <c r="B12828" s="13"/>
    </row>
    <row r="12829" spans="2:2">
      <c r="B12829" s="13"/>
    </row>
    <row r="12830" spans="2:2">
      <c r="B12830" s="13"/>
    </row>
    <row r="12831" spans="2:2">
      <c r="B12831" s="13"/>
    </row>
    <row r="12832" spans="2:2">
      <c r="B12832" s="13"/>
    </row>
    <row r="12833" spans="2:2">
      <c r="B12833" s="13"/>
    </row>
    <row r="12834" spans="2:2">
      <c r="B12834" s="13"/>
    </row>
    <row r="12835" spans="2:2">
      <c r="B12835" s="13"/>
    </row>
    <row r="12836" spans="2:2">
      <c r="B12836" s="13"/>
    </row>
    <row r="12837" spans="2:2">
      <c r="B12837" s="13"/>
    </row>
    <row r="12838" spans="2:2">
      <c r="B12838" s="13"/>
    </row>
    <row r="12839" spans="2:2">
      <c r="B12839" s="13"/>
    </row>
    <row r="12840" spans="2:2">
      <c r="B12840" s="13"/>
    </row>
    <row r="12841" spans="2:2">
      <c r="B12841" s="13"/>
    </row>
    <row r="12842" spans="2:2">
      <c r="B12842" s="13"/>
    </row>
    <row r="12843" spans="2:2">
      <c r="B12843" s="13"/>
    </row>
    <row r="12844" spans="2:2">
      <c r="B12844" s="13"/>
    </row>
    <row r="12845" spans="2:2">
      <c r="B12845" s="13"/>
    </row>
    <row r="12846" spans="2:2">
      <c r="B12846" s="13"/>
    </row>
    <row r="12847" spans="2:2">
      <c r="B12847" s="13"/>
    </row>
    <row r="12848" spans="2:2">
      <c r="B12848" s="13"/>
    </row>
    <row r="12849" spans="2:2">
      <c r="B12849" s="13"/>
    </row>
    <row r="12850" spans="2:2">
      <c r="B12850" s="13"/>
    </row>
    <row r="12851" spans="2:2">
      <c r="B12851" s="13"/>
    </row>
    <row r="12852" spans="2:2">
      <c r="B12852" s="13"/>
    </row>
    <row r="12853" spans="2:2">
      <c r="B12853" s="13"/>
    </row>
    <row r="12854" spans="2:2">
      <c r="B12854" s="13"/>
    </row>
    <row r="12855" spans="2:2">
      <c r="B12855" s="13"/>
    </row>
    <row r="12856" spans="2:2">
      <c r="B12856" s="13"/>
    </row>
    <row r="12857" spans="2:2">
      <c r="B12857" s="13"/>
    </row>
    <row r="12858" spans="2:2">
      <c r="B12858" s="13"/>
    </row>
    <row r="12859" spans="2:2">
      <c r="B12859" s="13"/>
    </row>
    <row r="12860" spans="2:2">
      <c r="B12860" s="13"/>
    </row>
    <row r="12861" spans="2:2">
      <c r="B12861" s="13"/>
    </row>
    <row r="12862" spans="2:2">
      <c r="B12862" s="13"/>
    </row>
    <row r="12863" spans="2:2">
      <c r="B12863" s="13"/>
    </row>
    <row r="12864" spans="2:2">
      <c r="B12864" s="13"/>
    </row>
    <row r="12865" spans="2:2">
      <c r="B12865" s="13"/>
    </row>
    <row r="12866" spans="2:2">
      <c r="B12866" s="13"/>
    </row>
    <row r="12867" spans="2:2">
      <c r="B12867" s="13"/>
    </row>
    <row r="12868" spans="2:2">
      <c r="B12868" s="13"/>
    </row>
    <row r="12869" spans="2:2">
      <c r="B12869" s="13"/>
    </row>
    <row r="12870" spans="2:2">
      <c r="B12870" s="13"/>
    </row>
    <row r="12871" spans="2:2">
      <c r="B12871" s="13"/>
    </row>
    <row r="12872" spans="2:2">
      <c r="B12872" s="13"/>
    </row>
    <row r="12873" spans="2:2">
      <c r="B12873" s="13"/>
    </row>
    <row r="12874" spans="2:2">
      <c r="B12874" s="13"/>
    </row>
    <row r="12875" spans="2:2">
      <c r="B12875" s="13"/>
    </row>
    <row r="12876" spans="2:2">
      <c r="B12876" s="13"/>
    </row>
    <row r="12877" spans="2:2">
      <c r="B12877" s="13"/>
    </row>
    <row r="12878" spans="2:2">
      <c r="B12878" s="13"/>
    </row>
    <row r="12879" spans="2:2">
      <c r="B12879" s="13"/>
    </row>
    <row r="12880" spans="2:2">
      <c r="B12880" s="13"/>
    </row>
    <row r="12881" spans="2:2">
      <c r="B12881" s="13"/>
    </row>
    <row r="12882" spans="2:2">
      <c r="B12882" s="13"/>
    </row>
    <row r="12883" spans="2:2">
      <c r="B12883" s="13"/>
    </row>
    <row r="12884" spans="2:2">
      <c r="B12884" s="13"/>
    </row>
    <row r="12885" spans="2:2">
      <c r="B12885" s="13"/>
    </row>
    <row r="12886" spans="2:2">
      <c r="B12886" s="13"/>
    </row>
    <row r="12887" spans="2:2">
      <c r="B12887" s="13"/>
    </row>
    <row r="12888" spans="2:2">
      <c r="B12888" s="13"/>
    </row>
    <row r="12889" spans="2:2">
      <c r="B12889" s="13"/>
    </row>
    <row r="12890" spans="2:2">
      <c r="B12890" s="13"/>
    </row>
    <row r="12891" spans="2:2">
      <c r="B12891" s="13"/>
    </row>
    <row r="12892" spans="2:2">
      <c r="B12892" s="13"/>
    </row>
    <row r="12893" spans="2:2">
      <c r="B12893" s="13"/>
    </row>
    <row r="12894" spans="2:2">
      <c r="B12894" s="13"/>
    </row>
    <row r="12895" spans="2:2">
      <c r="B12895" s="13"/>
    </row>
    <row r="12896" spans="2:2">
      <c r="B12896" s="13"/>
    </row>
    <row r="12897" spans="2:2">
      <c r="B12897" s="13"/>
    </row>
    <row r="12898" spans="2:2">
      <c r="B12898" s="13"/>
    </row>
    <row r="12899" spans="2:2">
      <c r="B12899" s="13"/>
    </row>
    <row r="12900" spans="2:2">
      <c r="B12900" s="13"/>
    </row>
    <row r="12901" spans="2:2">
      <c r="B12901" s="13"/>
    </row>
    <row r="12902" spans="2:2">
      <c r="B12902" s="13"/>
    </row>
    <row r="12903" spans="2:2">
      <c r="B12903" s="13"/>
    </row>
    <row r="12904" spans="2:2">
      <c r="B12904" s="13"/>
    </row>
    <row r="12905" spans="2:2">
      <c r="B12905" s="13"/>
    </row>
    <row r="12906" spans="2:2">
      <c r="B12906" s="13"/>
    </row>
    <row r="12907" spans="2:2">
      <c r="B12907" s="13"/>
    </row>
    <row r="12908" spans="2:2">
      <c r="B12908" s="13"/>
    </row>
    <row r="12909" spans="2:2">
      <c r="B12909" s="13"/>
    </row>
    <row r="12910" spans="2:2">
      <c r="B12910" s="13"/>
    </row>
    <row r="12911" spans="2:2">
      <c r="B12911" s="13"/>
    </row>
    <row r="12912" spans="2:2">
      <c r="B12912" s="13"/>
    </row>
    <row r="12913" spans="2:2">
      <c r="B12913" s="13"/>
    </row>
    <row r="12914" spans="2:2">
      <c r="B12914" s="13"/>
    </row>
    <row r="12915" spans="2:2">
      <c r="B12915" s="13"/>
    </row>
    <row r="12916" spans="2:2">
      <c r="B12916" s="13"/>
    </row>
    <row r="12917" spans="2:2">
      <c r="B12917" s="13"/>
    </row>
    <row r="12918" spans="2:2">
      <c r="B12918" s="13"/>
    </row>
    <row r="12919" spans="2:2">
      <c r="B12919" s="13"/>
    </row>
    <row r="12920" spans="2:2">
      <c r="B12920" s="13"/>
    </row>
    <row r="12921" spans="2:2">
      <c r="B12921" s="13"/>
    </row>
    <row r="12922" spans="2:2">
      <c r="B12922" s="13"/>
    </row>
    <row r="12923" spans="2:2">
      <c r="B12923" s="13"/>
    </row>
    <row r="12924" spans="2:2">
      <c r="B12924" s="13"/>
    </row>
    <row r="12925" spans="2:2">
      <c r="B12925" s="13"/>
    </row>
    <row r="12926" spans="2:2">
      <c r="B12926" s="13"/>
    </row>
    <row r="12927" spans="2:2">
      <c r="B12927" s="13"/>
    </row>
    <row r="12928" spans="2:2">
      <c r="B12928" s="13"/>
    </row>
    <row r="12929" spans="2:2">
      <c r="B12929" s="13"/>
    </row>
    <row r="12930" spans="2:2">
      <c r="B12930" s="13"/>
    </row>
    <row r="12931" spans="2:2">
      <c r="B12931" s="13"/>
    </row>
    <row r="12932" spans="2:2">
      <c r="B12932" s="13"/>
    </row>
    <row r="12933" spans="2:2">
      <c r="B12933" s="13"/>
    </row>
    <row r="12934" spans="2:2">
      <c r="B12934" s="13"/>
    </row>
    <row r="12935" spans="2:2">
      <c r="B12935" s="13"/>
    </row>
    <row r="12936" spans="2:2">
      <c r="B12936" s="13"/>
    </row>
    <row r="12937" spans="2:2">
      <c r="B12937" s="13"/>
    </row>
    <row r="12938" spans="2:2">
      <c r="B12938" s="13"/>
    </row>
    <row r="12939" spans="2:2">
      <c r="B12939" s="13"/>
    </row>
    <row r="12940" spans="2:2">
      <c r="B12940" s="13"/>
    </row>
    <row r="12941" spans="2:2">
      <c r="B12941" s="13"/>
    </row>
    <row r="12942" spans="2:2">
      <c r="B12942" s="13"/>
    </row>
    <row r="12943" spans="2:2">
      <c r="B12943" s="13"/>
    </row>
    <row r="12944" spans="2:2">
      <c r="B12944" s="13"/>
    </row>
    <row r="12945" spans="2:2">
      <c r="B12945" s="13"/>
    </row>
    <row r="12946" spans="2:2">
      <c r="B12946" s="13"/>
    </row>
    <row r="12947" spans="2:2">
      <c r="B12947" s="13"/>
    </row>
    <row r="12948" spans="2:2">
      <c r="B12948" s="13"/>
    </row>
    <row r="12949" spans="2:2">
      <c r="B12949" s="13"/>
    </row>
    <row r="12950" spans="2:2">
      <c r="B12950" s="13"/>
    </row>
    <row r="12951" spans="2:2">
      <c r="B12951" s="13"/>
    </row>
    <row r="12952" spans="2:2">
      <c r="B12952" s="13"/>
    </row>
    <row r="12953" spans="2:2">
      <c r="B12953" s="13"/>
    </row>
    <row r="12954" spans="2:2">
      <c r="B12954" s="13"/>
    </row>
    <row r="12955" spans="2:2">
      <c r="B12955" s="13"/>
    </row>
    <row r="12956" spans="2:2">
      <c r="B12956" s="13"/>
    </row>
    <row r="12957" spans="2:2">
      <c r="B12957" s="13"/>
    </row>
    <row r="12958" spans="2:2">
      <c r="B12958" s="13"/>
    </row>
    <row r="12959" spans="2:2">
      <c r="B12959" s="13"/>
    </row>
    <row r="12960" spans="2:2">
      <c r="B12960" s="13"/>
    </row>
    <row r="12961" spans="2:2">
      <c r="B12961" s="13"/>
    </row>
    <row r="12962" spans="2:2">
      <c r="B12962" s="13"/>
    </row>
    <row r="12963" spans="2:2">
      <c r="B12963" s="13"/>
    </row>
    <row r="12964" spans="2:2">
      <c r="B12964" s="13"/>
    </row>
    <row r="12965" spans="2:2">
      <c r="B12965" s="13"/>
    </row>
    <row r="12966" spans="2:2">
      <c r="B12966" s="13"/>
    </row>
    <row r="12967" spans="2:2">
      <c r="B12967" s="13"/>
    </row>
    <row r="12968" spans="2:2">
      <c r="B12968" s="13"/>
    </row>
    <row r="12969" spans="2:2">
      <c r="B12969" s="13"/>
    </row>
    <row r="12970" spans="2:2">
      <c r="B12970" s="13"/>
    </row>
    <row r="12971" spans="2:2">
      <c r="B12971" s="13"/>
    </row>
    <row r="12972" spans="2:2">
      <c r="B12972" s="13"/>
    </row>
    <row r="12973" spans="2:2">
      <c r="B12973" s="13"/>
    </row>
    <row r="12974" spans="2:2">
      <c r="B12974" s="13"/>
    </row>
    <row r="12975" spans="2:2">
      <c r="B12975" s="13"/>
    </row>
    <row r="12976" spans="2:2">
      <c r="B12976" s="13"/>
    </row>
    <row r="12977" spans="2:2">
      <c r="B12977" s="13"/>
    </row>
    <row r="12978" spans="2:2">
      <c r="B12978" s="13"/>
    </row>
    <row r="12979" spans="2:2">
      <c r="B12979" s="13"/>
    </row>
    <row r="12980" spans="2:2">
      <c r="B12980" s="13"/>
    </row>
    <row r="12981" spans="2:2">
      <c r="B12981" s="13"/>
    </row>
    <row r="12982" spans="2:2">
      <c r="B12982" s="13"/>
    </row>
    <row r="12983" spans="2:2">
      <c r="B12983" s="13"/>
    </row>
    <row r="12984" spans="2:2">
      <c r="B12984" s="13"/>
    </row>
    <row r="12985" spans="2:2">
      <c r="B12985" s="13"/>
    </row>
    <row r="12986" spans="2:2">
      <c r="B12986" s="13"/>
    </row>
    <row r="12987" spans="2:2">
      <c r="B12987" s="13"/>
    </row>
    <row r="12988" spans="2:2">
      <c r="B12988" s="13"/>
    </row>
    <row r="12989" spans="2:2">
      <c r="B12989" s="13"/>
    </row>
    <row r="12990" spans="2:2">
      <c r="B12990" s="13"/>
    </row>
    <row r="12991" spans="2:2">
      <c r="B12991" s="13"/>
    </row>
    <row r="12992" spans="2:2">
      <c r="B12992" s="13"/>
    </row>
    <row r="12993" spans="2:2">
      <c r="B12993" s="13"/>
    </row>
    <row r="12994" spans="2:2">
      <c r="B12994" s="13"/>
    </row>
    <row r="12995" spans="2:2">
      <c r="B12995" s="13"/>
    </row>
    <row r="12996" spans="2:2">
      <c r="B12996" s="13"/>
    </row>
    <row r="12997" spans="2:2">
      <c r="B12997" s="13"/>
    </row>
    <row r="12998" spans="2:2">
      <c r="B12998" s="13"/>
    </row>
    <row r="12999" spans="2:2">
      <c r="B12999" s="13"/>
    </row>
    <row r="13000" spans="2:2">
      <c r="B13000" s="13"/>
    </row>
    <row r="13001" spans="2:2">
      <c r="B13001" s="13"/>
    </row>
    <row r="13002" spans="2:2">
      <c r="B13002" s="13"/>
    </row>
    <row r="13003" spans="2:2">
      <c r="B13003" s="13"/>
    </row>
    <row r="13004" spans="2:2">
      <c r="B13004" s="13"/>
    </row>
    <row r="13005" spans="2:2">
      <c r="B13005" s="13"/>
    </row>
    <row r="13006" spans="2:2">
      <c r="B13006" s="13"/>
    </row>
    <row r="13007" spans="2:2">
      <c r="B13007" s="13"/>
    </row>
    <row r="13008" spans="2:2">
      <c r="B13008" s="13"/>
    </row>
    <row r="13009" spans="2:2">
      <c r="B13009" s="13"/>
    </row>
    <row r="13010" spans="2:2">
      <c r="B13010" s="13"/>
    </row>
    <row r="13011" spans="2:2">
      <c r="B13011" s="13"/>
    </row>
    <row r="13012" spans="2:2">
      <c r="B13012" s="13"/>
    </row>
    <row r="13013" spans="2:2">
      <c r="B13013" s="13"/>
    </row>
    <row r="13014" spans="2:2">
      <c r="B13014" s="13"/>
    </row>
    <row r="13015" spans="2:2">
      <c r="B13015" s="13"/>
    </row>
    <row r="13016" spans="2:2">
      <c r="B13016" s="13"/>
    </row>
    <row r="13017" spans="2:2">
      <c r="B13017" s="13"/>
    </row>
    <row r="13018" spans="2:2">
      <c r="B13018" s="13"/>
    </row>
    <row r="13019" spans="2:2">
      <c r="B13019" s="13"/>
    </row>
    <row r="13020" spans="2:2">
      <c r="B13020" s="13"/>
    </row>
    <row r="13021" spans="2:2">
      <c r="B13021" s="13"/>
    </row>
    <row r="13022" spans="2:2">
      <c r="B13022" s="13"/>
    </row>
    <row r="13023" spans="2:2">
      <c r="B13023" s="13"/>
    </row>
    <row r="13024" spans="2:2">
      <c r="B13024" s="13"/>
    </row>
    <row r="13025" spans="2:2">
      <c r="B13025" s="13"/>
    </row>
    <row r="13026" spans="2:2">
      <c r="B13026" s="13"/>
    </row>
    <row r="13027" spans="2:2">
      <c r="B13027" s="13"/>
    </row>
    <row r="13028" spans="2:2">
      <c r="B13028" s="13"/>
    </row>
    <row r="13029" spans="2:2">
      <c r="B13029" s="13"/>
    </row>
    <row r="13030" spans="2:2">
      <c r="B13030" s="13"/>
    </row>
    <row r="13031" spans="2:2">
      <c r="B13031" s="13"/>
    </row>
    <row r="13032" spans="2:2">
      <c r="B13032" s="13"/>
    </row>
    <row r="13033" spans="2:2">
      <c r="B13033" s="13"/>
    </row>
    <row r="13034" spans="2:2">
      <c r="B13034" s="13"/>
    </row>
    <row r="13035" spans="2:2">
      <c r="B13035" s="13"/>
    </row>
    <row r="13036" spans="2:2">
      <c r="B13036" s="13"/>
    </row>
    <row r="13037" spans="2:2">
      <c r="B13037" s="13"/>
    </row>
    <row r="13038" spans="2:2">
      <c r="B13038" s="13"/>
    </row>
    <row r="13039" spans="2:2">
      <c r="B13039" s="13"/>
    </row>
    <row r="13040" spans="2:2">
      <c r="B13040" s="13"/>
    </row>
    <row r="13041" spans="2:2">
      <c r="B13041" s="13"/>
    </row>
    <row r="13042" spans="2:2">
      <c r="B13042" s="13"/>
    </row>
    <row r="13043" spans="2:2">
      <c r="B13043" s="13"/>
    </row>
    <row r="13044" spans="2:2">
      <c r="B13044" s="13"/>
    </row>
    <row r="13045" spans="2:2">
      <c r="B13045" s="13"/>
    </row>
    <row r="13046" spans="2:2">
      <c r="B13046" s="13"/>
    </row>
    <row r="13047" spans="2:2">
      <c r="B13047" s="13"/>
    </row>
    <row r="13048" spans="2:2">
      <c r="B13048" s="13"/>
    </row>
    <row r="13049" spans="2:2">
      <c r="B13049" s="13"/>
    </row>
    <row r="13050" spans="2:2">
      <c r="B13050" s="13"/>
    </row>
    <row r="13051" spans="2:2">
      <c r="B13051" s="13"/>
    </row>
    <row r="13052" spans="2:2">
      <c r="B13052" s="13"/>
    </row>
    <row r="13053" spans="2:2">
      <c r="B13053" s="13"/>
    </row>
    <row r="13054" spans="2:2">
      <c r="B13054" s="13"/>
    </row>
    <row r="13055" spans="2:2">
      <c r="B13055" s="13"/>
    </row>
    <row r="13056" spans="2:2">
      <c r="B13056" s="13"/>
    </row>
    <row r="13057" spans="2:2">
      <c r="B13057" s="13"/>
    </row>
    <row r="13058" spans="2:2">
      <c r="B13058" s="13"/>
    </row>
    <row r="13059" spans="2:2">
      <c r="B13059" s="13"/>
    </row>
    <row r="13060" spans="2:2">
      <c r="B13060" s="13"/>
    </row>
    <row r="13061" spans="2:2">
      <c r="B13061" s="13"/>
    </row>
    <row r="13062" spans="2:2">
      <c r="B13062" s="13"/>
    </row>
    <row r="13063" spans="2:2">
      <c r="B13063" s="13"/>
    </row>
    <row r="13064" spans="2:2">
      <c r="B13064" s="13"/>
    </row>
    <row r="13065" spans="2:2">
      <c r="B13065" s="13"/>
    </row>
    <row r="13066" spans="2:2">
      <c r="B13066" s="13"/>
    </row>
    <row r="13067" spans="2:2">
      <c r="B13067" s="13"/>
    </row>
    <row r="13068" spans="2:2">
      <c r="B13068" s="13"/>
    </row>
    <row r="13069" spans="2:2">
      <c r="B13069" s="13"/>
    </row>
    <row r="13070" spans="2:2">
      <c r="B13070" s="13"/>
    </row>
    <row r="13071" spans="2:2">
      <c r="B13071" s="13"/>
    </row>
    <row r="13072" spans="2:2">
      <c r="B13072" s="13"/>
    </row>
    <row r="13073" spans="2:2">
      <c r="B13073" s="13"/>
    </row>
    <row r="13074" spans="2:2">
      <c r="B13074" s="13"/>
    </row>
    <row r="13075" spans="2:2">
      <c r="B13075" s="13"/>
    </row>
    <row r="13076" spans="2:2">
      <c r="B13076" s="13"/>
    </row>
    <row r="13077" spans="2:2">
      <c r="B13077" s="13"/>
    </row>
    <row r="13078" spans="2:2">
      <c r="B13078" s="13"/>
    </row>
    <row r="13079" spans="2:2">
      <c r="B13079" s="13"/>
    </row>
    <row r="13080" spans="2:2">
      <c r="B13080" s="13"/>
    </row>
    <row r="13081" spans="2:2">
      <c r="B13081" s="13"/>
    </row>
    <row r="13082" spans="2:2">
      <c r="B13082" s="13"/>
    </row>
    <row r="13083" spans="2:2">
      <c r="B13083" s="13"/>
    </row>
    <row r="13084" spans="2:2">
      <c r="B13084" s="13"/>
    </row>
    <row r="13085" spans="2:2">
      <c r="B13085" s="13"/>
    </row>
    <row r="13086" spans="2:2">
      <c r="B13086" s="13"/>
    </row>
    <row r="13087" spans="2:2">
      <c r="B13087" s="13"/>
    </row>
    <row r="13088" spans="2:2">
      <c r="B13088" s="13"/>
    </row>
    <row r="13089" spans="2:2">
      <c r="B13089" s="13"/>
    </row>
    <row r="13090" spans="2:2">
      <c r="B13090" s="13"/>
    </row>
    <row r="13091" spans="2:2">
      <c r="B13091" s="13"/>
    </row>
    <row r="13092" spans="2:2">
      <c r="B13092" s="13"/>
    </row>
    <row r="13093" spans="2:2">
      <c r="B13093" s="13"/>
    </row>
    <row r="13094" spans="2:2">
      <c r="B13094" s="13"/>
    </row>
    <row r="13095" spans="2:2">
      <c r="B13095" s="13"/>
    </row>
    <row r="13096" spans="2:2">
      <c r="B13096" s="13"/>
    </row>
    <row r="13097" spans="2:2">
      <c r="B13097" s="13"/>
    </row>
    <row r="13098" spans="2:2">
      <c r="B13098" s="13"/>
    </row>
    <row r="13099" spans="2:2">
      <c r="B13099" s="13"/>
    </row>
    <row r="13100" spans="2:2">
      <c r="B13100" s="13"/>
    </row>
    <row r="13101" spans="2:2">
      <c r="B13101" s="13"/>
    </row>
    <row r="13102" spans="2:2">
      <c r="B13102" s="13"/>
    </row>
    <row r="13103" spans="2:2">
      <c r="B13103" s="13"/>
    </row>
    <row r="13104" spans="2:2">
      <c r="B13104" s="13"/>
    </row>
    <row r="13105" spans="2:2">
      <c r="B13105" s="13"/>
    </row>
    <row r="13106" spans="2:2">
      <c r="B13106" s="13"/>
    </row>
    <row r="13107" spans="2:2">
      <c r="B13107" s="13"/>
    </row>
    <row r="13108" spans="2:2">
      <c r="B13108" s="13"/>
    </row>
    <row r="13109" spans="2:2">
      <c r="B13109" s="13"/>
    </row>
    <row r="13110" spans="2:2">
      <c r="B13110" s="13"/>
    </row>
    <row r="13111" spans="2:2">
      <c r="B13111" s="13"/>
    </row>
    <row r="13112" spans="2:2">
      <c r="B13112" s="13"/>
    </row>
    <row r="13113" spans="2:2">
      <c r="B13113" s="13"/>
    </row>
    <row r="13114" spans="2:2">
      <c r="B13114" s="13"/>
    </row>
    <row r="13115" spans="2:2">
      <c r="B13115" s="13"/>
    </row>
    <row r="13116" spans="2:2">
      <c r="B13116" s="13"/>
    </row>
    <row r="13117" spans="2:2">
      <c r="B13117" s="13"/>
    </row>
    <row r="13118" spans="2:2">
      <c r="B13118" s="13"/>
    </row>
    <row r="13119" spans="2:2">
      <c r="B13119" s="13"/>
    </row>
    <row r="13120" spans="2:2">
      <c r="B13120" s="13"/>
    </row>
    <row r="13121" spans="2:2">
      <c r="B13121" s="13"/>
    </row>
    <row r="13122" spans="2:2">
      <c r="B13122" s="13"/>
    </row>
    <row r="13123" spans="2:2">
      <c r="B13123" s="13"/>
    </row>
    <row r="13124" spans="2:2">
      <c r="B13124" s="13"/>
    </row>
    <row r="13125" spans="2:2">
      <c r="B13125" s="13"/>
    </row>
    <row r="13126" spans="2:2">
      <c r="B13126" s="13"/>
    </row>
    <row r="13127" spans="2:2">
      <c r="B13127" s="13"/>
    </row>
    <row r="13128" spans="2:2">
      <c r="B13128" s="13"/>
    </row>
    <row r="13129" spans="2:2">
      <c r="B13129" s="13"/>
    </row>
    <row r="13130" spans="2:2">
      <c r="B13130" s="13"/>
    </row>
    <row r="13131" spans="2:2">
      <c r="B13131" s="13"/>
    </row>
    <row r="13132" spans="2:2">
      <c r="B13132" s="13"/>
    </row>
    <row r="13133" spans="2:2">
      <c r="B13133" s="13"/>
    </row>
    <row r="13134" spans="2:2">
      <c r="B13134" s="13"/>
    </row>
    <row r="13135" spans="2:2">
      <c r="B13135" s="13"/>
    </row>
    <row r="13136" spans="2:2">
      <c r="B13136" s="13"/>
    </row>
    <row r="13137" spans="2:2">
      <c r="B13137" s="13"/>
    </row>
    <row r="13138" spans="2:2">
      <c r="B13138" s="13"/>
    </row>
    <row r="13139" spans="2:2">
      <c r="B13139" s="13"/>
    </row>
    <row r="13140" spans="2:2">
      <c r="B13140" s="13"/>
    </row>
    <row r="13141" spans="2:2">
      <c r="B13141" s="13"/>
    </row>
    <row r="13142" spans="2:2">
      <c r="B13142" s="13"/>
    </row>
    <row r="13143" spans="2:2">
      <c r="B13143" s="13"/>
    </row>
    <row r="13144" spans="2:2">
      <c r="B13144" s="13"/>
    </row>
    <row r="13145" spans="2:2">
      <c r="B13145" s="13"/>
    </row>
    <row r="13146" spans="2:2">
      <c r="B13146" s="13"/>
    </row>
    <row r="13147" spans="2:2">
      <c r="B13147" s="13"/>
    </row>
    <row r="13148" spans="2:2">
      <c r="B13148" s="13"/>
    </row>
    <row r="13149" spans="2:2">
      <c r="B13149" s="13"/>
    </row>
    <row r="13150" spans="2:2">
      <c r="B13150" s="13"/>
    </row>
    <row r="13151" spans="2:2">
      <c r="B13151" s="13"/>
    </row>
    <row r="13152" spans="2:2">
      <c r="B13152" s="13"/>
    </row>
    <row r="13153" spans="2:2">
      <c r="B13153" s="13"/>
    </row>
    <row r="13154" spans="2:2">
      <c r="B13154" s="13"/>
    </row>
    <row r="13155" spans="2:2">
      <c r="B13155" s="13"/>
    </row>
    <row r="13156" spans="2:2">
      <c r="B13156" s="13"/>
    </row>
    <row r="13157" spans="2:2">
      <c r="B13157" s="13"/>
    </row>
    <row r="13158" spans="2:2">
      <c r="B13158" s="13"/>
    </row>
    <row r="13159" spans="2:2">
      <c r="B13159" s="13"/>
    </row>
    <row r="13160" spans="2:2">
      <c r="B13160" s="13"/>
    </row>
    <row r="13161" spans="2:2">
      <c r="B13161" s="13"/>
    </row>
    <row r="13162" spans="2:2">
      <c r="B13162" s="13"/>
    </row>
    <row r="13163" spans="2:2">
      <c r="B13163" s="13"/>
    </row>
    <row r="13164" spans="2:2">
      <c r="B13164" s="13"/>
    </row>
    <row r="13165" spans="2:2">
      <c r="B13165" s="13"/>
    </row>
    <row r="13166" spans="2:2">
      <c r="B13166" s="13"/>
    </row>
    <row r="13167" spans="2:2">
      <c r="B13167" s="13"/>
    </row>
    <row r="13168" spans="2:2">
      <c r="B13168" s="13"/>
    </row>
    <row r="13169" spans="2:2">
      <c r="B13169" s="13"/>
    </row>
    <row r="13170" spans="2:2">
      <c r="B13170" s="13"/>
    </row>
    <row r="13171" spans="2:2">
      <c r="B13171" s="13"/>
    </row>
    <row r="13172" spans="2:2">
      <c r="B13172" s="13"/>
    </row>
    <row r="13173" spans="2:2">
      <c r="B13173" s="13"/>
    </row>
    <row r="13174" spans="2:2">
      <c r="B13174" s="13"/>
    </row>
    <row r="13175" spans="2:2">
      <c r="B13175" s="13"/>
    </row>
    <row r="13176" spans="2:2">
      <c r="B13176" s="13"/>
    </row>
    <row r="13177" spans="2:2">
      <c r="B13177" s="13"/>
    </row>
    <row r="13178" spans="2:2">
      <c r="B13178" s="13"/>
    </row>
    <row r="13179" spans="2:2">
      <c r="B13179" s="13"/>
    </row>
    <row r="13180" spans="2:2">
      <c r="B13180" s="13"/>
    </row>
    <row r="13181" spans="2:2">
      <c r="B13181" s="13"/>
    </row>
    <row r="13182" spans="2:2">
      <c r="B13182" s="13"/>
    </row>
    <row r="13183" spans="2:2">
      <c r="B13183" s="13"/>
    </row>
    <row r="13184" spans="2:2">
      <c r="B13184" s="13"/>
    </row>
    <row r="13185" spans="2:2">
      <c r="B13185" s="13"/>
    </row>
    <row r="13186" spans="2:2">
      <c r="B13186" s="13"/>
    </row>
    <row r="13187" spans="2:2">
      <c r="B13187" s="13"/>
    </row>
    <row r="13188" spans="2:2">
      <c r="B13188" s="13"/>
    </row>
    <row r="13189" spans="2:2">
      <c r="B13189" s="13"/>
    </row>
    <row r="13190" spans="2:2">
      <c r="B13190" s="13"/>
    </row>
    <row r="13191" spans="2:2">
      <c r="B13191" s="13"/>
    </row>
    <row r="13192" spans="2:2">
      <c r="B13192" s="13"/>
    </row>
    <row r="13193" spans="2:2">
      <c r="B13193" s="13"/>
    </row>
    <row r="13194" spans="2:2">
      <c r="B13194" s="13"/>
    </row>
    <row r="13195" spans="2:2">
      <c r="B13195" s="13"/>
    </row>
    <row r="13196" spans="2:2">
      <c r="B13196" s="13"/>
    </row>
    <row r="13197" spans="2:2">
      <c r="B13197" s="13"/>
    </row>
    <row r="13198" spans="2:2">
      <c r="B13198" s="13"/>
    </row>
    <row r="13199" spans="2:2">
      <c r="B13199" s="13"/>
    </row>
    <row r="13200" spans="2:2">
      <c r="B13200" s="13"/>
    </row>
    <row r="13201" spans="2:2">
      <c r="B13201" s="13"/>
    </row>
    <row r="13202" spans="2:2">
      <c r="B13202" s="13"/>
    </row>
    <row r="13203" spans="2:2">
      <c r="B13203" s="13"/>
    </row>
    <row r="13204" spans="2:2">
      <c r="B13204" s="13"/>
    </row>
    <row r="13205" spans="2:2">
      <c r="B13205" s="13"/>
    </row>
    <row r="13206" spans="2:2">
      <c r="B13206" s="13"/>
    </row>
    <row r="13207" spans="2:2">
      <c r="B13207" s="13"/>
    </row>
    <row r="13208" spans="2:2">
      <c r="B13208" s="13"/>
    </row>
    <row r="13209" spans="2:2">
      <c r="B13209" s="13"/>
    </row>
    <row r="13210" spans="2:2">
      <c r="B13210" s="13"/>
    </row>
    <row r="13211" spans="2:2">
      <c r="B13211" s="13"/>
    </row>
    <row r="13212" spans="2:2">
      <c r="B13212" s="13"/>
    </row>
    <row r="13213" spans="2:2">
      <c r="B13213" s="13"/>
    </row>
    <row r="13214" spans="2:2">
      <c r="B13214" s="13"/>
    </row>
    <row r="13215" spans="2:2">
      <c r="B13215" s="13"/>
    </row>
    <row r="13216" spans="2:2">
      <c r="B13216" s="13"/>
    </row>
    <row r="13217" spans="2:2">
      <c r="B13217" s="13"/>
    </row>
    <row r="13218" spans="2:2">
      <c r="B13218" s="13"/>
    </row>
    <row r="13219" spans="2:2">
      <c r="B13219" s="13"/>
    </row>
    <row r="13220" spans="2:2">
      <c r="B13220" s="13"/>
    </row>
    <row r="13221" spans="2:2">
      <c r="B13221" s="13"/>
    </row>
    <row r="13222" spans="2:2">
      <c r="B13222" s="13"/>
    </row>
    <row r="13223" spans="2:2">
      <c r="B13223" s="13"/>
    </row>
    <row r="13224" spans="2:2">
      <c r="B13224" s="13"/>
    </row>
    <row r="13225" spans="2:2">
      <c r="B13225" s="13"/>
    </row>
    <row r="13226" spans="2:2">
      <c r="B13226" s="13"/>
    </row>
    <row r="13227" spans="2:2">
      <c r="B13227" s="13"/>
    </row>
    <row r="13228" spans="2:2">
      <c r="B13228" s="13"/>
    </row>
    <row r="13229" spans="2:2">
      <c r="B13229" s="13"/>
    </row>
    <row r="13230" spans="2:2">
      <c r="B13230" s="13"/>
    </row>
    <row r="13231" spans="2:2">
      <c r="B13231" s="13"/>
    </row>
    <row r="13232" spans="2:2">
      <c r="B13232" s="13"/>
    </row>
    <row r="13233" spans="2:2">
      <c r="B13233" s="13"/>
    </row>
    <row r="13234" spans="2:2">
      <c r="B13234" s="13"/>
    </row>
    <row r="13235" spans="2:2">
      <c r="B13235" s="13"/>
    </row>
    <row r="13236" spans="2:2">
      <c r="B13236" s="13"/>
    </row>
    <row r="13237" spans="2:2">
      <c r="B13237" s="13"/>
    </row>
    <row r="13238" spans="2:2">
      <c r="B13238" s="13"/>
    </row>
    <row r="13239" spans="2:2">
      <c r="B13239" s="13"/>
    </row>
    <row r="13240" spans="2:2">
      <c r="B13240" s="13"/>
    </row>
    <row r="13241" spans="2:2">
      <c r="B13241" s="13"/>
    </row>
    <row r="13242" spans="2:2">
      <c r="B13242" s="13"/>
    </row>
    <row r="13243" spans="2:2">
      <c r="B13243" s="13"/>
    </row>
    <row r="13244" spans="2:2">
      <c r="B13244" s="13"/>
    </row>
    <row r="13245" spans="2:2">
      <c r="B13245" s="13"/>
    </row>
    <row r="13246" spans="2:2">
      <c r="B13246" s="13"/>
    </row>
    <row r="13247" spans="2:2">
      <c r="B13247" s="13"/>
    </row>
    <row r="13248" spans="2:2">
      <c r="B13248" s="13"/>
    </row>
    <row r="13249" spans="2:2">
      <c r="B13249" s="13"/>
    </row>
    <row r="13250" spans="2:2">
      <c r="B13250" s="13"/>
    </row>
    <row r="13251" spans="2:2">
      <c r="B13251" s="13"/>
    </row>
    <row r="13252" spans="2:2">
      <c r="B13252" s="13"/>
    </row>
    <row r="13253" spans="2:2">
      <c r="B13253" s="13"/>
    </row>
    <row r="13254" spans="2:2">
      <c r="B13254" s="13"/>
    </row>
    <row r="13255" spans="2:2">
      <c r="B13255" s="13"/>
    </row>
    <row r="13256" spans="2:2">
      <c r="B13256" s="13"/>
    </row>
    <row r="13257" spans="2:2">
      <c r="B13257" s="13"/>
    </row>
    <row r="13258" spans="2:2">
      <c r="B13258" s="13"/>
    </row>
    <row r="13259" spans="2:2">
      <c r="B13259" s="13"/>
    </row>
    <row r="13260" spans="2:2">
      <c r="B13260" s="13"/>
    </row>
    <row r="13261" spans="2:2">
      <c r="B13261" s="13"/>
    </row>
    <row r="13262" spans="2:2">
      <c r="B13262" s="13"/>
    </row>
    <row r="13263" spans="2:2">
      <c r="B13263" s="13"/>
    </row>
    <row r="13264" spans="2:2">
      <c r="B13264" s="13"/>
    </row>
    <row r="13265" spans="2:2">
      <c r="B13265" s="13"/>
    </row>
    <row r="13266" spans="2:2">
      <c r="B13266" s="13"/>
    </row>
    <row r="13267" spans="2:2">
      <c r="B13267" s="13"/>
    </row>
    <row r="13268" spans="2:2">
      <c r="B13268" s="13"/>
    </row>
    <row r="13269" spans="2:2">
      <c r="B13269" s="13"/>
    </row>
    <row r="13270" spans="2:2">
      <c r="B13270" s="13"/>
    </row>
    <row r="13271" spans="2:2">
      <c r="B13271" s="13"/>
    </row>
    <row r="13272" spans="2:2">
      <c r="B13272" s="13"/>
    </row>
    <row r="13273" spans="2:2">
      <c r="B13273" s="13"/>
    </row>
    <row r="13274" spans="2:2">
      <c r="B13274" s="13"/>
    </row>
    <row r="13275" spans="2:2">
      <c r="B13275" s="13"/>
    </row>
    <row r="13276" spans="2:2">
      <c r="B13276" s="13"/>
    </row>
    <row r="13277" spans="2:2">
      <c r="B13277" s="13"/>
    </row>
    <row r="13278" spans="2:2">
      <c r="B13278" s="13"/>
    </row>
    <row r="13279" spans="2:2">
      <c r="B13279" s="13"/>
    </row>
    <row r="13280" spans="2:2">
      <c r="B13280" s="13"/>
    </row>
    <row r="13281" spans="2:2">
      <c r="B13281" s="13"/>
    </row>
    <row r="13282" spans="2:2">
      <c r="B13282" s="13"/>
    </row>
    <row r="13283" spans="2:2">
      <c r="B13283" s="13"/>
    </row>
    <row r="13284" spans="2:2">
      <c r="B13284" s="13"/>
    </row>
    <row r="13285" spans="2:2">
      <c r="B13285" s="13"/>
    </row>
    <row r="13286" spans="2:2">
      <c r="B13286" s="13"/>
    </row>
    <row r="13287" spans="2:2">
      <c r="B13287" s="13"/>
    </row>
    <row r="13288" spans="2:2">
      <c r="B13288" s="13"/>
    </row>
    <row r="13289" spans="2:2">
      <c r="B13289" s="13"/>
    </row>
    <row r="13290" spans="2:2">
      <c r="B13290" s="13"/>
    </row>
    <row r="13291" spans="2:2">
      <c r="B13291" s="13"/>
    </row>
    <row r="13292" spans="2:2">
      <c r="B13292" s="13"/>
    </row>
    <row r="13293" spans="2:2">
      <c r="B13293" s="13"/>
    </row>
    <row r="13294" spans="2:2">
      <c r="B13294" s="13"/>
    </row>
    <row r="13295" spans="2:2">
      <c r="B13295" s="13"/>
    </row>
    <row r="13296" spans="2:2">
      <c r="B13296" s="13"/>
    </row>
    <row r="13297" spans="2:2">
      <c r="B13297" s="13"/>
    </row>
    <row r="13298" spans="2:2">
      <c r="B13298" s="13"/>
    </row>
    <row r="13299" spans="2:2">
      <c r="B13299" s="13"/>
    </row>
    <row r="13300" spans="2:2">
      <c r="B13300" s="13"/>
    </row>
    <row r="13301" spans="2:2">
      <c r="B13301" s="13"/>
    </row>
    <row r="13302" spans="2:2">
      <c r="B13302" s="13"/>
    </row>
    <row r="13303" spans="2:2">
      <c r="B13303" s="13"/>
    </row>
    <row r="13304" spans="2:2">
      <c r="B13304" s="13"/>
    </row>
    <row r="13305" spans="2:2">
      <c r="B13305" s="13"/>
    </row>
    <row r="13306" spans="2:2">
      <c r="B13306" s="13"/>
    </row>
    <row r="13307" spans="2:2">
      <c r="B13307" s="13"/>
    </row>
    <row r="13308" spans="2:2">
      <c r="B13308" s="13"/>
    </row>
    <row r="13309" spans="2:2">
      <c r="B13309" s="13"/>
    </row>
    <row r="13310" spans="2:2">
      <c r="B13310" s="13"/>
    </row>
    <row r="13311" spans="2:2">
      <c r="B13311" s="13"/>
    </row>
    <row r="13312" spans="2:2">
      <c r="B13312" s="13"/>
    </row>
    <row r="13313" spans="2:2">
      <c r="B13313" s="13"/>
    </row>
    <row r="13314" spans="2:2">
      <c r="B13314" s="13"/>
    </row>
    <row r="13315" spans="2:2">
      <c r="B13315" s="13"/>
    </row>
    <row r="13316" spans="2:2">
      <c r="B13316" s="13"/>
    </row>
    <row r="13317" spans="2:2">
      <c r="B13317" s="13"/>
    </row>
    <row r="13318" spans="2:2">
      <c r="B13318" s="13"/>
    </row>
    <row r="13319" spans="2:2">
      <c r="B13319" s="13"/>
    </row>
    <row r="13320" spans="2:2">
      <c r="B13320" s="13"/>
    </row>
    <row r="13321" spans="2:2">
      <c r="B13321" s="13"/>
    </row>
    <row r="13322" spans="2:2">
      <c r="B13322" s="13"/>
    </row>
    <row r="13323" spans="2:2">
      <c r="B13323" s="13"/>
    </row>
    <row r="13324" spans="2:2">
      <c r="B13324" s="13"/>
    </row>
    <row r="13325" spans="2:2">
      <c r="B13325" s="13"/>
    </row>
    <row r="13326" spans="2:2">
      <c r="B13326" s="13"/>
    </row>
    <row r="13327" spans="2:2">
      <c r="B13327" s="13"/>
    </row>
    <row r="13328" spans="2:2">
      <c r="B13328" s="13"/>
    </row>
    <row r="13329" spans="2:2">
      <c r="B13329" s="13"/>
    </row>
    <row r="13330" spans="2:2">
      <c r="B13330" s="13"/>
    </row>
    <row r="13331" spans="2:2">
      <c r="B13331" s="13"/>
    </row>
    <row r="13332" spans="2:2">
      <c r="B13332" s="13"/>
    </row>
    <row r="13333" spans="2:2">
      <c r="B13333" s="13"/>
    </row>
    <row r="13334" spans="2:2">
      <c r="B13334" s="13"/>
    </row>
    <row r="13335" spans="2:2">
      <c r="B13335" s="13"/>
    </row>
    <row r="13336" spans="2:2">
      <c r="B13336" s="13"/>
    </row>
    <row r="13337" spans="2:2">
      <c r="B13337" s="13"/>
    </row>
    <row r="13338" spans="2:2">
      <c r="B13338" s="13"/>
    </row>
    <row r="13339" spans="2:2">
      <c r="B13339" s="13"/>
    </row>
    <row r="13340" spans="2:2">
      <c r="B13340" s="13"/>
    </row>
    <row r="13341" spans="2:2">
      <c r="B13341" s="13"/>
    </row>
    <row r="13342" spans="2:2">
      <c r="B13342" s="13"/>
    </row>
    <row r="13343" spans="2:2">
      <c r="B13343" s="13"/>
    </row>
    <row r="13344" spans="2:2">
      <c r="B13344" s="13"/>
    </row>
    <row r="13345" spans="2:2">
      <c r="B13345" s="13"/>
    </row>
    <row r="13346" spans="2:2">
      <c r="B13346" s="13"/>
    </row>
    <row r="13347" spans="2:2">
      <c r="B13347" s="13"/>
    </row>
    <row r="13348" spans="2:2">
      <c r="B13348" s="13"/>
    </row>
    <row r="13349" spans="2:2">
      <c r="B13349" s="13"/>
    </row>
    <row r="13350" spans="2:2">
      <c r="B13350" s="13"/>
    </row>
    <row r="13351" spans="2:2">
      <c r="B13351" s="13"/>
    </row>
    <row r="13352" spans="2:2">
      <c r="B13352" s="13"/>
    </row>
    <row r="13353" spans="2:2">
      <c r="B13353" s="13"/>
    </row>
    <row r="13354" spans="2:2">
      <c r="B13354" s="13"/>
    </row>
    <row r="13355" spans="2:2">
      <c r="B13355" s="13"/>
    </row>
    <row r="13356" spans="2:2">
      <c r="B13356" s="13"/>
    </row>
    <row r="13357" spans="2:2">
      <c r="B13357" s="13"/>
    </row>
    <row r="13358" spans="2:2">
      <c r="B13358" s="13"/>
    </row>
    <row r="13359" spans="2:2">
      <c r="B13359" s="13"/>
    </row>
    <row r="13360" spans="2:2">
      <c r="B13360" s="13"/>
    </row>
    <row r="13361" spans="2:2">
      <c r="B13361" s="13"/>
    </row>
    <row r="13362" spans="2:2">
      <c r="B13362" s="13"/>
    </row>
    <row r="13363" spans="2:2">
      <c r="B13363" s="13"/>
    </row>
    <row r="13364" spans="2:2">
      <c r="B13364" s="13"/>
    </row>
    <row r="13365" spans="2:2">
      <c r="B13365" s="13"/>
    </row>
    <row r="13366" spans="2:2">
      <c r="B13366" s="13"/>
    </row>
    <row r="13367" spans="2:2">
      <c r="B13367" s="13"/>
    </row>
    <row r="13368" spans="2:2">
      <c r="B13368" s="13"/>
    </row>
    <row r="13369" spans="2:2">
      <c r="B13369" s="13"/>
    </row>
    <row r="13370" spans="2:2">
      <c r="B13370" s="13"/>
    </row>
    <row r="13371" spans="2:2">
      <c r="B13371" s="13"/>
    </row>
    <row r="13372" spans="2:2">
      <c r="B13372" s="13"/>
    </row>
    <row r="13373" spans="2:2">
      <c r="B13373" s="13"/>
    </row>
    <row r="13374" spans="2:2">
      <c r="B13374" s="13"/>
    </row>
    <row r="13375" spans="2:2">
      <c r="B13375" s="13"/>
    </row>
    <row r="13376" spans="2:2">
      <c r="B13376" s="13"/>
    </row>
    <row r="13377" spans="2:2">
      <c r="B13377" s="13"/>
    </row>
    <row r="13378" spans="2:2">
      <c r="B13378" s="13"/>
    </row>
    <row r="13379" spans="2:2">
      <c r="B13379" s="13"/>
    </row>
    <row r="13380" spans="2:2">
      <c r="B13380" s="13"/>
    </row>
    <row r="13381" spans="2:2">
      <c r="B13381" s="13"/>
    </row>
    <row r="13382" spans="2:2">
      <c r="B13382" s="13"/>
    </row>
    <row r="13383" spans="2:2">
      <c r="B13383" s="13"/>
    </row>
    <row r="13384" spans="2:2">
      <c r="B13384" s="13"/>
    </row>
    <row r="13385" spans="2:2">
      <c r="B13385" s="13"/>
    </row>
    <row r="13386" spans="2:2">
      <c r="B13386" s="13"/>
    </row>
    <row r="13387" spans="2:2">
      <c r="B13387" s="13"/>
    </row>
    <row r="13388" spans="2:2">
      <c r="B13388" s="13"/>
    </row>
    <row r="13389" spans="2:2">
      <c r="B13389" s="13"/>
    </row>
    <row r="13390" spans="2:2">
      <c r="B13390" s="13"/>
    </row>
    <row r="13391" spans="2:2">
      <c r="B13391" s="13"/>
    </row>
    <row r="13392" spans="2:2">
      <c r="B13392" s="13"/>
    </row>
    <row r="13393" spans="2:2">
      <c r="B13393" s="13"/>
    </row>
    <row r="13394" spans="2:2">
      <c r="B13394" s="13"/>
    </row>
    <row r="13395" spans="2:2">
      <c r="B13395" s="13"/>
    </row>
    <row r="13396" spans="2:2">
      <c r="B13396" s="13"/>
    </row>
    <row r="13397" spans="2:2">
      <c r="B13397" s="13"/>
    </row>
    <row r="13398" spans="2:2">
      <c r="B13398" s="13"/>
    </row>
    <row r="13399" spans="2:2">
      <c r="B13399" s="13"/>
    </row>
    <row r="13400" spans="2:2">
      <c r="B13400" s="13"/>
    </row>
    <row r="13401" spans="2:2">
      <c r="B13401" s="13"/>
    </row>
    <row r="13402" spans="2:2">
      <c r="B13402" s="13"/>
    </row>
    <row r="13403" spans="2:2">
      <c r="B13403" s="13"/>
    </row>
    <row r="13404" spans="2:2">
      <c r="B13404" s="13"/>
    </row>
    <row r="13405" spans="2:2">
      <c r="B13405" s="13"/>
    </row>
    <row r="13406" spans="2:2">
      <c r="B13406" s="13"/>
    </row>
    <row r="13407" spans="2:2">
      <c r="B13407" s="13"/>
    </row>
    <row r="13408" spans="2:2">
      <c r="B13408" s="13"/>
    </row>
    <row r="13409" spans="2:2">
      <c r="B13409" s="13"/>
    </row>
    <row r="13410" spans="2:2">
      <c r="B13410" s="13"/>
    </row>
    <row r="13411" spans="2:2">
      <c r="B13411" s="13"/>
    </row>
    <row r="13412" spans="2:2">
      <c r="B13412" s="13"/>
    </row>
    <row r="13413" spans="2:2">
      <c r="B13413" s="13"/>
    </row>
    <row r="13414" spans="2:2">
      <c r="B13414" s="13"/>
    </row>
    <row r="13415" spans="2:2">
      <c r="B13415" s="13"/>
    </row>
    <row r="13416" spans="2:2">
      <c r="B13416" s="13"/>
    </row>
    <row r="13417" spans="2:2">
      <c r="B13417" s="13"/>
    </row>
    <row r="13418" spans="2:2">
      <c r="B13418" s="13"/>
    </row>
    <row r="13419" spans="2:2">
      <c r="B13419" s="13"/>
    </row>
    <row r="13420" spans="2:2">
      <c r="B13420" s="13"/>
    </row>
    <row r="13421" spans="2:2">
      <c r="B13421" s="13"/>
    </row>
    <row r="13422" spans="2:2">
      <c r="B13422" s="13"/>
    </row>
    <row r="13423" spans="2:2">
      <c r="B13423" s="13"/>
    </row>
    <row r="13424" spans="2:2">
      <c r="B13424" s="13"/>
    </row>
    <row r="13425" spans="2:2">
      <c r="B13425" s="13"/>
    </row>
    <row r="13426" spans="2:2">
      <c r="B13426" s="13"/>
    </row>
    <row r="13427" spans="2:2">
      <c r="B13427" s="13"/>
    </row>
    <row r="13428" spans="2:2">
      <c r="B13428" s="13"/>
    </row>
    <row r="13429" spans="2:2">
      <c r="B13429" s="13"/>
    </row>
    <row r="13430" spans="2:2">
      <c r="B13430" s="13"/>
    </row>
    <row r="13431" spans="2:2">
      <c r="B13431" s="13"/>
    </row>
    <row r="13432" spans="2:2">
      <c r="B13432" s="13"/>
    </row>
    <row r="13433" spans="2:2">
      <c r="B13433" s="13"/>
    </row>
    <row r="13434" spans="2:2">
      <c r="B13434" s="13"/>
    </row>
    <row r="13435" spans="2:2">
      <c r="B13435" s="13"/>
    </row>
    <row r="13436" spans="2:2">
      <c r="B13436" s="13"/>
    </row>
    <row r="13437" spans="2:2">
      <c r="B13437" s="13"/>
    </row>
    <row r="13438" spans="2:2">
      <c r="B13438" s="13"/>
    </row>
    <row r="13439" spans="2:2">
      <c r="B13439" s="13"/>
    </row>
    <row r="13440" spans="2:2">
      <c r="B13440" s="13"/>
    </row>
    <row r="13441" spans="2:2">
      <c r="B13441" s="13"/>
    </row>
    <row r="13442" spans="2:2">
      <c r="B13442" s="13"/>
    </row>
    <row r="13443" spans="2:2">
      <c r="B13443" s="13"/>
    </row>
    <row r="13444" spans="2:2">
      <c r="B13444" s="13"/>
    </row>
    <row r="13445" spans="2:2">
      <c r="B13445" s="13"/>
    </row>
    <row r="13446" spans="2:2">
      <c r="B13446" s="13"/>
    </row>
    <row r="13447" spans="2:2">
      <c r="B13447" s="13"/>
    </row>
    <row r="13448" spans="2:2">
      <c r="B13448" s="13"/>
    </row>
    <row r="13449" spans="2:2">
      <c r="B13449" s="13"/>
    </row>
    <row r="13450" spans="2:2">
      <c r="B13450" s="13"/>
    </row>
    <row r="13451" spans="2:2">
      <c r="B13451" s="13"/>
    </row>
    <row r="13452" spans="2:2">
      <c r="B13452" s="13"/>
    </row>
    <row r="13453" spans="2:2">
      <c r="B13453" s="13"/>
    </row>
    <row r="13454" spans="2:2">
      <c r="B13454" s="13"/>
    </row>
    <row r="13455" spans="2:2">
      <c r="B13455" s="13"/>
    </row>
    <row r="13456" spans="2:2">
      <c r="B13456" s="13"/>
    </row>
    <row r="13457" spans="2:2">
      <c r="B13457" s="13"/>
    </row>
    <row r="13458" spans="2:2">
      <c r="B13458" s="13"/>
    </row>
    <row r="13459" spans="2:2">
      <c r="B13459" s="13"/>
    </row>
    <row r="13460" spans="2:2">
      <c r="B13460" s="13"/>
    </row>
    <row r="13461" spans="2:2">
      <c r="B13461" s="13"/>
    </row>
    <row r="13462" spans="2:2">
      <c r="B13462" s="13"/>
    </row>
    <row r="13463" spans="2:2">
      <c r="B13463" s="13"/>
    </row>
    <row r="13464" spans="2:2">
      <c r="B13464" s="13"/>
    </row>
    <row r="13465" spans="2:2">
      <c r="B13465" s="13"/>
    </row>
    <row r="13466" spans="2:2">
      <c r="B13466" s="13"/>
    </row>
    <row r="13467" spans="2:2">
      <c r="B13467" s="13"/>
    </row>
    <row r="13468" spans="2:2">
      <c r="B13468" s="13"/>
    </row>
    <row r="13469" spans="2:2">
      <c r="B13469" s="13"/>
    </row>
    <row r="13470" spans="2:2">
      <c r="B13470" s="13"/>
    </row>
    <row r="13471" spans="2:2">
      <c r="B13471" s="13"/>
    </row>
    <row r="13472" spans="2:2">
      <c r="B13472" s="13"/>
    </row>
    <row r="13473" spans="2:2">
      <c r="B13473" s="13"/>
    </row>
    <row r="13474" spans="2:2">
      <c r="B13474" s="13"/>
    </row>
    <row r="13475" spans="2:2">
      <c r="B13475" s="13"/>
    </row>
    <row r="13476" spans="2:2">
      <c r="B13476" s="13"/>
    </row>
    <row r="13477" spans="2:2">
      <c r="B13477" s="13"/>
    </row>
    <row r="13478" spans="2:2">
      <c r="B13478" s="13"/>
    </row>
    <row r="13479" spans="2:2">
      <c r="B13479" s="13"/>
    </row>
    <row r="13480" spans="2:2">
      <c r="B13480" s="13"/>
    </row>
    <row r="13481" spans="2:2">
      <c r="B13481" s="13"/>
    </row>
    <row r="13482" spans="2:2">
      <c r="B13482" s="13"/>
    </row>
    <row r="13483" spans="2:2">
      <c r="B13483" s="13"/>
    </row>
    <row r="13484" spans="2:2">
      <c r="B13484" s="13"/>
    </row>
    <row r="13485" spans="2:2">
      <c r="B13485" s="13"/>
    </row>
    <row r="13486" spans="2:2">
      <c r="B13486" s="13"/>
    </row>
    <row r="13487" spans="2:2">
      <c r="B13487" s="13"/>
    </row>
    <row r="13488" spans="2:2">
      <c r="B13488" s="13"/>
    </row>
    <row r="13489" spans="2:2">
      <c r="B13489" s="13"/>
    </row>
    <row r="13490" spans="2:2">
      <c r="B13490" s="13"/>
    </row>
    <row r="13491" spans="2:2">
      <c r="B13491" s="13"/>
    </row>
    <row r="13492" spans="2:2">
      <c r="B13492" s="13"/>
    </row>
    <row r="13493" spans="2:2">
      <c r="B13493" s="13"/>
    </row>
    <row r="13494" spans="2:2">
      <c r="B13494" s="13"/>
    </row>
    <row r="13495" spans="2:2">
      <c r="B13495" s="13"/>
    </row>
    <row r="13496" spans="2:2">
      <c r="B13496" s="13"/>
    </row>
    <row r="13497" spans="2:2">
      <c r="B13497" s="13"/>
    </row>
    <row r="13498" spans="2:2">
      <c r="B13498" s="13"/>
    </row>
    <row r="13499" spans="2:2">
      <c r="B13499" s="13"/>
    </row>
    <row r="13500" spans="2:2">
      <c r="B13500" s="13"/>
    </row>
    <row r="13501" spans="2:2">
      <c r="B13501" s="13"/>
    </row>
    <row r="13502" spans="2:2">
      <c r="B13502" s="13"/>
    </row>
    <row r="13503" spans="2:2">
      <c r="B13503" s="13"/>
    </row>
    <row r="13504" spans="2:2">
      <c r="B13504" s="13"/>
    </row>
    <row r="13505" spans="2:2">
      <c r="B13505" s="13"/>
    </row>
    <row r="13506" spans="2:2">
      <c r="B13506" s="13"/>
    </row>
    <row r="13507" spans="2:2">
      <c r="B13507" s="13"/>
    </row>
    <row r="13508" spans="2:2">
      <c r="B13508" s="13"/>
    </row>
    <row r="13509" spans="2:2">
      <c r="B13509" s="13"/>
    </row>
    <row r="13510" spans="2:2">
      <c r="B13510" s="13"/>
    </row>
    <row r="13511" spans="2:2">
      <c r="B13511" s="13"/>
    </row>
    <row r="13512" spans="2:2">
      <c r="B13512" s="13"/>
    </row>
    <row r="13513" spans="2:2">
      <c r="B13513" s="13"/>
    </row>
    <row r="13514" spans="2:2">
      <c r="B13514" s="13"/>
    </row>
    <row r="13515" spans="2:2">
      <c r="B13515" s="13"/>
    </row>
    <row r="13516" spans="2:2">
      <c r="B13516" s="13"/>
    </row>
    <row r="13517" spans="2:2">
      <c r="B13517" s="13"/>
    </row>
    <row r="13518" spans="2:2">
      <c r="B13518" s="13"/>
    </row>
    <row r="13519" spans="2:2">
      <c r="B13519" s="13"/>
    </row>
    <row r="13520" spans="2:2">
      <c r="B13520" s="13"/>
    </row>
    <row r="13521" spans="2:2">
      <c r="B13521" s="13"/>
    </row>
    <row r="13522" spans="2:2">
      <c r="B13522" s="13"/>
    </row>
    <row r="13523" spans="2:2">
      <c r="B13523" s="13"/>
    </row>
    <row r="13524" spans="2:2">
      <c r="B13524" s="13"/>
    </row>
    <row r="13525" spans="2:2">
      <c r="B13525" s="13"/>
    </row>
    <row r="13526" spans="2:2">
      <c r="B13526" s="13"/>
    </row>
    <row r="13527" spans="2:2">
      <c r="B13527" s="13"/>
    </row>
    <row r="13528" spans="2:2">
      <c r="B13528" s="13"/>
    </row>
    <row r="13529" spans="2:2">
      <c r="B13529" s="13"/>
    </row>
    <row r="13530" spans="2:2">
      <c r="B13530" s="13"/>
    </row>
    <row r="13531" spans="2:2">
      <c r="B13531" s="13"/>
    </row>
    <row r="13532" spans="2:2">
      <c r="B13532" s="13"/>
    </row>
    <row r="13533" spans="2:2">
      <c r="B13533" s="13"/>
    </row>
    <row r="13534" spans="2:2">
      <c r="B13534" s="13"/>
    </row>
    <row r="13535" spans="2:2">
      <c r="B13535" s="13"/>
    </row>
    <row r="13536" spans="2:2">
      <c r="B13536" s="13"/>
    </row>
    <row r="13537" spans="2:2">
      <c r="B13537" s="13"/>
    </row>
    <row r="13538" spans="2:2">
      <c r="B13538" s="13"/>
    </row>
    <row r="13539" spans="2:2">
      <c r="B13539" s="13"/>
    </row>
    <row r="13540" spans="2:2">
      <c r="B13540" s="13"/>
    </row>
    <row r="13541" spans="2:2">
      <c r="B13541" s="13"/>
    </row>
    <row r="13542" spans="2:2">
      <c r="B13542" s="13"/>
    </row>
    <row r="13543" spans="2:2">
      <c r="B13543" s="13"/>
    </row>
    <row r="13544" spans="2:2">
      <c r="B13544" s="13"/>
    </row>
    <row r="13545" spans="2:2">
      <c r="B13545" s="13"/>
    </row>
    <row r="13546" spans="2:2">
      <c r="B13546" s="13"/>
    </row>
    <row r="13547" spans="2:2">
      <c r="B13547" s="13"/>
    </row>
    <row r="13548" spans="2:2">
      <c r="B13548" s="13"/>
    </row>
    <row r="13549" spans="2:2">
      <c r="B13549" s="13"/>
    </row>
    <row r="13550" spans="2:2">
      <c r="B13550" s="13"/>
    </row>
    <row r="13551" spans="2:2">
      <c r="B13551" s="13"/>
    </row>
    <row r="13552" spans="2:2">
      <c r="B13552" s="13"/>
    </row>
    <row r="13553" spans="2:2">
      <c r="B13553" s="13"/>
    </row>
    <row r="13554" spans="2:2">
      <c r="B13554" s="13"/>
    </row>
    <row r="13555" spans="2:2">
      <c r="B13555" s="13"/>
    </row>
    <row r="13556" spans="2:2">
      <c r="B13556" s="13"/>
    </row>
    <row r="13557" spans="2:2">
      <c r="B13557" s="13"/>
    </row>
    <row r="13558" spans="2:2">
      <c r="B13558" s="13"/>
    </row>
    <row r="13559" spans="2:2">
      <c r="B13559" s="13"/>
    </row>
    <row r="13560" spans="2:2">
      <c r="B13560" s="13"/>
    </row>
    <row r="13561" spans="2:2">
      <c r="B13561" s="13"/>
    </row>
    <row r="13562" spans="2:2">
      <c r="B13562" s="13"/>
    </row>
    <row r="13563" spans="2:2">
      <c r="B13563" s="13"/>
    </row>
    <row r="13564" spans="2:2">
      <c r="B13564" s="13"/>
    </row>
    <row r="13565" spans="2:2">
      <c r="B13565" s="13"/>
    </row>
    <row r="13566" spans="2:2">
      <c r="B13566" s="13"/>
    </row>
    <row r="13567" spans="2:2">
      <c r="B13567" s="13"/>
    </row>
    <row r="13568" spans="2:2">
      <c r="B13568" s="13"/>
    </row>
    <row r="13569" spans="2:2">
      <c r="B13569" s="13"/>
    </row>
    <row r="13570" spans="2:2">
      <c r="B13570" s="13"/>
    </row>
    <row r="13571" spans="2:2">
      <c r="B13571" s="13"/>
    </row>
    <row r="13572" spans="2:2">
      <c r="B13572" s="13"/>
    </row>
    <row r="13573" spans="2:2">
      <c r="B13573" s="13"/>
    </row>
    <row r="13574" spans="2:2">
      <c r="B13574" s="13"/>
    </row>
    <row r="13575" spans="2:2">
      <c r="B13575" s="13"/>
    </row>
    <row r="13576" spans="2:2">
      <c r="B13576" s="13"/>
    </row>
    <row r="13577" spans="2:2">
      <c r="B13577" s="13"/>
    </row>
    <row r="13578" spans="2:2">
      <c r="B13578" s="13"/>
    </row>
    <row r="13579" spans="2:2">
      <c r="B13579" s="13"/>
    </row>
    <row r="13580" spans="2:2">
      <c r="B13580" s="13"/>
    </row>
    <row r="13581" spans="2:2">
      <c r="B13581" s="13"/>
    </row>
    <row r="13582" spans="2:2">
      <c r="B13582" s="13"/>
    </row>
    <row r="13583" spans="2:2">
      <c r="B13583" s="13"/>
    </row>
    <row r="13584" spans="2:2">
      <c r="B13584" s="13"/>
    </row>
    <row r="13585" spans="2:2">
      <c r="B13585" s="13"/>
    </row>
    <row r="13586" spans="2:2">
      <c r="B13586" s="13"/>
    </row>
    <row r="13587" spans="2:2">
      <c r="B13587" s="13"/>
    </row>
    <row r="13588" spans="2:2">
      <c r="B13588" s="13"/>
    </row>
    <row r="13589" spans="2:2">
      <c r="B13589" s="13"/>
    </row>
    <row r="13590" spans="2:2">
      <c r="B13590" s="13"/>
    </row>
    <row r="13591" spans="2:2">
      <c r="B13591" s="13"/>
    </row>
    <row r="13592" spans="2:2">
      <c r="B13592" s="13"/>
    </row>
    <row r="13593" spans="2:2">
      <c r="B13593" s="13"/>
    </row>
    <row r="13594" spans="2:2">
      <c r="B13594" s="13"/>
    </row>
    <row r="13595" spans="2:2">
      <c r="B13595" s="13"/>
    </row>
    <row r="13596" spans="2:2">
      <c r="B13596" s="13"/>
    </row>
    <row r="13597" spans="2:2">
      <c r="B13597" s="13"/>
    </row>
    <row r="13598" spans="2:2">
      <c r="B13598" s="13"/>
    </row>
    <row r="13599" spans="2:2">
      <c r="B13599" s="13"/>
    </row>
    <row r="13600" spans="2:2">
      <c r="B13600" s="13"/>
    </row>
    <row r="13601" spans="2:2">
      <c r="B13601" s="13"/>
    </row>
    <row r="13602" spans="2:2">
      <c r="B13602" s="13"/>
    </row>
    <row r="13603" spans="2:2">
      <c r="B13603" s="13"/>
    </row>
    <row r="13604" spans="2:2">
      <c r="B13604" s="13"/>
    </row>
    <row r="13605" spans="2:2">
      <c r="B13605" s="13"/>
    </row>
    <row r="13606" spans="2:2">
      <c r="B13606" s="13"/>
    </row>
    <row r="13607" spans="2:2">
      <c r="B13607" s="13"/>
    </row>
    <row r="13608" spans="2:2">
      <c r="B13608" s="13"/>
    </row>
    <row r="13609" spans="2:2">
      <c r="B13609" s="13"/>
    </row>
    <row r="13610" spans="2:2">
      <c r="B13610" s="13"/>
    </row>
    <row r="13611" spans="2:2">
      <c r="B13611" s="13"/>
    </row>
    <row r="13612" spans="2:2">
      <c r="B13612" s="13"/>
    </row>
    <row r="13613" spans="2:2">
      <c r="B13613" s="13"/>
    </row>
    <row r="13614" spans="2:2">
      <c r="B13614" s="13"/>
    </row>
    <row r="13615" spans="2:2">
      <c r="B13615" s="13"/>
    </row>
    <row r="13616" spans="2:2">
      <c r="B13616" s="13"/>
    </row>
    <row r="13617" spans="2:2">
      <c r="B13617" s="13"/>
    </row>
    <row r="13618" spans="2:2">
      <c r="B13618" s="13"/>
    </row>
    <row r="13619" spans="2:2">
      <c r="B13619" s="13"/>
    </row>
    <row r="13620" spans="2:2">
      <c r="B13620" s="13"/>
    </row>
    <row r="13621" spans="2:2">
      <c r="B13621" s="13"/>
    </row>
    <row r="13622" spans="2:2">
      <c r="B13622" s="13"/>
    </row>
    <row r="13623" spans="2:2">
      <c r="B13623" s="13"/>
    </row>
    <row r="13624" spans="2:2">
      <c r="B13624" s="13"/>
    </row>
    <row r="13625" spans="2:2">
      <c r="B13625" s="13"/>
    </row>
    <row r="13626" spans="2:2">
      <c r="B13626" s="13"/>
    </row>
    <row r="13627" spans="2:2">
      <c r="B13627" s="13"/>
    </row>
    <row r="13628" spans="2:2">
      <c r="B13628" s="13"/>
    </row>
    <row r="13629" spans="2:2">
      <c r="B13629" s="13"/>
    </row>
    <row r="13630" spans="2:2">
      <c r="B13630" s="13"/>
    </row>
    <row r="13631" spans="2:2">
      <c r="B13631" s="13"/>
    </row>
    <row r="13632" spans="2:2">
      <c r="B13632" s="13"/>
    </row>
    <row r="13633" spans="2:2">
      <c r="B13633" s="13"/>
    </row>
    <row r="13634" spans="2:2">
      <c r="B13634" s="13"/>
    </row>
    <row r="13635" spans="2:2">
      <c r="B13635" s="13"/>
    </row>
    <row r="13636" spans="2:2">
      <c r="B13636" s="13"/>
    </row>
    <row r="13637" spans="2:2">
      <c r="B13637" s="13"/>
    </row>
    <row r="13638" spans="2:2">
      <c r="B13638" s="13"/>
    </row>
    <row r="13639" spans="2:2">
      <c r="B13639" s="13"/>
    </row>
    <row r="13640" spans="2:2">
      <c r="B13640" s="13"/>
    </row>
    <row r="13641" spans="2:2">
      <c r="B13641" s="13"/>
    </row>
    <row r="13642" spans="2:2">
      <c r="B13642" s="13"/>
    </row>
    <row r="13643" spans="2:2">
      <c r="B13643" s="13"/>
    </row>
    <row r="13644" spans="2:2">
      <c r="B13644" s="13"/>
    </row>
    <row r="13645" spans="2:2">
      <c r="B13645" s="13"/>
    </row>
    <row r="13646" spans="2:2">
      <c r="B13646" s="13"/>
    </row>
    <row r="13647" spans="2:2">
      <c r="B13647" s="13"/>
    </row>
    <row r="13648" spans="2:2">
      <c r="B13648" s="13"/>
    </row>
    <row r="13649" spans="2:2">
      <c r="B13649" s="13"/>
    </row>
    <row r="13650" spans="2:2">
      <c r="B13650" s="13"/>
    </row>
    <row r="13651" spans="2:2">
      <c r="B13651" s="13"/>
    </row>
    <row r="13652" spans="2:2">
      <c r="B13652" s="13"/>
    </row>
    <row r="13653" spans="2:2">
      <c r="B13653" s="13"/>
    </row>
    <row r="13654" spans="2:2">
      <c r="B13654" s="13"/>
    </row>
    <row r="13655" spans="2:2">
      <c r="B13655" s="13"/>
    </row>
    <row r="13656" spans="2:2">
      <c r="B13656" s="13"/>
    </row>
    <row r="13657" spans="2:2">
      <c r="B13657" s="13"/>
    </row>
    <row r="13658" spans="2:2">
      <c r="B13658" s="13"/>
    </row>
    <row r="13659" spans="2:2">
      <c r="B13659" s="13"/>
    </row>
    <row r="13660" spans="2:2">
      <c r="B13660" s="13"/>
    </row>
    <row r="13661" spans="2:2">
      <c r="B13661" s="13"/>
    </row>
    <row r="13662" spans="2:2">
      <c r="B13662" s="13"/>
    </row>
    <row r="13663" spans="2:2">
      <c r="B13663" s="13"/>
    </row>
    <row r="13664" spans="2:2">
      <c r="B13664" s="13"/>
    </row>
    <row r="13665" spans="2:2">
      <c r="B13665" s="13"/>
    </row>
    <row r="13666" spans="2:2">
      <c r="B13666" s="13"/>
    </row>
    <row r="13667" spans="2:2">
      <c r="B13667" s="13"/>
    </row>
    <row r="13668" spans="2:2">
      <c r="B13668" s="13"/>
    </row>
    <row r="13669" spans="2:2">
      <c r="B13669" s="13"/>
    </row>
    <row r="13670" spans="2:2">
      <c r="B13670" s="13"/>
    </row>
    <row r="13671" spans="2:2">
      <c r="B13671" s="13"/>
    </row>
    <row r="13672" spans="2:2">
      <c r="B13672" s="13"/>
    </row>
    <row r="13673" spans="2:2">
      <c r="B13673" s="13"/>
    </row>
    <row r="13674" spans="2:2">
      <c r="B13674" s="13"/>
    </row>
    <row r="13675" spans="2:2">
      <c r="B13675" s="13"/>
    </row>
    <row r="13676" spans="2:2">
      <c r="B13676" s="13"/>
    </row>
    <row r="13677" spans="2:2">
      <c r="B13677" s="13"/>
    </row>
    <row r="13678" spans="2:2">
      <c r="B13678" s="13"/>
    </row>
    <row r="13679" spans="2:2">
      <c r="B13679" s="13"/>
    </row>
    <row r="13680" spans="2:2">
      <c r="B13680" s="13"/>
    </row>
    <row r="13681" spans="2:2">
      <c r="B13681" s="13"/>
    </row>
    <row r="13682" spans="2:2">
      <c r="B13682" s="13"/>
    </row>
    <row r="13683" spans="2:2">
      <c r="B13683" s="13"/>
    </row>
    <row r="13684" spans="2:2">
      <c r="B13684" s="13"/>
    </row>
    <row r="13685" spans="2:2">
      <c r="B13685" s="13"/>
    </row>
    <row r="13686" spans="2:2">
      <c r="B13686" s="13"/>
    </row>
    <row r="13687" spans="2:2">
      <c r="B13687" s="13"/>
    </row>
    <row r="13688" spans="2:2">
      <c r="B13688" s="13"/>
    </row>
    <row r="13689" spans="2:2">
      <c r="B13689" s="13"/>
    </row>
    <row r="13690" spans="2:2">
      <c r="B13690" s="13"/>
    </row>
    <row r="13691" spans="2:2">
      <c r="B13691" s="13"/>
    </row>
    <row r="13692" spans="2:2">
      <c r="B13692" s="13"/>
    </row>
    <row r="13693" spans="2:2">
      <c r="B13693" s="13"/>
    </row>
    <row r="13694" spans="2:2">
      <c r="B13694" s="13"/>
    </row>
    <row r="13695" spans="2:2">
      <c r="B13695" s="13"/>
    </row>
    <row r="13696" spans="2:2">
      <c r="B13696" s="13"/>
    </row>
    <row r="13697" spans="2:2">
      <c r="B13697" s="13"/>
    </row>
    <row r="13698" spans="2:2">
      <c r="B13698" s="13"/>
    </row>
    <row r="13699" spans="2:2">
      <c r="B13699" s="13"/>
    </row>
    <row r="13700" spans="2:2">
      <c r="B13700" s="13"/>
    </row>
    <row r="13701" spans="2:2">
      <c r="B13701" s="13"/>
    </row>
    <row r="13702" spans="2:2">
      <c r="B13702" s="13"/>
    </row>
    <row r="13703" spans="2:2">
      <c r="B13703" s="13"/>
    </row>
    <row r="13704" spans="2:2">
      <c r="B13704" s="13"/>
    </row>
    <row r="13705" spans="2:2">
      <c r="B13705" s="13"/>
    </row>
    <row r="13706" spans="2:2">
      <c r="B13706" s="13"/>
    </row>
    <row r="13707" spans="2:2">
      <c r="B13707" s="13"/>
    </row>
    <row r="13708" spans="2:2">
      <c r="B13708" s="13"/>
    </row>
    <row r="13709" spans="2:2">
      <c r="B13709" s="13"/>
    </row>
    <row r="13710" spans="2:2">
      <c r="B13710" s="13"/>
    </row>
    <row r="13711" spans="2:2">
      <c r="B13711" s="13"/>
    </row>
    <row r="13712" spans="2:2">
      <c r="B13712" s="13"/>
    </row>
    <row r="13713" spans="2:2">
      <c r="B13713" s="13"/>
    </row>
    <row r="13714" spans="2:2">
      <c r="B13714" s="13"/>
    </row>
    <row r="13715" spans="2:2">
      <c r="B13715" s="13"/>
    </row>
    <row r="13716" spans="2:2">
      <c r="B13716" s="13"/>
    </row>
    <row r="13717" spans="2:2">
      <c r="B13717" s="13"/>
    </row>
    <row r="13718" spans="2:2">
      <c r="B13718" s="13"/>
    </row>
    <row r="13719" spans="2:2">
      <c r="B13719" s="13"/>
    </row>
    <row r="13720" spans="2:2">
      <c r="B13720" s="13"/>
    </row>
    <row r="13721" spans="2:2">
      <c r="B13721" s="13"/>
    </row>
    <row r="13722" spans="2:2">
      <c r="B13722" s="13"/>
    </row>
    <row r="13723" spans="2:2">
      <c r="B13723" s="13"/>
    </row>
    <row r="13724" spans="2:2">
      <c r="B13724" s="13"/>
    </row>
    <row r="13725" spans="2:2">
      <c r="B13725" s="13"/>
    </row>
    <row r="13726" spans="2:2">
      <c r="B13726" s="13"/>
    </row>
    <row r="13727" spans="2:2">
      <c r="B13727" s="13"/>
    </row>
    <row r="13728" spans="2:2">
      <c r="B13728" s="13"/>
    </row>
    <row r="13729" spans="2:2">
      <c r="B13729" s="13"/>
    </row>
    <row r="13730" spans="2:2">
      <c r="B13730" s="13"/>
    </row>
    <row r="13731" spans="2:2">
      <c r="B13731" s="13"/>
    </row>
    <row r="13732" spans="2:2">
      <c r="B13732" s="13"/>
    </row>
    <row r="13733" spans="2:2">
      <c r="B13733" s="13"/>
    </row>
    <row r="13734" spans="2:2">
      <c r="B13734" s="13"/>
    </row>
    <row r="13735" spans="2:2">
      <c r="B13735" s="13"/>
    </row>
    <row r="13736" spans="2:2">
      <c r="B13736" s="13"/>
    </row>
    <row r="13737" spans="2:2">
      <c r="B13737" s="13"/>
    </row>
    <row r="13738" spans="2:2">
      <c r="B13738" s="13"/>
    </row>
    <row r="13739" spans="2:2">
      <c r="B13739" s="13"/>
    </row>
    <row r="13740" spans="2:2">
      <c r="B13740" s="13"/>
    </row>
    <row r="13741" spans="2:2">
      <c r="B13741" s="13"/>
    </row>
    <row r="13742" spans="2:2">
      <c r="B13742" s="13"/>
    </row>
    <row r="13743" spans="2:2">
      <c r="B13743" s="13"/>
    </row>
    <row r="13744" spans="2:2">
      <c r="B13744" s="13"/>
    </row>
    <row r="13745" spans="2:2">
      <c r="B13745" s="13"/>
    </row>
    <row r="13746" spans="2:2">
      <c r="B13746" s="13"/>
    </row>
    <row r="13747" spans="2:2">
      <c r="B13747" s="13"/>
    </row>
    <row r="13748" spans="2:2">
      <c r="B13748" s="13"/>
    </row>
    <row r="13749" spans="2:2">
      <c r="B13749" s="13"/>
    </row>
    <row r="13750" spans="2:2">
      <c r="B13750" s="13"/>
    </row>
    <row r="13751" spans="2:2">
      <c r="B13751" s="13"/>
    </row>
    <row r="13752" spans="2:2">
      <c r="B13752" s="13"/>
    </row>
    <row r="13753" spans="2:2">
      <c r="B13753" s="13"/>
    </row>
    <row r="13754" spans="2:2">
      <c r="B13754" s="13"/>
    </row>
    <row r="13755" spans="2:2">
      <c r="B13755" s="13"/>
    </row>
    <row r="13756" spans="2:2">
      <c r="B13756" s="13"/>
    </row>
    <row r="13757" spans="2:2">
      <c r="B13757" s="13"/>
    </row>
    <row r="13758" spans="2:2">
      <c r="B13758" s="13"/>
    </row>
    <row r="13759" spans="2:2">
      <c r="B13759" s="13"/>
    </row>
    <row r="13760" spans="2:2">
      <c r="B13760" s="13"/>
    </row>
    <row r="13761" spans="2:2">
      <c r="B13761" s="13"/>
    </row>
    <row r="13762" spans="2:2">
      <c r="B13762" s="13"/>
    </row>
    <row r="13763" spans="2:2">
      <c r="B13763" s="13"/>
    </row>
    <row r="13764" spans="2:2">
      <c r="B13764" s="13"/>
    </row>
    <row r="13765" spans="2:2">
      <c r="B13765" s="13"/>
    </row>
    <row r="13766" spans="2:2">
      <c r="B13766" s="13"/>
    </row>
    <row r="13767" spans="2:2">
      <c r="B13767" s="13"/>
    </row>
    <row r="13768" spans="2:2">
      <c r="B13768" s="13"/>
    </row>
    <row r="13769" spans="2:2">
      <c r="B13769" s="13"/>
    </row>
    <row r="13770" spans="2:2">
      <c r="B13770" s="13"/>
    </row>
    <row r="13771" spans="2:2">
      <c r="B13771" s="13"/>
    </row>
    <row r="13772" spans="2:2">
      <c r="B13772" s="13"/>
    </row>
    <row r="13773" spans="2:2">
      <c r="B13773" s="13"/>
    </row>
    <row r="13774" spans="2:2">
      <c r="B13774" s="13"/>
    </row>
    <row r="13775" spans="2:2">
      <c r="B13775" s="13"/>
    </row>
    <row r="13776" spans="2:2">
      <c r="B13776" s="13"/>
    </row>
    <row r="13777" spans="2:2">
      <c r="B13777" s="13"/>
    </row>
    <row r="13778" spans="2:2">
      <c r="B13778" s="13"/>
    </row>
    <row r="13779" spans="2:2">
      <c r="B13779" s="13"/>
    </row>
    <row r="13780" spans="2:2">
      <c r="B13780" s="13"/>
    </row>
    <row r="13781" spans="2:2">
      <c r="B13781" s="13"/>
    </row>
    <row r="13782" spans="2:2">
      <c r="B13782" s="13"/>
    </row>
    <row r="13783" spans="2:2">
      <c r="B13783" s="13"/>
    </row>
    <row r="13784" spans="2:2">
      <c r="B13784" s="13"/>
    </row>
    <row r="13785" spans="2:2">
      <c r="B13785" s="13"/>
    </row>
    <row r="13786" spans="2:2">
      <c r="B13786" s="13"/>
    </row>
    <row r="13787" spans="2:2">
      <c r="B13787" s="13"/>
    </row>
    <row r="13788" spans="2:2">
      <c r="B13788" s="13"/>
    </row>
    <row r="13789" spans="2:2">
      <c r="B13789" s="13"/>
    </row>
    <row r="13790" spans="2:2">
      <c r="B13790" s="13"/>
    </row>
    <row r="13791" spans="2:2">
      <c r="B13791" s="13"/>
    </row>
    <row r="13792" spans="2:2">
      <c r="B13792" s="13"/>
    </row>
    <row r="13793" spans="2:2">
      <c r="B13793" s="13"/>
    </row>
    <row r="13794" spans="2:2">
      <c r="B13794" s="13"/>
    </row>
    <row r="13795" spans="2:2">
      <c r="B13795" s="13"/>
    </row>
    <row r="13796" spans="2:2">
      <c r="B13796" s="13"/>
    </row>
    <row r="13797" spans="2:2">
      <c r="B13797" s="13"/>
    </row>
    <row r="13798" spans="2:2">
      <c r="B13798" s="13"/>
    </row>
    <row r="13799" spans="2:2">
      <c r="B13799" s="13"/>
    </row>
    <row r="13800" spans="2:2">
      <c r="B13800" s="13"/>
    </row>
    <row r="13801" spans="2:2">
      <c r="B13801" s="13"/>
    </row>
    <row r="13802" spans="2:2">
      <c r="B13802" s="13"/>
    </row>
    <row r="13803" spans="2:2">
      <c r="B13803" s="13"/>
    </row>
    <row r="13804" spans="2:2">
      <c r="B13804" s="13"/>
    </row>
    <row r="13805" spans="2:2">
      <c r="B13805" s="13"/>
    </row>
    <row r="13806" spans="2:2">
      <c r="B13806" s="13"/>
    </row>
    <row r="13807" spans="2:2">
      <c r="B13807" s="13"/>
    </row>
    <row r="13808" spans="2:2">
      <c r="B13808" s="13"/>
    </row>
    <row r="13809" spans="2:2">
      <c r="B13809" s="13"/>
    </row>
    <row r="13810" spans="2:2">
      <c r="B13810" s="13"/>
    </row>
    <row r="13811" spans="2:2">
      <c r="B13811" s="13"/>
    </row>
    <row r="13812" spans="2:2">
      <c r="B13812" s="13"/>
    </row>
    <row r="13813" spans="2:2">
      <c r="B13813" s="13"/>
    </row>
    <row r="13814" spans="2:2">
      <c r="B13814" s="13"/>
    </row>
    <row r="13815" spans="2:2">
      <c r="B13815" s="13"/>
    </row>
    <row r="13816" spans="2:2">
      <c r="B13816" s="13"/>
    </row>
    <row r="13817" spans="2:2">
      <c r="B13817" s="13"/>
    </row>
    <row r="13818" spans="2:2">
      <c r="B13818" s="13"/>
    </row>
    <row r="13819" spans="2:2">
      <c r="B13819" s="13"/>
    </row>
    <row r="13820" spans="2:2">
      <c r="B13820" s="13"/>
    </row>
    <row r="13821" spans="2:2">
      <c r="B13821" s="13"/>
    </row>
    <row r="13822" spans="2:2">
      <c r="B13822" s="13"/>
    </row>
    <row r="13823" spans="2:2">
      <c r="B13823" s="13"/>
    </row>
    <row r="13824" spans="2:2">
      <c r="B13824" s="13"/>
    </row>
    <row r="13825" spans="2:2">
      <c r="B13825" s="13"/>
    </row>
    <row r="13826" spans="2:2">
      <c r="B13826" s="13"/>
    </row>
    <row r="13827" spans="2:2">
      <c r="B13827" s="13"/>
    </row>
    <row r="13828" spans="2:2">
      <c r="B13828" s="13"/>
    </row>
    <row r="13829" spans="2:2">
      <c r="B13829" s="13"/>
    </row>
    <row r="13830" spans="2:2">
      <c r="B13830" s="13"/>
    </row>
    <row r="13831" spans="2:2">
      <c r="B13831" s="13"/>
    </row>
    <row r="13832" spans="2:2">
      <c r="B13832" s="13"/>
    </row>
    <row r="13833" spans="2:2">
      <c r="B13833" s="13"/>
    </row>
    <row r="13834" spans="2:2">
      <c r="B13834" s="13"/>
    </row>
    <row r="13835" spans="2:2">
      <c r="B13835" s="13"/>
    </row>
    <row r="13836" spans="2:2">
      <c r="B13836" s="13"/>
    </row>
    <row r="13837" spans="2:2">
      <c r="B13837" s="13"/>
    </row>
    <row r="13838" spans="2:2">
      <c r="B13838" s="13"/>
    </row>
    <row r="13839" spans="2:2">
      <c r="B13839" s="13"/>
    </row>
    <row r="13840" spans="2:2">
      <c r="B13840" s="13"/>
    </row>
    <row r="13841" spans="2:2">
      <c r="B13841" s="13"/>
    </row>
    <row r="13842" spans="2:2">
      <c r="B13842" s="13"/>
    </row>
    <row r="13843" spans="2:2">
      <c r="B13843" s="13"/>
    </row>
    <row r="13844" spans="2:2">
      <c r="B13844" s="13"/>
    </row>
    <row r="13845" spans="2:2">
      <c r="B13845" s="13"/>
    </row>
    <row r="13846" spans="2:2">
      <c r="B13846" s="13"/>
    </row>
    <row r="13847" spans="2:2">
      <c r="B13847" s="13"/>
    </row>
    <row r="13848" spans="2:2">
      <c r="B13848" s="13"/>
    </row>
    <row r="13849" spans="2:2">
      <c r="B13849" s="13"/>
    </row>
    <row r="13850" spans="2:2">
      <c r="B13850" s="13"/>
    </row>
    <row r="13851" spans="2:2">
      <c r="B13851" s="13"/>
    </row>
    <row r="13852" spans="2:2">
      <c r="B13852" s="13"/>
    </row>
    <row r="13853" spans="2:2">
      <c r="B13853" s="13"/>
    </row>
    <row r="13854" spans="2:2">
      <c r="B13854" s="13"/>
    </row>
    <row r="13855" spans="2:2">
      <c r="B13855" s="13"/>
    </row>
    <row r="13856" spans="2:2">
      <c r="B13856" s="13"/>
    </row>
    <row r="13857" spans="2:2">
      <c r="B13857" s="13"/>
    </row>
    <row r="13858" spans="2:2">
      <c r="B13858" s="13"/>
    </row>
    <row r="13859" spans="2:2">
      <c r="B13859" s="13"/>
    </row>
    <row r="13860" spans="2:2">
      <c r="B13860" s="13"/>
    </row>
    <row r="13861" spans="2:2">
      <c r="B13861" s="13"/>
    </row>
    <row r="13862" spans="2:2">
      <c r="B13862" s="13"/>
    </row>
    <row r="13863" spans="2:2">
      <c r="B13863" s="13"/>
    </row>
    <row r="13864" spans="2:2">
      <c r="B13864" s="13"/>
    </row>
    <row r="13865" spans="2:2">
      <c r="B13865" s="13"/>
    </row>
    <row r="13866" spans="2:2">
      <c r="B13866" s="13"/>
    </row>
    <row r="13867" spans="2:2">
      <c r="B13867" s="13"/>
    </row>
    <row r="13868" spans="2:2">
      <c r="B13868" s="13"/>
    </row>
    <row r="13869" spans="2:2">
      <c r="B13869" s="13"/>
    </row>
    <row r="13870" spans="2:2">
      <c r="B13870" s="13"/>
    </row>
    <row r="13871" spans="2:2">
      <c r="B13871" s="13"/>
    </row>
    <row r="13872" spans="2:2">
      <c r="B13872" s="13"/>
    </row>
    <row r="13873" spans="2:2">
      <c r="B13873" s="13"/>
    </row>
    <row r="13874" spans="2:2">
      <c r="B13874" s="13"/>
    </row>
    <row r="13875" spans="2:2">
      <c r="B13875" s="13"/>
    </row>
    <row r="13876" spans="2:2">
      <c r="B13876" s="13"/>
    </row>
    <row r="13877" spans="2:2">
      <c r="B13877" s="13"/>
    </row>
    <row r="13878" spans="2:2">
      <c r="B13878" s="13"/>
    </row>
    <row r="13879" spans="2:2">
      <c r="B13879" s="13"/>
    </row>
    <row r="13880" spans="2:2">
      <c r="B13880" s="13"/>
    </row>
    <row r="13881" spans="2:2">
      <c r="B13881" s="13"/>
    </row>
    <row r="13882" spans="2:2">
      <c r="B13882" s="13"/>
    </row>
    <row r="13883" spans="2:2">
      <c r="B13883" s="13"/>
    </row>
    <row r="13884" spans="2:2">
      <c r="B13884" s="13"/>
    </row>
    <row r="13885" spans="2:2">
      <c r="B13885" s="13"/>
    </row>
    <row r="13886" spans="2:2">
      <c r="B13886" s="13"/>
    </row>
    <row r="13887" spans="2:2">
      <c r="B13887" s="13"/>
    </row>
    <row r="13888" spans="2:2">
      <c r="B13888" s="13"/>
    </row>
    <row r="13889" spans="2:2">
      <c r="B13889" s="13"/>
    </row>
    <row r="13890" spans="2:2">
      <c r="B13890" s="13"/>
    </row>
    <row r="13891" spans="2:2">
      <c r="B13891" s="13"/>
    </row>
    <row r="13892" spans="2:2">
      <c r="B13892" s="13"/>
    </row>
    <row r="13893" spans="2:2">
      <c r="B13893" s="13"/>
    </row>
    <row r="13894" spans="2:2">
      <c r="B13894" s="13"/>
    </row>
    <row r="13895" spans="2:2">
      <c r="B13895" s="13"/>
    </row>
    <row r="13896" spans="2:2">
      <c r="B13896" s="13"/>
    </row>
    <row r="13897" spans="2:2">
      <c r="B13897" s="13"/>
    </row>
    <row r="13898" spans="2:2">
      <c r="B13898" s="13"/>
    </row>
    <row r="13899" spans="2:2">
      <c r="B13899" s="13"/>
    </row>
    <row r="13900" spans="2:2">
      <c r="B13900" s="13"/>
    </row>
    <row r="13901" spans="2:2">
      <c r="B13901" s="13"/>
    </row>
    <row r="13902" spans="2:2">
      <c r="B13902" s="13"/>
    </row>
    <row r="13903" spans="2:2">
      <c r="B13903" s="13"/>
    </row>
    <row r="13904" spans="2:2">
      <c r="B13904" s="13"/>
    </row>
    <row r="13905" spans="2:2">
      <c r="B13905" s="13"/>
    </row>
    <row r="13906" spans="2:2">
      <c r="B13906" s="13"/>
    </row>
    <row r="13907" spans="2:2">
      <c r="B13907" s="13"/>
    </row>
    <row r="13908" spans="2:2">
      <c r="B13908" s="13"/>
    </row>
    <row r="13909" spans="2:2">
      <c r="B13909" s="13"/>
    </row>
    <row r="13910" spans="2:2">
      <c r="B13910" s="13"/>
    </row>
    <row r="13911" spans="2:2">
      <c r="B13911" s="13"/>
    </row>
    <row r="13912" spans="2:2">
      <c r="B13912" s="13"/>
    </row>
    <row r="13913" spans="2:2">
      <c r="B13913" s="13"/>
    </row>
    <row r="13914" spans="2:2">
      <c r="B13914" s="13"/>
    </row>
    <row r="13915" spans="2:2">
      <c r="B13915" s="13"/>
    </row>
    <row r="13916" spans="2:2">
      <c r="B13916" s="13"/>
    </row>
    <row r="13917" spans="2:2">
      <c r="B13917" s="13"/>
    </row>
    <row r="13918" spans="2:2">
      <c r="B13918" s="13"/>
    </row>
    <row r="13919" spans="2:2">
      <c r="B13919" s="13"/>
    </row>
    <row r="13920" spans="2:2">
      <c r="B13920" s="13"/>
    </row>
    <row r="13921" spans="2:2">
      <c r="B13921" s="13"/>
    </row>
    <row r="13922" spans="2:2">
      <c r="B13922" s="13"/>
    </row>
    <row r="13923" spans="2:2">
      <c r="B13923" s="13"/>
    </row>
    <row r="13924" spans="2:2">
      <c r="B13924" s="13"/>
    </row>
    <row r="13925" spans="2:2">
      <c r="B13925" s="13"/>
    </row>
    <row r="13926" spans="2:2">
      <c r="B13926" s="13"/>
    </row>
    <row r="13927" spans="2:2">
      <c r="B13927" s="13"/>
    </row>
    <row r="13928" spans="2:2">
      <c r="B13928" s="13"/>
    </row>
    <row r="13929" spans="2:2">
      <c r="B13929" s="13"/>
    </row>
    <row r="13930" spans="2:2">
      <c r="B13930" s="13"/>
    </row>
    <row r="13931" spans="2:2">
      <c r="B13931" s="13"/>
    </row>
    <row r="13932" spans="2:2">
      <c r="B13932" s="13"/>
    </row>
    <row r="13933" spans="2:2">
      <c r="B13933" s="13"/>
    </row>
    <row r="13934" spans="2:2">
      <c r="B13934" s="13"/>
    </row>
    <row r="13935" spans="2:2">
      <c r="B13935" s="13"/>
    </row>
    <row r="13936" spans="2:2">
      <c r="B13936" s="13"/>
    </row>
    <row r="13937" spans="2:2">
      <c r="B13937" s="13"/>
    </row>
    <row r="13938" spans="2:2">
      <c r="B13938" s="13"/>
    </row>
    <row r="13939" spans="2:2">
      <c r="B13939" s="13"/>
    </row>
    <row r="13940" spans="2:2">
      <c r="B13940" s="13"/>
    </row>
    <row r="13941" spans="2:2">
      <c r="B13941" s="13"/>
    </row>
    <row r="13942" spans="2:2">
      <c r="B13942" s="13"/>
    </row>
    <row r="13943" spans="2:2">
      <c r="B13943" s="13"/>
    </row>
    <row r="13944" spans="2:2">
      <c r="B13944" s="13"/>
    </row>
    <row r="13945" spans="2:2">
      <c r="B13945" s="13"/>
    </row>
    <row r="13946" spans="2:2">
      <c r="B13946" s="13"/>
    </row>
    <row r="13947" spans="2:2">
      <c r="B13947" s="13"/>
    </row>
    <row r="13948" spans="2:2">
      <c r="B13948" s="13"/>
    </row>
    <row r="13949" spans="2:2">
      <c r="B13949" s="13"/>
    </row>
    <row r="13950" spans="2:2">
      <c r="B13950" s="13"/>
    </row>
    <row r="13951" spans="2:2">
      <c r="B13951" s="13"/>
    </row>
    <row r="13952" spans="2:2">
      <c r="B13952" s="13"/>
    </row>
    <row r="13953" spans="2:2">
      <c r="B13953" s="13"/>
    </row>
    <row r="13954" spans="2:2">
      <c r="B13954" s="13"/>
    </row>
    <row r="13955" spans="2:2">
      <c r="B13955" s="13"/>
    </row>
    <row r="13956" spans="2:2">
      <c r="B13956" s="13"/>
    </row>
    <row r="13957" spans="2:2">
      <c r="B13957" s="13"/>
    </row>
    <row r="13958" spans="2:2">
      <c r="B13958" s="13"/>
    </row>
    <row r="13959" spans="2:2">
      <c r="B13959" s="13"/>
    </row>
    <row r="13960" spans="2:2">
      <c r="B13960" s="13"/>
    </row>
    <row r="13961" spans="2:2">
      <c r="B13961" s="13"/>
    </row>
    <row r="13962" spans="2:2">
      <c r="B13962" s="13"/>
    </row>
    <row r="13963" spans="2:2">
      <c r="B13963" s="13"/>
    </row>
    <row r="13964" spans="2:2">
      <c r="B13964" s="13"/>
    </row>
    <row r="13965" spans="2:2">
      <c r="B13965" s="13"/>
    </row>
    <row r="13966" spans="2:2">
      <c r="B13966" s="13"/>
    </row>
    <row r="13967" spans="2:2">
      <c r="B13967" s="13"/>
    </row>
    <row r="13968" spans="2:2">
      <c r="B13968" s="13"/>
    </row>
    <row r="13969" spans="2:2">
      <c r="B13969" s="13"/>
    </row>
    <row r="13970" spans="2:2">
      <c r="B13970" s="13"/>
    </row>
    <row r="13971" spans="2:2">
      <c r="B13971" s="13"/>
    </row>
    <row r="13972" spans="2:2">
      <c r="B13972" s="13"/>
    </row>
    <row r="13973" spans="2:2">
      <c r="B13973" s="13"/>
    </row>
    <row r="13974" spans="2:2">
      <c r="B13974" s="13"/>
    </row>
    <row r="13975" spans="2:2">
      <c r="B13975" s="13"/>
    </row>
    <row r="13976" spans="2:2">
      <c r="B13976" s="13"/>
    </row>
    <row r="13977" spans="2:2">
      <c r="B13977" s="13"/>
    </row>
    <row r="13978" spans="2:2">
      <c r="B13978" s="13"/>
    </row>
    <row r="13979" spans="2:2">
      <c r="B13979" s="13"/>
    </row>
    <row r="13980" spans="2:2">
      <c r="B13980" s="13"/>
    </row>
    <row r="13981" spans="2:2">
      <c r="B13981" s="13"/>
    </row>
    <row r="13982" spans="2:2">
      <c r="B13982" s="13"/>
    </row>
    <row r="13983" spans="2:2">
      <c r="B13983" s="13"/>
    </row>
    <row r="13984" spans="2:2">
      <c r="B13984" s="13"/>
    </row>
    <row r="13985" spans="2:2">
      <c r="B13985" s="13"/>
    </row>
    <row r="13986" spans="2:2">
      <c r="B13986" s="13"/>
    </row>
    <row r="13987" spans="2:2">
      <c r="B13987" s="13"/>
    </row>
    <row r="13988" spans="2:2">
      <c r="B13988" s="13"/>
    </row>
    <row r="13989" spans="2:2">
      <c r="B13989" s="13"/>
    </row>
    <row r="13990" spans="2:2">
      <c r="B13990" s="13"/>
    </row>
    <row r="13991" spans="2:2">
      <c r="B13991" s="13"/>
    </row>
    <row r="13992" spans="2:2">
      <c r="B13992" s="13"/>
    </row>
    <row r="13993" spans="2:2">
      <c r="B13993" s="13"/>
    </row>
    <row r="13994" spans="2:2">
      <c r="B13994" s="13"/>
    </row>
    <row r="13995" spans="2:2">
      <c r="B13995" s="13"/>
    </row>
    <row r="13996" spans="2:2">
      <c r="B13996" s="13"/>
    </row>
    <row r="13997" spans="2:2">
      <c r="B13997" s="13"/>
    </row>
    <row r="13998" spans="2:2">
      <c r="B13998" s="13"/>
    </row>
    <row r="13999" spans="2:2">
      <c r="B13999" s="13"/>
    </row>
    <row r="14000" spans="2:2">
      <c r="B14000" s="13"/>
    </row>
    <row r="14001" spans="2:2">
      <c r="B14001" s="13"/>
    </row>
    <row r="14002" spans="2:2">
      <c r="B14002" s="13"/>
    </row>
    <row r="14003" spans="2:2">
      <c r="B14003" s="13"/>
    </row>
    <row r="14004" spans="2:2">
      <c r="B14004" s="13"/>
    </row>
    <row r="14005" spans="2:2">
      <c r="B14005" s="13"/>
    </row>
    <row r="14006" spans="2:2">
      <c r="B14006" s="13"/>
    </row>
    <row r="14007" spans="2:2">
      <c r="B14007" s="13"/>
    </row>
    <row r="14008" spans="2:2">
      <c r="B14008" s="13"/>
    </row>
    <row r="14009" spans="2:2">
      <c r="B14009" s="13"/>
    </row>
    <row r="14010" spans="2:2">
      <c r="B14010" s="13"/>
    </row>
    <row r="14011" spans="2:2">
      <c r="B14011" s="13"/>
    </row>
    <row r="14012" spans="2:2">
      <c r="B14012" s="13"/>
    </row>
    <row r="14013" spans="2:2">
      <c r="B14013" s="13"/>
    </row>
    <row r="14014" spans="2:2">
      <c r="B14014" s="13"/>
    </row>
    <row r="14015" spans="2:2">
      <c r="B14015" s="13"/>
    </row>
    <row r="14016" spans="2:2">
      <c r="B14016" s="13"/>
    </row>
    <row r="14017" spans="2:2">
      <c r="B14017" s="13"/>
    </row>
    <row r="14018" spans="2:2">
      <c r="B14018" s="13"/>
    </row>
    <row r="14019" spans="2:2">
      <c r="B14019" s="13"/>
    </row>
    <row r="14020" spans="2:2">
      <c r="B14020" s="13"/>
    </row>
    <row r="14021" spans="2:2">
      <c r="B14021" s="13"/>
    </row>
    <row r="14022" spans="2:2">
      <c r="B14022" s="13"/>
    </row>
    <row r="14023" spans="2:2">
      <c r="B14023" s="13"/>
    </row>
    <row r="14024" spans="2:2">
      <c r="B14024" s="13"/>
    </row>
    <row r="14025" spans="2:2">
      <c r="B14025" s="13"/>
    </row>
    <row r="14026" spans="2:2">
      <c r="B14026" s="13"/>
    </row>
    <row r="14027" spans="2:2">
      <c r="B14027" s="13"/>
    </row>
    <row r="14028" spans="2:2">
      <c r="B14028" s="13"/>
    </row>
    <row r="14029" spans="2:2">
      <c r="B14029" s="13"/>
    </row>
    <row r="14030" spans="2:2">
      <c r="B14030" s="13"/>
    </row>
    <row r="14031" spans="2:2">
      <c r="B14031" s="13"/>
    </row>
    <row r="14032" spans="2:2">
      <c r="B14032" s="13"/>
    </row>
    <row r="14033" spans="2:2">
      <c r="B14033" s="13"/>
    </row>
    <row r="14034" spans="2:2">
      <c r="B14034" s="13"/>
    </row>
    <row r="14035" spans="2:2">
      <c r="B14035" s="13"/>
    </row>
    <row r="14036" spans="2:2">
      <c r="B14036" s="13"/>
    </row>
    <row r="14037" spans="2:2">
      <c r="B14037" s="13"/>
    </row>
    <row r="14038" spans="2:2">
      <c r="B14038" s="13"/>
    </row>
    <row r="14039" spans="2:2">
      <c r="B14039" s="13"/>
    </row>
    <row r="14040" spans="2:2">
      <c r="B14040" s="13"/>
    </row>
    <row r="14041" spans="2:2">
      <c r="B14041" s="13"/>
    </row>
    <row r="14042" spans="2:2">
      <c r="B14042" s="13"/>
    </row>
    <row r="14043" spans="2:2">
      <c r="B14043" s="13"/>
    </row>
    <row r="14044" spans="2:2">
      <c r="B14044" s="13"/>
    </row>
    <row r="14045" spans="2:2">
      <c r="B14045" s="13"/>
    </row>
    <row r="14046" spans="2:2">
      <c r="B14046" s="13"/>
    </row>
    <row r="14047" spans="2:2">
      <c r="B14047" s="13"/>
    </row>
    <row r="14048" spans="2:2">
      <c r="B14048" s="13"/>
    </row>
    <row r="14049" spans="2:2">
      <c r="B14049" s="13"/>
    </row>
    <row r="14050" spans="2:2">
      <c r="B14050" s="13"/>
    </row>
    <row r="14051" spans="2:2">
      <c r="B14051" s="13"/>
    </row>
    <row r="14052" spans="2:2">
      <c r="B14052" s="13"/>
    </row>
    <row r="14053" spans="2:2">
      <c r="B14053" s="13"/>
    </row>
    <row r="14054" spans="2:2">
      <c r="B14054" s="13"/>
    </row>
    <row r="14055" spans="2:2">
      <c r="B14055" s="13"/>
    </row>
    <row r="14056" spans="2:2">
      <c r="B14056" s="13"/>
    </row>
    <row r="14057" spans="2:2">
      <c r="B14057" s="13"/>
    </row>
    <row r="14058" spans="2:2">
      <c r="B14058" s="13"/>
    </row>
    <row r="14059" spans="2:2">
      <c r="B14059" s="13"/>
    </row>
    <row r="14060" spans="2:2">
      <c r="B14060" s="13"/>
    </row>
    <row r="14061" spans="2:2">
      <c r="B14061" s="13"/>
    </row>
    <row r="14062" spans="2:2">
      <c r="B14062" s="13"/>
    </row>
    <row r="14063" spans="2:2">
      <c r="B14063" s="13"/>
    </row>
    <row r="14064" spans="2:2">
      <c r="B14064" s="13"/>
    </row>
    <row r="14065" spans="2:2">
      <c r="B14065" s="13"/>
    </row>
    <row r="14066" spans="2:2">
      <c r="B14066" s="13"/>
    </row>
    <row r="14067" spans="2:2">
      <c r="B14067" s="13"/>
    </row>
    <row r="14068" spans="2:2">
      <c r="B14068" s="13"/>
    </row>
    <row r="14069" spans="2:2">
      <c r="B14069" s="13"/>
    </row>
    <row r="14070" spans="2:2">
      <c r="B14070" s="13"/>
    </row>
    <row r="14071" spans="2:2">
      <c r="B14071" s="13"/>
    </row>
    <row r="14072" spans="2:2">
      <c r="B14072" s="13"/>
    </row>
    <row r="14073" spans="2:2">
      <c r="B14073" s="13"/>
    </row>
    <row r="14074" spans="2:2">
      <c r="B14074" s="13"/>
    </row>
    <row r="14075" spans="2:2">
      <c r="B14075" s="13"/>
    </row>
    <row r="14076" spans="2:2">
      <c r="B14076" s="13"/>
    </row>
    <row r="14077" spans="2:2">
      <c r="B14077" s="13"/>
    </row>
    <row r="14078" spans="2:2">
      <c r="B14078" s="13"/>
    </row>
    <row r="14079" spans="2:2">
      <c r="B14079" s="13"/>
    </row>
    <row r="14080" spans="2:2">
      <c r="B14080" s="13"/>
    </row>
    <row r="14081" spans="2:2">
      <c r="B14081" s="13"/>
    </row>
    <row r="14082" spans="2:2">
      <c r="B14082" s="13"/>
    </row>
    <row r="14083" spans="2:2">
      <c r="B14083" s="13"/>
    </row>
    <row r="14084" spans="2:2">
      <c r="B14084" s="13"/>
    </row>
    <row r="14085" spans="2:2">
      <c r="B14085" s="13"/>
    </row>
    <row r="14086" spans="2:2">
      <c r="B14086" s="13"/>
    </row>
    <row r="14087" spans="2:2">
      <c r="B14087" s="13"/>
    </row>
    <row r="14088" spans="2:2">
      <c r="B14088" s="13"/>
    </row>
    <row r="14089" spans="2:2">
      <c r="B14089" s="13"/>
    </row>
    <row r="14090" spans="2:2">
      <c r="B14090" s="13"/>
    </row>
    <row r="14091" spans="2:2">
      <c r="B14091" s="13"/>
    </row>
    <row r="14092" spans="2:2">
      <c r="B14092" s="13"/>
    </row>
    <row r="14093" spans="2:2">
      <c r="B14093" s="13"/>
    </row>
    <row r="14094" spans="2:2">
      <c r="B14094" s="13"/>
    </row>
    <row r="14095" spans="2:2">
      <c r="B14095" s="13"/>
    </row>
    <row r="14096" spans="2:2">
      <c r="B14096" s="13"/>
    </row>
    <row r="14097" spans="2:2">
      <c r="B14097" s="13"/>
    </row>
    <row r="14098" spans="2:2">
      <c r="B14098" s="13"/>
    </row>
    <row r="14099" spans="2:2">
      <c r="B14099" s="13"/>
    </row>
    <row r="14100" spans="2:2">
      <c r="B14100" s="13"/>
    </row>
    <row r="14101" spans="2:2">
      <c r="B14101" s="13"/>
    </row>
    <row r="14102" spans="2:2">
      <c r="B14102" s="13"/>
    </row>
    <row r="14103" spans="2:2">
      <c r="B14103" s="13"/>
    </row>
    <row r="14104" spans="2:2">
      <c r="B14104" s="13"/>
    </row>
    <row r="14105" spans="2:2">
      <c r="B14105" s="13"/>
    </row>
    <row r="14106" spans="2:2">
      <c r="B14106" s="13"/>
    </row>
    <row r="14107" spans="2:2">
      <c r="B14107" s="13"/>
    </row>
    <row r="14108" spans="2:2">
      <c r="B14108" s="13"/>
    </row>
    <row r="14109" spans="2:2">
      <c r="B14109" s="13"/>
    </row>
    <row r="14110" spans="2:2">
      <c r="B14110" s="13"/>
    </row>
    <row r="14111" spans="2:2">
      <c r="B14111" s="13"/>
    </row>
    <row r="14112" spans="2:2">
      <c r="B14112" s="13"/>
    </row>
    <row r="14113" spans="2:2">
      <c r="B14113" s="13"/>
    </row>
    <row r="14114" spans="2:2">
      <c r="B14114" s="13"/>
    </row>
    <row r="14115" spans="2:2">
      <c r="B14115" s="13"/>
    </row>
    <row r="14116" spans="2:2">
      <c r="B14116" s="13"/>
    </row>
    <row r="14117" spans="2:2">
      <c r="B14117" s="13"/>
    </row>
    <row r="14118" spans="2:2">
      <c r="B14118" s="13"/>
    </row>
    <row r="14119" spans="2:2">
      <c r="B14119" s="13"/>
    </row>
    <row r="14120" spans="2:2">
      <c r="B14120" s="13"/>
    </row>
    <row r="14121" spans="2:2">
      <c r="B14121" s="13"/>
    </row>
    <row r="14122" spans="2:2">
      <c r="B14122" s="13"/>
    </row>
    <row r="14123" spans="2:2">
      <c r="B14123" s="13"/>
    </row>
    <row r="14124" spans="2:2">
      <c r="B14124" s="13"/>
    </row>
    <row r="14125" spans="2:2">
      <c r="B14125" s="13"/>
    </row>
    <row r="14126" spans="2:2">
      <c r="B14126" s="13"/>
    </row>
    <row r="14127" spans="2:2">
      <c r="B14127" s="13"/>
    </row>
    <row r="14128" spans="2:2">
      <c r="B14128" s="13"/>
    </row>
    <row r="14129" spans="2:2">
      <c r="B14129" s="13"/>
    </row>
    <row r="14130" spans="2:2">
      <c r="B14130" s="13"/>
    </row>
    <row r="14131" spans="2:2">
      <c r="B14131" s="13"/>
    </row>
    <row r="14132" spans="2:2">
      <c r="B14132" s="13"/>
    </row>
    <row r="14133" spans="2:2">
      <c r="B14133" s="13"/>
    </row>
    <row r="14134" spans="2:2">
      <c r="B14134" s="13"/>
    </row>
    <row r="14135" spans="2:2">
      <c r="B14135" s="13"/>
    </row>
    <row r="14136" spans="2:2">
      <c r="B14136" s="13"/>
    </row>
    <row r="14137" spans="2:2">
      <c r="B14137" s="13"/>
    </row>
    <row r="14138" spans="2:2">
      <c r="B14138" s="13"/>
    </row>
    <row r="14139" spans="2:2">
      <c r="B14139" s="13"/>
    </row>
    <row r="14140" spans="2:2">
      <c r="B14140" s="13"/>
    </row>
    <row r="14141" spans="2:2">
      <c r="B14141" s="13"/>
    </row>
    <row r="14142" spans="2:2">
      <c r="B14142" s="13"/>
    </row>
    <row r="14143" spans="2:2">
      <c r="B14143" s="13"/>
    </row>
    <row r="14144" spans="2:2">
      <c r="B14144" s="13"/>
    </row>
    <row r="14145" spans="2:2">
      <c r="B14145" s="13"/>
    </row>
    <row r="14146" spans="2:2">
      <c r="B14146" s="13"/>
    </row>
    <row r="14147" spans="2:2">
      <c r="B14147" s="13"/>
    </row>
    <row r="14148" spans="2:2">
      <c r="B14148" s="13"/>
    </row>
    <row r="14149" spans="2:2">
      <c r="B14149" s="13"/>
    </row>
    <row r="14150" spans="2:2">
      <c r="B14150" s="13"/>
    </row>
    <row r="14151" spans="2:2">
      <c r="B14151" s="13"/>
    </row>
    <row r="14152" spans="2:2">
      <c r="B14152" s="13"/>
    </row>
    <row r="14153" spans="2:2">
      <c r="B14153" s="13"/>
    </row>
    <row r="14154" spans="2:2">
      <c r="B14154" s="13"/>
    </row>
    <row r="14155" spans="2:2">
      <c r="B14155" s="13"/>
    </row>
    <row r="14156" spans="2:2">
      <c r="B14156" s="13"/>
    </row>
    <row r="14157" spans="2:2">
      <c r="B14157" s="13"/>
    </row>
    <row r="14158" spans="2:2">
      <c r="B14158" s="13"/>
    </row>
    <row r="14159" spans="2:2">
      <c r="B14159" s="13"/>
    </row>
    <row r="14160" spans="2:2">
      <c r="B14160" s="13"/>
    </row>
    <row r="14161" spans="2:2">
      <c r="B14161" s="13"/>
    </row>
    <row r="14162" spans="2:2">
      <c r="B14162" s="13"/>
    </row>
    <row r="14163" spans="2:2">
      <c r="B14163" s="13"/>
    </row>
    <row r="14164" spans="2:2">
      <c r="B14164" s="13"/>
    </row>
    <row r="14165" spans="2:2">
      <c r="B14165" s="13"/>
    </row>
    <row r="14166" spans="2:2">
      <c r="B14166" s="13"/>
    </row>
    <row r="14167" spans="2:2">
      <c r="B14167" s="13"/>
    </row>
    <row r="14168" spans="2:2">
      <c r="B14168" s="13"/>
    </row>
    <row r="14169" spans="2:2">
      <c r="B14169" s="13"/>
    </row>
    <row r="14170" spans="2:2">
      <c r="B14170" s="13"/>
    </row>
    <row r="14171" spans="2:2">
      <c r="B14171" s="13"/>
    </row>
    <row r="14172" spans="2:2">
      <c r="B14172" s="13"/>
    </row>
    <row r="14173" spans="2:2">
      <c r="B14173" s="13"/>
    </row>
    <row r="14174" spans="2:2">
      <c r="B14174" s="13"/>
    </row>
    <row r="14175" spans="2:2">
      <c r="B14175" s="13"/>
    </row>
    <row r="14176" spans="2:2">
      <c r="B14176" s="13"/>
    </row>
    <row r="14177" spans="2:2">
      <c r="B14177" s="13"/>
    </row>
    <row r="14178" spans="2:2">
      <c r="B14178" s="13"/>
    </row>
    <row r="14179" spans="2:2">
      <c r="B14179" s="13"/>
    </row>
    <row r="14180" spans="2:2">
      <c r="B14180" s="13"/>
    </row>
    <row r="14181" spans="2:2">
      <c r="B14181" s="13"/>
    </row>
    <row r="14182" spans="2:2">
      <c r="B14182" s="13"/>
    </row>
    <row r="14183" spans="2:2">
      <c r="B14183" s="13"/>
    </row>
    <row r="14184" spans="2:2">
      <c r="B14184" s="13"/>
    </row>
    <row r="14185" spans="2:2">
      <c r="B14185" s="13"/>
    </row>
    <row r="14186" spans="2:2">
      <c r="B14186" s="13"/>
    </row>
    <row r="14187" spans="2:2">
      <c r="B14187" s="13"/>
    </row>
    <row r="14188" spans="2:2">
      <c r="B14188" s="13"/>
    </row>
    <row r="14189" spans="2:2">
      <c r="B14189" s="13"/>
    </row>
    <row r="14190" spans="2:2">
      <c r="B14190" s="13"/>
    </row>
    <row r="14191" spans="2:2">
      <c r="B14191" s="13"/>
    </row>
    <row r="14192" spans="2:2">
      <c r="B14192" s="13"/>
    </row>
    <row r="14193" spans="2:2">
      <c r="B14193" s="13"/>
    </row>
    <row r="14194" spans="2:2">
      <c r="B14194" s="13"/>
    </row>
    <row r="14195" spans="2:2">
      <c r="B14195" s="13"/>
    </row>
    <row r="14196" spans="2:2">
      <c r="B14196" s="13"/>
    </row>
    <row r="14197" spans="2:2">
      <c r="B14197" s="13"/>
    </row>
    <row r="14198" spans="2:2">
      <c r="B14198" s="13"/>
    </row>
    <row r="14199" spans="2:2">
      <c r="B14199" s="13"/>
    </row>
    <row r="14200" spans="2:2">
      <c r="B14200" s="13"/>
    </row>
    <row r="14201" spans="2:2">
      <c r="B14201" s="13"/>
    </row>
    <row r="14202" spans="2:2">
      <c r="B14202" s="13"/>
    </row>
    <row r="14203" spans="2:2">
      <c r="B14203" s="13"/>
    </row>
    <row r="14204" spans="2:2">
      <c r="B14204" s="13"/>
    </row>
    <row r="14205" spans="2:2">
      <c r="B14205" s="13"/>
    </row>
    <row r="14206" spans="2:2">
      <c r="B14206" s="13"/>
    </row>
    <row r="14207" spans="2:2">
      <c r="B14207" s="13"/>
    </row>
    <row r="14208" spans="2:2">
      <c r="B14208" s="13"/>
    </row>
    <row r="14209" spans="2:2">
      <c r="B14209" s="13"/>
    </row>
    <row r="14210" spans="2:2">
      <c r="B14210" s="13"/>
    </row>
    <row r="14211" spans="2:2">
      <c r="B14211" s="13"/>
    </row>
    <row r="14212" spans="2:2">
      <c r="B14212" s="13"/>
    </row>
    <row r="14213" spans="2:2">
      <c r="B14213" s="13"/>
    </row>
    <row r="14214" spans="2:2">
      <c r="B14214" s="13"/>
    </row>
    <row r="14215" spans="2:2">
      <c r="B14215" s="13"/>
    </row>
    <row r="14216" spans="2:2">
      <c r="B14216" s="13"/>
    </row>
    <row r="14217" spans="2:2">
      <c r="B14217" s="13"/>
    </row>
    <row r="14218" spans="2:2">
      <c r="B14218" s="13"/>
    </row>
    <row r="14219" spans="2:2">
      <c r="B14219" s="13"/>
    </row>
    <row r="14220" spans="2:2">
      <c r="B14220" s="13"/>
    </row>
    <row r="14221" spans="2:2">
      <c r="B14221" s="13"/>
    </row>
    <row r="14222" spans="2:2">
      <c r="B14222" s="13"/>
    </row>
    <row r="14223" spans="2:2">
      <c r="B14223" s="13"/>
    </row>
    <row r="14224" spans="2:2">
      <c r="B14224" s="13"/>
    </row>
    <row r="14225" spans="2:2">
      <c r="B14225" s="13"/>
    </row>
    <row r="14226" spans="2:2">
      <c r="B14226" s="13"/>
    </row>
    <row r="14227" spans="2:2">
      <c r="B14227" s="13"/>
    </row>
    <row r="14228" spans="2:2">
      <c r="B14228" s="13"/>
    </row>
    <row r="14229" spans="2:2">
      <c r="B14229" s="13"/>
    </row>
    <row r="14230" spans="2:2">
      <c r="B14230" s="13"/>
    </row>
    <row r="14231" spans="2:2">
      <c r="B14231" s="13"/>
    </row>
    <row r="14232" spans="2:2">
      <c r="B14232" s="13"/>
    </row>
    <row r="14233" spans="2:2">
      <c r="B14233" s="13"/>
    </row>
    <row r="14234" spans="2:2">
      <c r="B14234" s="13"/>
    </row>
    <row r="14235" spans="2:2">
      <c r="B14235" s="13"/>
    </row>
    <row r="14236" spans="2:2">
      <c r="B14236" s="13"/>
    </row>
    <row r="14237" spans="2:2">
      <c r="B14237" s="13"/>
    </row>
    <row r="14238" spans="2:2">
      <c r="B14238" s="13"/>
    </row>
    <row r="14239" spans="2:2">
      <c r="B14239" s="13"/>
    </row>
    <row r="14240" spans="2:2">
      <c r="B14240" s="13"/>
    </row>
    <row r="14241" spans="2:2">
      <c r="B14241" s="13"/>
    </row>
    <row r="14242" spans="2:2">
      <c r="B14242" s="13"/>
    </row>
    <row r="14243" spans="2:2">
      <c r="B14243" s="13"/>
    </row>
    <row r="14244" spans="2:2">
      <c r="B14244" s="13"/>
    </row>
    <row r="14245" spans="2:2">
      <c r="B14245" s="13"/>
    </row>
    <row r="14246" spans="2:2">
      <c r="B14246" s="13"/>
    </row>
    <row r="14247" spans="2:2">
      <c r="B14247" s="13"/>
    </row>
    <row r="14248" spans="2:2">
      <c r="B14248" s="13"/>
    </row>
    <row r="14249" spans="2:2">
      <c r="B14249" s="13"/>
    </row>
    <row r="14250" spans="2:2">
      <c r="B14250" s="13"/>
    </row>
    <row r="14251" spans="2:2">
      <c r="B14251" s="13"/>
    </row>
    <row r="14252" spans="2:2">
      <c r="B14252" s="13"/>
    </row>
    <row r="14253" spans="2:2">
      <c r="B14253" s="13"/>
    </row>
    <row r="14254" spans="2:2">
      <c r="B14254" s="13"/>
    </row>
    <row r="14255" spans="2:2">
      <c r="B14255" s="13"/>
    </row>
    <row r="14256" spans="2:2">
      <c r="B14256" s="13"/>
    </row>
    <row r="14257" spans="2:2">
      <c r="B14257" s="13"/>
    </row>
    <row r="14258" spans="2:2">
      <c r="B14258" s="13"/>
    </row>
    <row r="14259" spans="2:2">
      <c r="B14259" s="13"/>
    </row>
    <row r="14260" spans="2:2">
      <c r="B14260" s="13"/>
    </row>
    <row r="14261" spans="2:2">
      <c r="B14261" s="13"/>
    </row>
    <row r="14262" spans="2:2">
      <c r="B14262" s="13"/>
    </row>
    <row r="14263" spans="2:2">
      <c r="B14263" s="13"/>
    </row>
    <row r="14264" spans="2:2">
      <c r="B14264" s="13"/>
    </row>
    <row r="14265" spans="2:2">
      <c r="B14265" s="13"/>
    </row>
    <row r="14266" spans="2:2">
      <c r="B14266" s="13"/>
    </row>
    <row r="14267" spans="2:2">
      <c r="B14267" s="13"/>
    </row>
    <row r="14268" spans="2:2">
      <c r="B14268" s="13"/>
    </row>
    <row r="14269" spans="2:2">
      <c r="B14269" s="13"/>
    </row>
    <row r="14270" spans="2:2">
      <c r="B14270" s="13"/>
    </row>
    <row r="14271" spans="2:2">
      <c r="B14271" s="13"/>
    </row>
    <row r="14272" spans="2:2">
      <c r="B14272" s="13"/>
    </row>
    <row r="14273" spans="2:2">
      <c r="B14273" s="13"/>
    </row>
    <row r="14274" spans="2:2">
      <c r="B14274" s="13"/>
    </row>
    <row r="14275" spans="2:2">
      <c r="B14275" s="13"/>
    </row>
    <row r="14276" spans="2:2">
      <c r="B14276" s="13"/>
    </row>
    <row r="14277" spans="2:2">
      <c r="B14277" s="13"/>
    </row>
    <row r="14278" spans="2:2">
      <c r="B14278" s="13"/>
    </row>
    <row r="14279" spans="2:2">
      <c r="B14279" s="13"/>
    </row>
    <row r="14280" spans="2:2">
      <c r="B14280" s="13"/>
    </row>
    <row r="14281" spans="2:2">
      <c r="B14281" s="13"/>
    </row>
    <row r="14282" spans="2:2">
      <c r="B14282" s="13"/>
    </row>
    <row r="14283" spans="2:2">
      <c r="B14283" s="13"/>
    </row>
    <row r="14284" spans="2:2">
      <c r="B14284" s="13"/>
    </row>
    <row r="14285" spans="2:2">
      <c r="B14285" s="13"/>
    </row>
    <row r="14286" spans="2:2">
      <c r="B14286" s="13"/>
    </row>
    <row r="14287" spans="2:2">
      <c r="B14287" s="13"/>
    </row>
    <row r="14288" spans="2:2">
      <c r="B14288" s="13"/>
    </row>
    <row r="14289" spans="2:2">
      <c r="B14289" s="13"/>
    </row>
    <row r="14290" spans="2:2">
      <c r="B14290" s="13"/>
    </row>
    <row r="14291" spans="2:2">
      <c r="B14291" s="13"/>
    </row>
    <row r="14292" spans="2:2">
      <c r="B14292" s="13"/>
    </row>
    <row r="14293" spans="2:2">
      <c r="B14293" s="13"/>
    </row>
    <row r="14294" spans="2:2">
      <c r="B14294" s="13"/>
    </row>
    <row r="14295" spans="2:2">
      <c r="B14295" s="13"/>
    </row>
    <row r="14296" spans="2:2">
      <c r="B14296" s="13"/>
    </row>
    <row r="14297" spans="2:2">
      <c r="B14297" s="13"/>
    </row>
    <row r="14298" spans="2:2">
      <c r="B14298" s="13"/>
    </row>
    <row r="14299" spans="2:2">
      <c r="B14299" s="13"/>
    </row>
    <row r="14300" spans="2:2">
      <c r="B14300" s="13"/>
    </row>
    <row r="14301" spans="2:2">
      <c r="B14301" s="13"/>
    </row>
    <row r="14302" spans="2:2">
      <c r="B14302" s="13"/>
    </row>
    <row r="14303" spans="2:2">
      <c r="B14303" s="13"/>
    </row>
    <row r="14304" spans="2:2">
      <c r="B14304" s="13"/>
    </row>
    <row r="14305" spans="2:2">
      <c r="B14305" s="13"/>
    </row>
    <row r="14306" spans="2:2">
      <c r="B14306" s="13"/>
    </row>
    <row r="14307" spans="2:2">
      <c r="B14307" s="13"/>
    </row>
    <row r="14308" spans="2:2">
      <c r="B14308" s="13"/>
    </row>
    <row r="14309" spans="2:2">
      <c r="B14309" s="13"/>
    </row>
    <row r="14310" spans="2:2">
      <c r="B14310" s="13"/>
    </row>
    <row r="14311" spans="2:2">
      <c r="B14311" s="13"/>
    </row>
    <row r="14312" spans="2:2">
      <c r="B14312" s="13"/>
    </row>
    <row r="14313" spans="2:2">
      <c r="B14313" s="13"/>
    </row>
    <row r="14314" spans="2:2">
      <c r="B14314" s="13"/>
    </row>
    <row r="14315" spans="2:2">
      <c r="B14315" s="13"/>
    </row>
    <row r="14316" spans="2:2">
      <c r="B14316" s="13"/>
    </row>
    <row r="14317" spans="2:2">
      <c r="B14317" s="13"/>
    </row>
    <row r="14318" spans="2:2">
      <c r="B14318" s="13"/>
    </row>
    <row r="14319" spans="2:2">
      <c r="B14319" s="13"/>
    </row>
    <row r="14320" spans="2:2">
      <c r="B14320" s="13"/>
    </row>
    <row r="14321" spans="2:2">
      <c r="B14321" s="13"/>
    </row>
    <row r="14322" spans="2:2">
      <c r="B14322" s="13"/>
    </row>
    <row r="14323" spans="2:2">
      <c r="B14323" s="13"/>
    </row>
    <row r="14324" spans="2:2">
      <c r="B14324" s="13"/>
    </row>
    <row r="14325" spans="2:2">
      <c r="B14325" s="13"/>
    </row>
    <row r="14326" spans="2:2">
      <c r="B14326" s="13"/>
    </row>
    <row r="14327" spans="2:2">
      <c r="B14327" s="13"/>
    </row>
    <row r="14328" spans="2:2">
      <c r="B14328" s="13"/>
    </row>
    <row r="14329" spans="2:2">
      <c r="B14329" s="13"/>
    </row>
    <row r="14330" spans="2:2">
      <c r="B14330" s="13"/>
    </row>
    <row r="14331" spans="2:2">
      <c r="B14331" s="13"/>
    </row>
    <row r="14332" spans="2:2">
      <c r="B14332" s="13"/>
    </row>
    <row r="14333" spans="2:2">
      <c r="B14333" s="13"/>
    </row>
    <row r="14334" spans="2:2">
      <c r="B14334" s="13"/>
    </row>
    <row r="14335" spans="2:2">
      <c r="B14335" s="13"/>
    </row>
    <row r="14336" spans="2:2">
      <c r="B14336" s="13"/>
    </row>
    <row r="14337" spans="2:2">
      <c r="B14337" s="13"/>
    </row>
    <row r="14338" spans="2:2">
      <c r="B14338" s="13"/>
    </row>
    <row r="14339" spans="2:2">
      <c r="B14339" s="13"/>
    </row>
    <row r="14340" spans="2:2">
      <c r="B14340" s="13"/>
    </row>
    <row r="14341" spans="2:2">
      <c r="B14341" s="13"/>
    </row>
    <row r="14342" spans="2:2">
      <c r="B14342" s="13"/>
    </row>
    <row r="14343" spans="2:2">
      <c r="B14343" s="13"/>
    </row>
    <row r="14344" spans="2:2">
      <c r="B14344" s="13"/>
    </row>
    <row r="14345" spans="2:2">
      <c r="B14345" s="13"/>
    </row>
    <row r="14346" spans="2:2">
      <c r="B14346" s="13"/>
    </row>
    <row r="14347" spans="2:2">
      <c r="B14347" s="13"/>
    </row>
    <row r="14348" spans="2:2">
      <c r="B14348" s="13"/>
    </row>
    <row r="14349" spans="2:2">
      <c r="B14349" s="13"/>
    </row>
    <row r="14350" spans="2:2">
      <c r="B14350" s="13"/>
    </row>
    <row r="14351" spans="2:2">
      <c r="B14351" s="13"/>
    </row>
    <row r="14352" spans="2:2">
      <c r="B14352" s="13"/>
    </row>
    <row r="14353" spans="2:2">
      <c r="B14353" s="13"/>
    </row>
    <row r="14354" spans="2:2">
      <c r="B14354" s="13"/>
    </row>
    <row r="14355" spans="2:2">
      <c r="B14355" s="13"/>
    </row>
    <row r="14356" spans="2:2">
      <c r="B14356" s="13"/>
    </row>
    <row r="14357" spans="2:2">
      <c r="B14357" s="13"/>
    </row>
    <row r="14358" spans="2:2">
      <c r="B14358" s="13"/>
    </row>
    <row r="14359" spans="2:2">
      <c r="B14359" s="13"/>
    </row>
    <row r="14360" spans="2:2">
      <c r="B14360" s="13"/>
    </row>
    <row r="14361" spans="2:2">
      <c r="B14361" s="13"/>
    </row>
    <row r="14362" spans="2:2">
      <c r="B14362" s="13"/>
    </row>
    <row r="14363" spans="2:2">
      <c r="B14363" s="13"/>
    </row>
    <row r="14364" spans="2:2">
      <c r="B14364" s="13"/>
    </row>
    <row r="14365" spans="2:2">
      <c r="B14365" s="13"/>
    </row>
    <row r="14366" spans="2:2">
      <c r="B14366" s="13"/>
    </row>
    <row r="14367" spans="2:2">
      <c r="B14367" s="13"/>
    </row>
    <row r="14368" spans="2:2">
      <c r="B14368" s="13"/>
    </row>
    <row r="14369" spans="2:2">
      <c r="B14369" s="13"/>
    </row>
    <row r="14370" spans="2:2">
      <c r="B14370" s="13"/>
    </row>
    <row r="14371" spans="2:2">
      <c r="B14371" s="13"/>
    </row>
    <row r="14372" spans="2:2">
      <c r="B14372" s="13"/>
    </row>
    <row r="14373" spans="2:2">
      <c r="B14373" s="13"/>
    </row>
    <row r="14374" spans="2:2">
      <c r="B14374" s="13"/>
    </row>
    <row r="14375" spans="2:2">
      <c r="B14375" s="13"/>
    </row>
    <row r="14376" spans="2:2">
      <c r="B14376" s="13"/>
    </row>
    <row r="14377" spans="2:2">
      <c r="B14377" s="13"/>
    </row>
    <row r="14378" spans="2:2">
      <c r="B14378" s="13"/>
    </row>
    <row r="14379" spans="2:2">
      <c r="B14379" s="13"/>
    </row>
    <row r="14380" spans="2:2">
      <c r="B14380" s="13"/>
    </row>
    <row r="14381" spans="2:2">
      <c r="B14381" s="13"/>
    </row>
    <row r="14382" spans="2:2">
      <c r="B14382" s="13"/>
    </row>
    <row r="14383" spans="2:2">
      <c r="B14383" s="13"/>
    </row>
    <row r="14384" spans="2:2">
      <c r="B14384" s="13"/>
    </row>
    <row r="14385" spans="2:2">
      <c r="B14385" s="13"/>
    </row>
    <row r="14386" spans="2:2">
      <c r="B14386" s="13"/>
    </row>
    <row r="14387" spans="2:2">
      <c r="B14387" s="13"/>
    </row>
    <row r="14388" spans="2:2">
      <c r="B14388" s="13"/>
    </row>
    <row r="14389" spans="2:2">
      <c r="B14389" s="13"/>
    </row>
    <row r="14390" spans="2:2">
      <c r="B14390" s="13"/>
    </row>
    <row r="14391" spans="2:2">
      <c r="B14391" s="13"/>
    </row>
    <row r="14392" spans="2:2">
      <c r="B14392" s="13"/>
    </row>
    <row r="14393" spans="2:2">
      <c r="B14393" s="13"/>
    </row>
    <row r="14394" spans="2:2">
      <c r="B14394" s="13"/>
    </row>
    <row r="14395" spans="2:2">
      <c r="B14395" s="13"/>
    </row>
    <row r="14396" spans="2:2">
      <c r="B14396" s="13"/>
    </row>
    <row r="14397" spans="2:2">
      <c r="B14397" s="13"/>
    </row>
    <row r="14398" spans="2:2">
      <c r="B14398" s="13"/>
    </row>
    <row r="14399" spans="2:2">
      <c r="B14399" s="13"/>
    </row>
    <row r="14400" spans="2:2">
      <c r="B14400" s="13"/>
    </row>
    <row r="14401" spans="2:2">
      <c r="B14401" s="13"/>
    </row>
    <row r="14402" spans="2:2">
      <c r="B14402" s="13"/>
    </row>
    <row r="14403" spans="2:2">
      <c r="B14403" s="13"/>
    </row>
    <row r="14404" spans="2:2">
      <c r="B14404" s="13"/>
    </row>
    <row r="14405" spans="2:2">
      <c r="B14405" s="13"/>
    </row>
    <row r="14406" spans="2:2">
      <c r="B14406" s="13"/>
    </row>
    <row r="14407" spans="2:2">
      <c r="B14407" s="13"/>
    </row>
    <row r="14408" spans="2:2">
      <c r="B14408" s="13"/>
    </row>
    <row r="14409" spans="2:2">
      <c r="B14409" s="13"/>
    </row>
    <row r="14410" spans="2:2">
      <c r="B14410" s="13"/>
    </row>
    <row r="14411" spans="2:2">
      <c r="B14411" s="13"/>
    </row>
    <row r="14412" spans="2:2">
      <c r="B14412" s="13"/>
    </row>
    <row r="14413" spans="2:2">
      <c r="B14413" s="13"/>
    </row>
    <row r="14414" spans="2:2">
      <c r="B14414" s="13"/>
    </row>
    <row r="14415" spans="2:2">
      <c r="B14415" s="13"/>
    </row>
    <row r="14416" spans="2:2">
      <c r="B14416" s="13"/>
    </row>
    <row r="14417" spans="2:2">
      <c r="B14417" s="13"/>
    </row>
    <row r="14418" spans="2:2">
      <c r="B14418" s="13"/>
    </row>
    <row r="14419" spans="2:2">
      <c r="B14419" s="13"/>
    </row>
    <row r="14420" spans="2:2">
      <c r="B14420" s="13"/>
    </row>
    <row r="14421" spans="2:2">
      <c r="B14421" s="13"/>
    </row>
    <row r="14422" spans="2:2">
      <c r="B14422" s="13"/>
    </row>
    <row r="14423" spans="2:2">
      <c r="B14423" s="13"/>
    </row>
    <row r="14424" spans="2:2">
      <c r="B14424" s="13"/>
    </row>
    <row r="14425" spans="2:2">
      <c r="B14425" s="13"/>
    </row>
    <row r="14426" spans="2:2">
      <c r="B14426" s="13"/>
    </row>
    <row r="14427" spans="2:2">
      <c r="B14427" s="13"/>
    </row>
    <row r="14428" spans="2:2">
      <c r="B14428" s="13"/>
    </row>
    <row r="14429" spans="2:2">
      <c r="B14429" s="13"/>
    </row>
    <row r="14430" spans="2:2">
      <c r="B14430" s="13"/>
    </row>
    <row r="14431" spans="2:2">
      <c r="B14431" s="13"/>
    </row>
    <row r="14432" spans="2:2">
      <c r="B14432" s="13"/>
    </row>
    <row r="14433" spans="2:2">
      <c r="B14433" s="13"/>
    </row>
    <row r="14434" spans="2:2">
      <c r="B14434" s="13"/>
    </row>
    <row r="14435" spans="2:2">
      <c r="B14435" s="13"/>
    </row>
    <row r="14436" spans="2:2">
      <c r="B14436" s="13"/>
    </row>
    <row r="14437" spans="2:2">
      <c r="B14437" s="13"/>
    </row>
    <row r="14438" spans="2:2">
      <c r="B14438" s="13"/>
    </row>
    <row r="14439" spans="2:2">
      <c r="B14439" s="13"/>
    </row>
    <row r="14440" spans="2:2">
      <c r="B14440" s="13"/>
    </row>
    <row r="14441" spans="2:2">
      <c r="B14441" s="13"/>
    </row>
    <row r="14442" spans="2:2">
      <c r="B14442" s="13"/>
    </row>
    <row r="14443" spans="2:2">
      <c r="B14443" s="13"/>
    </row>
    <row r="14444" spans="2:2">
      <c r="B14444" s="13"/>
    </row>
    <row r="14445" spans="2:2">
      <c r="B14445" s="13"/>
    </row>
    <row r="14446" spans="2:2">
      <c r="B14446" s="13"/>
    </row>
    <row r="14447" spans="2:2">
      <c r="B14447" s="13"/>
    </row>
    <row r="14448" spans="2:2">
      <c r="B14448" s="13"/>
    </row>
    <row r="14449" spans="2:2">
      <c r="B14449" s="13"/>
    </row>
    <row r="14450" spans="2:2">
      <c r="B14450" s="13"/>
    </row>
    <row r="14451" spans="2:2">
      <c r="B14451" s="13"/>
    </row>
    <row r="14452" spans="2:2">
      <c r="B14452" s="13"/>
    </row>
    <row r="14453" spans="2:2">
      <c r="B14453" s="13"/>
    </row>
    <row r="14454" spans="2:2">
      <c r="B14454" s="13"/>
    </row>
    <row r="14455" spans="2:2">
      <c r="B14455" s="13"/>
    </row>
    <row r="14456" spans="2:2">
      <c r="B14456" s="13"/>
    </row>
    <row r="14457" spans="2:2">
      <c r="B14457" s="13"/>
    </row>
    <row r="14458" spans="2:2">
      <c r="B14458" s="13"/>
    </row>
    <row r="14459" spans="2:2">
      <c r="B14459" s="13"/>
    </row>
    <row r="14460" spans="2:2">
      <c r="B14460" s="13"/>
    </row>
    <row r="14461" spans="2:2">
      <c r="B14461" s="13"/>
    </row>
    <row r="14462" spans="2:2">
      <c r="B14462" s="13"/>
    </row>
    <row r="14463" spans="2:2">
      <c r="B14463" s="13"/>
    </row>
    <row r="14464" spans="2:2">
      <c r="B14464" s="13"/>
    </row>
    <row r="14465" spans="2:2">
      <c r="B14465" s="13"/>
    </row>
    <row r="14466" spans="2:2">
      <c r="B14466" s="13"/>
    </row>
    <row r="14467" spans="2:2">
      <c r="B14467" s="13"/>
    </row>
    <row r="14468" spans="2:2">
      <c r="B14468" s="13"/>
    </row>
    <row r="14469" spans="2:2">
      <c r="B14469" s="13"/>
    </row>
    <row r="14470" spans="2:2">
      <c r="B14470" s="13"/>
    </row>
    <row r="14471" spans="2:2">
      <c r="B14471" s="13"/>
    </row>
    <row r="14472" spans="2:2">
      <c r="B14472" s="13"/>
    </row>
    <row r="14473" spans="2:2">
      <c r="B14473" s="13"/>
    </row>
    <row r="14474" spans="2:2">
      <c r="B14474" s="13"/>
    </row>
    <row r="14475" spans="2:2">
      <c r="B14475" s="13"/>
    </row>
    <row r="14476" spans="2:2">
      <c r="B14476" s="13"/>
    </row>
    <row r="14477" spans="2:2">
      <c r="B14477" s="13"/>
    </row>
    <row r="14478" spans="2:2">
      <c r="B14478" s="13"/>
    </row>
    <row r="14479" spans="2:2">
      <c r="B14479" s="13"/>
    </row>
    <row r="14480" spans="2:2">
      <c r="B14480" s="13"/>
    </row>
    <row r="14481" spans="2:2">
      <c r="B14481" s="13"/>
    </row>
    <row r="14482" spans="2:2">
      <c r="B14482" s="13"/>
    </row>
    <row r="14483" spans="2:2">
      <c r="B14483" s="13"/>
    </row>
    <row r="14484" spans="2:2">
      <c r="B14484" s="13"/>
    </row>
    <row r="14485" spans="2:2">
      <c r="B14485" s="13"/>
    </row>
    <row r="14486" spans="2:2">
      <c r="B14486" s="13"/>
    </row>
    <row r="14487" spans="2:2">
      <c r="B14487" s="13"/>
    </row>
    <row r="14488" spans="2:2">
      <c r="B14488" s="13"/>
    </row>
    <row r="14489" spans="2:2">
      <c r="B14489" s="13"/>
    </row>
    <row r="14490" spans="2:2">
      <c r="B14490" s="13"/>
    </row>
    <row r="14491" spans="2:2">
      <c r="B14491" s="13"/>
    </row>
    <row r="14492" spans="2:2">
      <c r="B14492" s="13"/>
    </row>
    <row r="14493" spans="2:2">
      <c r="B14493" s="13"/>
    </row>
    <row r="14494" spans="2:2">
      <c r="B14494" s="13"/>
    </row>
    <row r="14495" spans="2:2">
      <c r="B14495" s="13"/>
    </row>
    <row r="14496" spans="2:2">
      <c r="B14496" s="13"/>
    </row>
    <row r="14497" spans="2:2">
      <c r="B14497" s="13"/>
    </row>
    <row r="14498" spans="2:2">
      <c r="B14498" s="13"/>
    </row>
    <row r="14499" spans="2:2">
      <c r="B14499" s="13"/>
    </row>
    <row r="14500" spans="2:2">
      <c r="B14500" s="13"/>
    </row>
    <row r="14501" spans="2:2">
      <c r="B14501" s="13"/>
    </row>
    <row r="14502" spans="2:2">
      <c r="B14502" s="13"/>
    </row>
    <row r="14503" spans="2:2">
      <c r="B14503" s="13"/>
    </row>
    <row r="14504" spans="2:2">
      <c r="B14504" s="13"/>
    </row>
    <row r="14505" spans="2:2">
      <c r="B14505" s="13"/>
    </row>
    <row r="14506" spans="2:2">
      <c r="B14506" s="13"/>
    </row>
    <row r="14507" spans="2:2">
      <c r="B14507" s="13"/>
    </row>
    <row r="14508" spans="2:2">
      <c r="B14508" s="13"/>
    </row>
    <row r="14509" spans="2:2">
      <c r="B14509" s="13"/>
    </row>
    <row r="14510" spans="2:2">
      <c r="B14510" s="13"/>
    </row>
    <row r="14511" spans="2:2">
      <c r="B14511" s="13"/>
    </row>
    <row r="14512" spans="2:2">
      <c r="B14512" s="13"/>
    </row>
    <row r="14513" spans="2:2">
      <c r="B14513" s="13"/>
    </row>
    <row r="14514" spans="2:2">
      <c r="B14514" s="13"/>
    </row>
    <row r="14515" spans="2:2">
      <c r="B14515" s="13"/>
    </row>
    <row r="14516" spans="2:2">
      <c r="B14516" s="13"/>
    </row>
    <row r="14517" spans="2:2">
      <c r="B14517" s="13"/>
    </row>
    <row r="14518" spans="2:2">
      <c r="B14518" s="13"/>
    </row>
    <row r="14519" spans="2:2">
      <c r="B14519" s="13"/>
    </row>
    <row r="14520" spans="2:2">
      <c r="B14520" s="13"/>
    </row>
    <row r="14521" spans="2:2">
      <c r="B14521" s="13"/>
    </row>
    <row r="14522" spans="2:2">
      <c r="B14522" s="13"/>
    </row>
    <row r="14523" spans="2:2">
      <c r="B14523" s="13"/>
    </row>
    <row r="14524" spans="2:2">
      <c r="B14524" s="13"/>
    </row>
    <row r="14525" spans="2:2">
      <c r="B14525" s="13"/>
    </row>
    <row r="14526" spans="2:2">
      <c r="B14526" s="13"/>
    </row>
    <row r="14527" spans="2:2">
      <c r="B14527" s="13"/>
    </row>
    <row r="14528" spans="2:2">
      <c r="B14528" s="13"/>
    </row>
    <row r="14529" spans="2:2">
      <c r="B14529" s="13"/>
    </row>
    <row r="14530" spans="2:2">
      <c r="B14530" s="13"/>
    </row>
    <row r="14531" spans="2:2">
      <c r="B14531" s="13"/>
    </row>
    <row r="14532" spans="2:2">
      <c r="B14532" s="13"/>
    </row>
    <row r="14533" spans="2:2">
      <c r="B14533" s="13"/>
    </row>
    <row r="14534" spans="2:2">
      <c r="B14534" s="13"/>
    </row>
    <row r="14535" spans="2:2">
      <c r="B14535" s="13"/>
    </row>
    <row r="14536" spans="2:2">
      <c r="B14536" s="13"/>
    </row>
    <row r="14537" spans="2:2">
      <c r="B14537" s="13"/>
    </row>
    <row r="14538" spans="2:2">
      <c r="B14538" s="13"/>
    </row>
    <row r="14539" spans="2:2">
      <c r="B14539" s="13"/>
    </row>
    <row r="14540" spans="2:2">
      <c r="B14540" s="13"/>
    </row>
    <row r="14541" spans="2:2">
      <c r="B14541" s="13"/>
    </row>
    <row r="14542" spans="2:2">
      <c r="B14542" s="13"/>
    </row>
    <row r="14543" spans="2:2">
      <c r="B14543" s="13"/>
    </row>
    <row r="14544" spans="2:2">
      <c r="B14544" s="13"/>
    </row>
    <row r="14545" spans="2:2">
      <c r="B14545" s="13"/>
    </row>
    <row r="14546" spans="2:2">
      <c r="B14546" s="13"/>
    </row>
    <row r="14547" spans="2:2">
      <c r="B14547" s="13"/>
    </row>
    <row r="14548" spans="2:2">
      <c r="B14548" s="13"/>
    </row>
    <row r="14549" spans="2:2">
      <c r="B14549" s="13"/>
    </row>
    <row r="14550" spans="2:2">
      <c r="B14550" s="13"/>
    </row>
    <row r="14551" spans="2:2">
      <c r="B14551" s="13"/>
    </row>
    <row r="14552" spans="2:2">
      <c r="B14552" s="13"/>
    </row>
    <row r="14553" spans="2:2">
      <c r="B14553" s="13"/>
    </row>
    <row r="14554" spans="2:2">
      <c r="B14554" s="13"/>
    </row>
    <row r="14555" spans="2:2">
      <c r="B14555" s="13"/>
    </row>
    <row r="14556" spans="2:2">
      <c r="B14556" s="13"/>
    </row>
    <row r="14557" spans="2:2">
      <c r="B14557" s="13"/>
    </row>
    <row r="14558" spans="2:2">
      <c r="B14558" s="13"/>
    </row>
    <row r="14559" spans="2:2">
      <c r="B14559" s="13"/>
    </row>
    <row r="14560" spans="2:2">
      <c r="B14560" s="13"/>
    </row>
    <row r="14561" spans="2:2">
      <c r="B14561" s="13"/>
    </row>
    <row r="14562" spans="2:2">
      <c r="B14562" s="13"/>
    </row>
    <row r="14563" spans="2:2">
      <c r="B14563" s="13"/>
    </row>
    <row r="14564" spans="2:2">
      <c r="B14564" s="13"/>
    </row>
    <row r="14565" spans="2:2">
      <c r="B14565" s="13"/>
    </row>
    <row r="14566" spans="2:2">
      <c r="B14566" s="13"/>
    </row>
    <row r="14567" spans="2:2">
      <c r="B14567" s="13"/>
    </row>
    <row r="14568" spans="2:2">
      <c r="B14568" s="13"/>
    </row>
    <row r="14569" spans="2:2">
      <c r="B14569" s="13"/>
    </row>
    <row r="14570" spans="2:2">
      <c r="B14570" s="13"/>
    </row>
    <row r="14571" spans="2:2">
      <c r="B14571" s="13"/>
    </row>
    <row r="14572" spans="2:2">
      <c r="B14572" s="13"/>
    </row>
    <row r="14573" spans="2:2">
      <c r="B14573" s="13"/>
    </row>
    <row r="14574" spans="2:2">
      <c r="B14574" s="13"/>
    </row>
    <row r="14575" spans="2:2">
      <c r="B14575" s="13"/>
    </row>
    <row r="14576" spans="2:2">
      <c r="B14576" s="13"/>
    </row>
    <row r="14577" spans="2:2">
      <c r="B14577" s="13"/>
    </row>
    <row r="14578" spans="2:2">
      <c r="B14578" s="13"/>
    </row>
    <row r="14579" spans="2:2">
      <c r="B14579" s="13"/>
    </row>
    <row r="14580" spans="2:2">
      <c r="B14580" s="13"/>
    </row>
    <row r="14581" spans="2:2">
      <c r="B14581" s="13"/>
    </row>
    <row r="14582" spans="2:2">
      <c r="B14582" s="13"/>
    </row>
    <row r="14583" spans="2:2">
      <c r="B14583" s="13"/>
    </row>
    <row r="14584" spans="2:2">
      <c r="B14584" s="13"/>
    </row>
    <row r="14585" spans="2:2">
      <c r="B14585" s="13"/>
    </row>
    <row r="14586" spans="2:2">
      <c r="B14586" s="13"/>
    </row>
    <row r="14587" spans="2:2">
      <c r="B14587" s="13"/>
    </row>
    <row r="14588" spans="2:2">
      <c r="B14588" s="13"/>
    </row>
    <row r="14589" spans="2:2">
      <c r="B14589" s="13"/>
    </row>
    <row r="14590" spans="2:2">
      <c r="B14590" s="13"/>
    </row>
    <row r="14591" spans="2:2">
      <c r="B14591" s="13"/>
    </row>
    <row r="14592" spans="2:2">
      <c r="B14592" s="13"/>
    </row>
    <row r="14593" spans="2:2">
      <c r="B14593" s="13"/>
    </row>
    <row r="14594" spans="2:2">
      <c r="B14594" s="13"/>
    </row>
    <row r="14595" spans="2:2">
      <c r="B14595" s="13"/>
    </row>
    <row r="14596" spans="2:2">
      <c r="B14596" s="13"/>
    </row>
    <row r="14597" spans="2:2">
      <c r="B14597" s="13"/>
    </row>
    <row r="14598" spans="2:2">
      <c r="B14598" s="13"/>
    </row>
    <row r="14599" spans="2:2">
      <c r="B14599" s="13"/>
    </row>
    <row r="14600" spans="2:2">
      <c r="B14600" s="13"/>
    </row>
    <row r="14601" spans="2:2">
      <c r="B14601" s="13"/>
    </row>
    <row r="14602" spans="2:2">
      <c r="B14602" s="13"/>
    </row>
    <row r="14603" spans="2:2">
      <c r="B14603" s="13"/>
    </row>
    <row r="14604" spans="2:2">
      <c r="B14604" s="13"/>
    </row>
    <row r="14605" spans="2:2">
      <c r="B14605" s="13"/>
    </row>
    <row r="14606" spans="2:2">
      <c r="B14606" s="13"/>
    </row>
    <row r="14607" spans="2:2">
      <c r="B14607" s="13"/>
    </row>
    <row r="14608" spans="2:2">
      <c r="B14608" s="13"/>
    </row>
    <row r="14609" spans="2:2">
      <c r="B14609" s="13"/>
    </row>
    <row r="14610" spans="2:2">
      <c r="B14610" s="13"/>
    </row>
    <row r="14611" spans="2:2">
      <c r="B14611" s="13"/>
    </row>
    <row r="14612" spans="2:2">
      <c r="B14612" s="13"/>
    </row>
    <row r="14613" spans="2:2">
      <c r="B14613" s="13"/>
    </row>
    <row r="14614" spans="2:2">
      <c r="B14614" s="13"/>
    </row>
    <row r="14615" spans="2:2">
      <c r="B14615" s="13"/>
    </row>
    <row r="14616" spans="2:2">
      <c r="B14616" s="13"/>
    </row>
    <row r="14617" spans="2:2">
      <c r="B14617" s="13"/>
    </row>
    <row r="14618" spans="2:2">
      <c r="B14618" s="13"/>
    </row>
    <row r="14619" spans="2:2">
      <c r="B14619" s="13"/>
    </row>
    <row r="14620" spans="2:2">
      <c r="B14620" s="13"/>
    </row>
    <row r="14621" spans="2:2">
      <c r="B14621" s="13"/>
    </row>
    <row r="14622" spans="2:2">
      <c r="B14622" s="13"/>
    </row>
    <row r="14623" spans="2:2">
      <c r="B14623" s="13"/>
    </row>
    <row r="14624" spans="2:2">
      <c r="B14624" s="13"/>
    </row>
    <row r="14625" spans="2:2">
      <c r="B14625" s="13"/>
    </row>
    <row r="14626" spans="2:2">
      <c r="B14626" s="13"/>
    </row>
    <row r="14627" spans="2:2">
      <c r="B14627" s="13"/>
    </row>
    <row r="14628" spans="2:2">
      <c r="B14628" s="13"/>
    </row>
    <row r="14629" spans="2:2">
      <c r="B14629" s="13"/>
    </row>
    <row r="14630" spans="2:2">
      <c r="B14630" s="13"/>
    </row>
    <row r="14631" spans="2:2">
      <c r="B14631" s="13"/>
    </row>
    <row r="14632" spans="2:2">
      <c r="B14632" s="13"/>
    </row>
    <row r="14633" spans="2:2">
      <c r="B14633" s="13"/>
    </row>
    <row r="14634" spans="2:2">
      <c r="B14634" s="13"/>
    </row>
    <row r="14635" spans="2:2">
      <c r="B14635" s="13"/>
    </row>
    <row r="14636" spans="2:2">
      <c r="B14636" s="13"/>
    </row>
    <row r="14637" spans="2:2">
      <c r="B14637" s="13"/>
    </row>
    <row r="14638" spans="2:2">
      <c r="B14638" s="13"/>
    </row>
    <row r="14639" spans="2:2">
      <c r="B14639" s="13"/>
    </row>
    <row r="14640" spans="2:2">
      <c r="B14640" s="13"/>
    </row>
    <row r="14641" spans="2:2">
      <c r="B14641" s="13"/>
    </row>
    <row r="14642" spans="2:2">
      <c r="B14642" s="13"/>
    </row>
    <row r="14643" spans="2:2">
      <c r="B14643" s="13"/>
    </row>
    <row r="14644" spans="2:2">
      <c r="B14644" s="13"/>
    </row>
    <row r="14645" spans="2:2">
      <c r="B14645" s="13"/>
    </row>
    <row r="14646" spans="2:2">
      <c r="B14646" s="13"/>
    </row>
    <row r="14647" spans="2:2">
      <c r="B14647" s="13"/>
    </row>
    <row r="14648" spans="2:2">
      <c r="B14648" s="13"/>
    </row>
    <row r="14649" spans="2:2">
      <c r="B14649" s="13"/>
    </row>
    <row r="14650" spans="2:2">
      <c r="B14650" s="13"/>
    </row>
    <row r="14651" spans="2:2">
      <c r="B14651" s="13"/>
    </row>
    <row r="14652" spans="2:2">
      <c r="B14652" s="13"/>
    </row>
    <row r="14653" spans="2:2">
      <c r="B14653" s="13"/>
    </row>
    <row r="14654" spans="2:2">
      <c r="B14654" s="13"/>
    </row>
    <row r="14655" spans="2:2">
      <c r="B14655" s="13"/>
    </row>
    <row r="14656" spans="2:2">
      <c r="B14656" s="13"/>
    </row>
    <row r="14657" spans="2:2">
      <c r="B14657" s="13"/>
    </row>
    <row r="14658" spans="2:2">
      <c r="B14658" s="13"/>
    </row>
    <row r="14659" spans="2:2">
      <c r="B14659" s="13"/>
    </row>
    <row r="14660" spans="2:2">
      <c r="B14660" s="13"/>
    </row>
    <row r="14661" spans="2:2">
      <c r="B14661" s="13"/>
    </row>
    <row r="14662" spans="2:2">
      <c r="B14662" s="13"/>
    </row>
    <row r="14663" spans="2:2">
      <c r="B14663" s="13"/>
    </row>
    <row r="14664" spans="2:2">
      <c r="B14664" s="13"/>
    </row>
    <row r="14665" spans="2:2">
      <c r="B14665" s="13"/>
    </row>
    <row r="14666" spans="2:2">
      <c r="B14666" s="13"/>
    </row>
    <row r="14667" spans="2:2">
      <c r="B14667" s="13"/>
    </row>
    <row r="14668" spans="2:2">
      <c r="B14668" s="13"/>
    </row>
    <row r="14669" spans="2:2">
      <c r="B14669" s="13"/>
    </row>
    <row r="14670" spans="2:2">
      <c r="B14670" s="13"/>
    </row>
    <row r="14671" spans="2:2">
      <c r="B14671" s="13"/>
    </row>
    <row r="14672" spans="2:2">
      <c r="B14672" s="13"/>
    </row>
    <row r="14673" spans="2:2">
      <c r="B14673" s="13"/>
    </row>
    <row r="14674" spans="2:2">
      <c r="B14674" s="13"/>
    </row>
    <row r="14675" spans="2:2">
      <c r="B14675" s="13"/>
    </row>
    <row r="14676" spans="2:2">
      <c r="B14676" s="13"/>
    </row>
    <row r="14677" spans="2:2">
      <c r="B14677" s="13"/>
    </row>
    <row r="14678" spans="2:2">
      <c r="B14678" s="13"/>
    </row>
    <row r="14679" spans="2:2">
      <c r="B14679" s="13"/>
    </row>
    <row r="14680" spans="2:2">
      <c r="B14680" s="13"/>
    </row>
    <row r="14681" spans="2:2">
      <c r="B14681" s="13"/>
    </row>
    <row r="14682" spans="2:2">
      <c r="B14682" s="13"/>
    </row>
    <row r="14683" spans="2:2">
      <c r="B14683" s="13"/>
    </row>
    <row r="14684" spans="2:2">
      <c r="B14684" s="13"/>
    </row>
    <row r="14685" spans="2:2">
      <c r="B14685" s="13"/>
    </row>
    <row r="14686" spans="2:2">
      <c r="B14686" s="13"/>
    </row>
    <row r="14687" spans="2:2">
      <c r="B14687" s="13"/>
    </row>
    <row r="14688" spans="2:2">
      <c r="B14688" s="13"/>
    </row>
    <row r="14689" spans="2:2">
      <c r="B14689" s="13"/>
    </row>
    <row r="14690" spans="2:2">
      <c r="B14690" s="13"/>
    </row>
    <row r="14691" spans="2:2">
      <c r="B14691" s="13"/>
    </row>
    <row r="14692" spans="2:2">
      <c r="B14692" s="13"/>
    </row>
    <row r="14693" spans="2:2">
      <c r="B14693" s="13"/>
    </row>
    <row r="14694" spans="2:2">
      <c r="B14694" s="13"/>
    </row>
    <row r="14695" spans="2:2">
      <c r="B14695" s="13"/>
    </row>
    <row r="14696" spans="2:2">
      <c r="B14696" s="13"/>
    </row>
    <row r="14697" spans="2:2">
      <c r="B14697" s="13"/>
    </row>
    <row r="14698" spans="2:2">
      <c r="B14698" s="13"/>
    </row>
    <row r="14699" spans="2:2">
      <c r="B14699" s="13"/>
    </row>
    <row r="14700" spans="2:2">
      <c r="B14700" s="13"/>
    </row>
    <row r="14701" spans="2:2">
      <c r="B14701" s="13"/>
    </row>
    <row r="14702" spans="2:2">
      <c r="B14702" s="13"/>
    </row>
    <row r="14703" spans="2:2">
      <c r="B14703" s="13"/>
    </row>
    <row r="14704" spans="2:2">
      <c r="B14704" s="13"/>
    </row>
    <row r="14705" spans="2:2">
      <c r="B14705" s="13"/>
    </row>
    <row r="14706" spans="2:2">
      <c r="B14706" s="13"/>
    </row>
    <row r="14707" spans="2:2">
      <c r="B14707" s="13"/>
    </row>
    <row r="14708" spans="2:2">
      <c r="B14708" s="13"/>
    </row>
    <row r="14709" spans="2:2">
      <c r="B14709" s="13"/>
    </row>
    <row r="14710" spans="2:2">
      <c r="B14710" s="13"/>
    </row>
    <row r="14711" spans="2:2">
      <c r="B14711" s="13"/>
    </row>
    <row r="14712" spans="2:2">
      <c r="B14712" s="13"/>
    </row>
    <row r="14713" spans="2:2">
      <c r="B14713" s="13"/>
    </row>
    <row r="14714" spans="2:2">
      <c r="B14714" s="13"/>
    </row>
    <row r="14715" spans="2:2">
      <c r="B14715" s="13"/>
    </row>
    <row r="14716" spans="2:2">
      <c r="B14716" s="13"/>
    </row>
    <row r="14717" spans="2:2">
      <c r="B14717" s="13"/>
    </row>
    <row r="14718" spans="2:2">
      <c r="B14718" s="13"/>
    </row>
    <row r="14719" spans="2:2">
      <c r="B14719" s="13"/>
    </row>
    <row r="14720" spans="2:2">
      <c r="B14720" s="13"/>
    </row>
    <row r="14721" spans="2:2">
      <c r="B14721" s="13"/>
    </row>
    <row r="14722" spans="2:2">
      <c r="B14722" s="13"/>
    </row>
    <row r="14723" spans="2:2">
      <c r="B14723" s="13"/>
    </row>
    <row r="14724" spans="2:2">
      <c r="B14724" s="13"/>
    </row>
    <row r="14725" spans="2:2">
      <c r="B14725" s="13"/>
    </row>
    <row r="14726" spans="2:2">
      <c r="B14726" s="13"/>
    </row>
    <row r="14727" spans="2:2">
      <c r="B14727" s="13"/>
    </row>
    <row r="14728" spans="2:2">
      <c r="B14728" s="13"/>
    </row>
    <row r="14729" spans="2:2">
      <c r="B14729" s="13"/>
    </row>
    <row r="14730" spans="2:2">
      <c r="B14730" s="13"/>
    </row>
    <row r="14731" spans="2:2">
      <c r="B14731" s="13"/>
    </row>
    <row r="14732" spans="2:2">
      <c r="B14732" s="13"/>
    </row>
    <row r="14733" spans="2:2">
      <c r="B14733" s="13"/>
    </row>
    <row r="14734" spans="2:2">
      <c r="B14734" s="13"/>
    </row>
    <row r="14735" spans="2:2">
      <c r="B14735" s="13"/>
    </row>
    <row r="14736" spans="2:2">
      <c r="B14736" s="13"/>
    </row>
    <row r="14737" spans="2:2">
      <c r="B14737" s="13"/>
    </row>
    <row r="14738" spans="2:2">
      <c r="B14738" s="13"/>
    </row>
    <row r="14739" spans="2:2">
      <c r="B14739" s="13"/>
    </row>
    <row r="14740" spans="2:2">
      <c r="B14740" s="13"/>
    </row>
    <row r="14741" spans="2:2">
      <c r="B14741" s="13"/>
    </row>
    <row r="14742" spans="2:2">
      <c r="B14742" s="13"/>
    </row>
    <row r="14743" spans="2:2">
      <c r="B14743" s="13"/>
    </row>
    <row r="14744" spans="2:2">
      <c r="B14744" s="13"/>
    </row>
    <row r="14745" spans="2:2">
      <c r="B14745" s="13"/>
    </row>
    <row r="14746" spans="2:2">
      <c r="B14746" s="13"/>
    </row>
    <row r="14747" spans="2:2">
      <c r="B14747" s="13"/>
    </row>
    <row r="14748" spans="2:2">
      <c r="B14748" s="13"/>
    </row>
    <row r="14749" spans="2:2">
      <c r="B14749" s="13"/>
    </row>
    <row r="14750" spans="2:2">
      <c r="B14750" s="13"/>
    </row>
    <row r="14751" spans="2:2">
      <c r="B14751" s="13"/>
    </row>
    <row r="14752" spans="2:2">
      <c r="B14752" s="13"/>
    </row>
    <row r="14753" spans="2:2">
      <c r="B14753" s="13"/>
    </row>
    <row r="14754" spans="2:2">
      <c r="B14754" s="13"/>
    </row>
    <row r="14755" spans="2:2">
      <c r="B14755" s="13"/>
    </row>
    <row r="14756" spans="2:2">
      <c r="B14756" s="13"/>
    </row>
    <row r="14757" spans="2:2">
      <c r="B14757" s="13"/>
    </row>
    <row r="14758" spans="2:2">
      <c r="B14758" s="13"/>
    </row>
    <row r="14759" spans="2:2">
      <c r="B14759" s="13"/>
    </row>
    <row r="14760" spans="2:2">
      <c r="B14760" s="13"/>
    </row>
    <row r="14761" spans="2:2">
      <c r="B14761" s="13"/>
    </row>
    <row r="14762" spans="2:2">
      <c r="B14762" s="13"/>
    </row>
    <row r="14763" spans="2:2">
      <c r="B14763" s="13"/>
    </row>
    <row r="14764" spans="2:2">
      <c r="B14764" s="13"/>
    </row>
    <row r="14765" spans="2:2">
      <c r="B14765" s="13"/>
    </row>
    <row r="14766" spans="2:2">
      <c r="B14766" s="13"/>
    </row>
    <row r="14767" spans="2:2">
      <c r="B14767" s="13"/>
    </row>
    <row r="14768" spans="2:2">
      <c r="B14768" s="13"/>
    </row>
    <row r="14769" spans="2:2">
      <c r="B14769" s="13"/>
    </row>
    <row r="14770" spans="2:2">
      <c r="B14770" s="13"/>
    </row>
    <row r="14771" spans="2:2">
      <c r="B14771" s="13"/>
    </row>
    <row r="14772" spans="2:2">
      <c r="B14772" s="13"/>
    </row>
    <row r="14773" spans="2:2">
      <c r="B14773" s="13"/>
    </row>
    <row r="14774" spans="2:2">
      <c r="B14774" s="13"/>
    </row>
    <row r="14775" spans="2:2">
      <c r="B14775" s="13"/>
    </row>
    <row r="14776" spans="2:2">
      <c r="B14776" s="13"/>
    </row>
    <row r="14777" spans="2:2">
      <c r="B14777" s="13"/>
    </row>
    <row r="14778" spans="2:2">
      <c r="B14778" s="13"/>
    </row>
    <row r="14779" spans="2:2">
      <c r="B14779" s="13"/>
    </row>
    <row r="14780" spans="2:2">
      <c r="B14780" s="13"/>
    </row>
    <row r="14781" spans="2:2">
      <c r="B14781" s="13"/>
    </row>
    <row r="14782" spans="2:2">
      <c r="B14782" s="13"/>
    </row>
    <row r="14783" spans="2:2">
      <c r="B14783" s="13"/>
    </row>
    <row r="14784" spans="2:2">
      <c r="B14784" s="13"/>
    </row>
    <row r="14785" spans="2:2">
      <c r="B14785" s="13"/>
    </row>
    <row r="14786" spans="2:2">
      <c r="B14786" s="13"/>
    </row>
    <row r="14787" spans="2:2">
      <c r="B14787" s="13"/>
    </row>
    <row r="14788" spans="2:2">
      <c r="B14788" s="13"/>
    </row>
    <row r="14789" spans="2:2">
      <c r="B14789" s="13"/>
    </row>
    <row r="14790" spans="2:2">
      <c r="B14790" s="13"/>
    </row>
    <row r="14791" spans="2:2">
      <c r="B14791" s="13"/>
    </row>
    <row r="14792" spans="2:2">
      <c r="B14792" s="13"/>
    </row>
    <row r="14793" spans="2:2">
      <c r="B14793" s="13"/>
    </row>
    <row r="14794" spans="2:2">
      <c r="B14794" s="13"/>
    </row>
    <row r="14795" spans="2:2">
      <c r="B14795" s="13"/>
    </row>
    <row r="14796" spans="2:2">
      <c r="B14796" s="13"/>
    </row>
    <row r="14797" spans="2:2">
      <c r="B14797" s="13"/>
    </row>
    <row r="14798" spans="2:2">
      <c r="B14798" s="13"/>
    </row>
    <row r="14799" spans="2:2">
      <c r="B14799" s="13"/>
    </row>
    <row r="14800" spans="2:2">
      <c r="B14800" s="13"/>
    </row>
    <row r="14801" spans="2:2">
      <c r="B14801" s="13"/>
    </row>
    <row r="14802" spans="2:2">
      <c r="B14802" s="13"/>
    </row>
    <row r="14803" spans="2:2">
      <c r="B14803" s="13"/>
    </row>
    <row r="14804" spans="2:2">
      <c r="B14804" s="13"/>
    </row>
    <row r="14805" spans="2:2">
      <c r="B14805" s="13"/>
    </row>
    <row r="14806" spans="2:2">
      <c r="B14806" s="13"/>
    </row>
    <row r="14807" spans="2:2">
      <c r="B14807" s="13"/>
    </row>
    <row r="14808" spans="2:2">
      <c r="B14808" s="13"/>
    </row>
    <row r="14809" spans="2:2">
      <c r="B14809" s="13"/>
    </row>
    <row r="14810" spans="2:2">
      <c r="B14810" s="13"/>
    </row>
    <row r="14811" spans="2:2">
      <c r="B14811" s="13"/>
    </row>
    <row r="14812" spans="2:2">
      <c r="B14812" s="13"/>
    </row>
    <row r="14813" spans="2:2">
      <c r="B14813" s="13"/>
    </row>
    <row r="14814" spans="2:2">
      <c r="B14814" s="13"/>
    </row>
    <row r="14815" spans="2:2">
      <c r="B14815" s="13"/>
    </row>
    <row r="14816" spans="2:2">
      <c r="B14816" s="13"/>
    </row>
    <row r="14817" spans="2:2">
      <c r="B14817" s="13"/>
    </row>
    <row r="14818" spans="2:2">
      <c r="B14818" s="13"/>
    </row>
    <row r="14819" spans="2:2">
      <c r="B14819" s="13"/>
    </row>
    <row r="14820" spans="2:2">
      <c r="B14820" s="13"/>
    </row>
    <row r="14821" spans="2:2">
      <c r="B14821" s="13"/>
    </row>
    <row r="14822" spans="2:2">
      <c r="B14822" s="13"/>
    </row>
    <row r="14823" spans="2:2">
      <c r="B14823" s="13"/>
    </row>
    <row r="14824" spans="2:2">
      <c r="B14824" s="13"/>
    </row>
    <row r="14825" spans="2:2">
      <c r="B14825" s="13"/>
    </row>
    <row r="14826" spans="2:2">
      <c r="B14826" s="13"/>
    </row>
    <row r="14827" spans="2:2">
      <c r="B14827" s="13"/>
    </row>
    <row r="14828" spans="2:2">
      <c r="B14828" s="13"/>
    </row>
    <row r="14829" spans="2:2">
      <c r="B14829" s="13"/>
    </row>
    <row r="14830" spans="2:2">
      <c r="B14830" s="13"/>
    </row>
    <row r="14831" spans="2:2">
      <c r="B14831" s="13"/>
    </row>
    <row r="14832" spans="2:2">
      <c r="B14832" s="13"/>
    </row>
    <row r="14833" spans="2:2">
      <c r="B14833" s="13"/>
    </row>
    <row r="14834" spans="2:2">
      <c r="B14834" s="13"/>
    </row>
    <row r="14835" spans="2:2">
      <c r="B14835" s="13"/>
    </row>
    <row r="14836" spans="2:2">
      <c r="B14836" s="13"/>
    </row>
    <row r="14837" spans="2:2">
      <c r="B14837" s="13"/>
    </row>
    <row r="14838" spans="2:2">
      <c r="B14838" s="13"/>
    </row>
    <row r="14839" spans="2:2">
      <c r="B14839" s="13"/>
    </row>
    <row r="14840" spans="2:2">
      <c r="B14840" s="13"/>
    </row>
    <row r="14841" spans="2:2">
      <c r="B14841" s="13"/>
    </row>
    <row r="14842" spans="2:2">
      <c r="B14842" s="13"/>
    </row>
    <row r="14843" spans="2:2">
      <c r="B14843" s="13"/>
    </row>
    <row r="14844" spans="2:2">
      <c r="B14844" s="13"/>
    </row>
    <row r="14845" spans="2:2">
      <c r="B14845" s="13"/>
    </row>
    <row r="14846" spans="2:2">
      <c r="B14846" s="13"/>
    </row>
    <row r="14847" spans="2:2">
      <c r="B14847" s="13"/>
    </row>
    <row r="14848" spans="2:2">
      <c r="B14848" s="13"/>
    </row>
    <row r="14849" spans="2:2">
      <c r="B14849" s="13"/>
    </row>
    <row r="14850" spans="2:2">
      <c r="B14850" s="13"/>
    </row>
    <row r="14851" spans="2:2">
      <c r="B14851" s="13"/>
    </row>
    <row r="14852" spans="2:2">
      <c r="B14852" s="13"/>
    </row>
    <row r="14853" spans="2:2">
      <c r="B14853" s="13"/>
    </row>
    <row r="14854" spans="2:2">
      <c r="B14854" s="13"/>
    </row>
    <row r="14855" spans="2:2">
      <c r="B14855" s="13"/>
    </row>
    <row r="14856" spans="2:2">
      <c r="B14856" s="13"/>
    </row>
    <row r="14857" spans="2:2">
      <c r="B14857" s="13"/>
    </row>
    <row r="14858" spans="2:2">
      <c r="B14858" s="13"/>
    </row>
    <row r="14859" spans="2:2">
      <c r="B14859" s="13"/>
    </row>
    <row r="14860" spans="2:2">
      <c r="B14860" s="13"/>
    </row>
    <row r="14861" spans="2:2">
      <c r="B14861" s="13"/>
    </row>
    <row r="14862" spans="2:2">
      <c r="B14862" s="13"/>
    </row>
    <row r="14863" spans="2:2">
      <c r="B14863" s="13"/>
    </row>
    <row r="14864" spans="2:2">
      <c r="B14864" s="13"/>
    </row>
    <row r="14865" spans="2:2">
      <c r="B14865" s="13"/>
    </row>
    <row r="14866" spans="2:2">
      <c r="B14866" s="13"/>
    </row>
    <row r="14867" spans="2:2">
      <c r="B14867" s="13"/>
    </row>
    <row r="14868" spans="2:2">
      <c r="B14868" s="13"/>
    </row>
    <row r="14869" spans="2:2">
      <c r="B14869" s="13"/>
    </row>
    <row r="14870" spans="2:2">
      <c r="B14870" s="13"/>
    </row>
    <row r="14871" spans="2:2">
      <c r="B14871" s="13"/>
    </row>
    <row r="14872" spans="2:2">
      <c r="B14872" s="13"/>
    </row>
    <row r="14873" spans="2:2">
      <c r="B14873" s="13"/>
    </row>
    <row r="14874" spans="2:2">
      <c r="B14874" s="13"/>
    </row>
    <row r="14875" spans="2:2">
      <c r="B14875" s="13"/>
    </row>
    <row r="14876" spans="2:2">
      <c r="B14876" s="13"/>
    </row>
    <row r="14877" spans="2:2">
      <c r="B14877" s="13"/>
    </row>
    <row r="14878" spans="2:2">
      <c r="B14878" s="13"/>
    </row>
    <row r="14879" spans="2:2">
      <c r="B14879" s="13"/>
    </row>
    <row r="14880" spans="2:2">
      <c r="B14880" s="13"/>
    </row>
    <row r="14881" spans="2:2">
      <c r="B14881" s="13"/>
    </row>
    <row r="14882" spans="2:2">
      <c r="B14882" s="13"/>
    </row>
    <row r="14883" spans="2:2">
      <c r="B14883" s="13"/>
    </row>
    <row r="14884" spans="2:2">
      <c r="B14884" s="13"/>
    </row>
    <row r="14885" spans="2:2">
      <c r="B14885" s="13"/>
    </row>
    <row r="14886" spans="2:2">
      <c r="B14886" s="13"/>
    </row>
    <row r="14887" spans="2:2">
      <c r="B14887" s="13"/>
    </row>
    <row r="14888" spans="2:2">
      <c r="B14888" s="13"/>
    </row>
    <row r="14889" spans="2:2">
      <c r="B14889" s="13"/>
    </row>
    <row r="14890" spans="2:2">
      <c r="B14890" s="13"/>
    </row>
    <row r="14891" spans="2:2">
      <c r="B14891" s="13"/>
    </row>
    <row r="14892" spans="2:2">
      <c r="B14892" s="13"/>
    </row>
    <row r="14893" spans="2:2">
      <c r="B14893" s="13"/>
    </row>
    <row r="14894" spans="2:2">
      <c r="B14894" s="13"/>
    </row>
    <row r="14895" spans="2:2">
      <c r="B14895" s="13"/>
    </row>
    <row r="14896" spans="2:2">
      <c r="B14896" s="13"/>
    </row>
    <row r="14897" spans="2:2">
      <c r="B14897" s="13"/>
    </row>
    <row r="14898" spans="2:2">
      <c r="B14898" s="13"/>
    </row>
    <row r="14899" spans="2:2">
      <c r="B14899" s="13"/>
    </row>
    <row r="14900" spans="2:2">
      <c r="B14900" s="13"/>
    </row>
    <row r="14901" spans="2:2">
      <c r="B14901" s="13"/>
    </row>
    <row r="14902" spans="2:2">
      <c r="B14902" s="13"/>
    </row>
    <row r="14903" spans="2:2">
      <c r="B14903" s="13"/>
    </row>
    <row r="14904" spans="2:2">
      <c r="B14904" s="13"/>
    </row>
    <row r="14905" spans="2:2">
      <c r="B14905" s="13"/>
    </row>
    <row r="14906" spans="2:2">
      <c r="B14906" s="13"/>
    </row>
    <row r="14907" spans="2:2">
      <c r="B14907" s="13"/>
    </row>
    <row r="14908" spans="2:2">
      <c r="B14908" s="13"/>
    </row>
    <row r="14909" spans="2:2">
      <c r="B14909" s="13"/>
    </row>
    <row r="14910" spans="2:2">
      <c r="B14910" s="13"/>
    </row>
    <row r="14911" spans="2:2">
      <c r="B14911" s="13"/>
    </row>
    <row r="14912" spans="2:2">
      <c r="B14912" s="13"/>
    </row>
    <row r="14913" spans="2:2">
      <c r="B14913" s="13"/>
    </row>
    <row r="14914" spans="2:2">
      <c r="B14914" s="13"/>
    </row>
    <row r="14915" spans="2:2">
      <c r="B14915" s="13"/>
    </row>
    <row r="14916" spans="2:2">
      <c r="B14916" s="13"/>
    </row>
    <row r="14917" spans="2:2">
      <c r="B14917" s="13"/>
    </row>
    <row r="14918" spans="2:2">
      <c r="B14918" s="13"/>
    </row>
    <row r="14919" spans="2:2">
      <c r="B14919" s="13"/>
    </row>
    <row r="14920" spans="2:2">
      <c r="B14920" s="13"/>
    </row>
    <row r="14921" spans="2:2">
      <c r="B14921" s="13"/>
    </row>
    <row r="14922" spans="2:2">
      <c r="B14922" s="13"/>
    </row>
    <row r="14923" spans="2:2">
      <c r="B14923" s="13"/>
    </row>
    <row r="14924" spans="2:2">
      <c r="B14924" s="13"/>
    </row>
    <row r="14925" spans="2:2">
      <c r="B14925" s="13"/>
    </row>
    <row r="14926" spans="2:2">
      <c r="B14926" s="13"/>
    </row>
    <row r="14927" spans="2:2">
      <c r="B14927" s="13"/>
    </row>
    <row r="14928" spans="2:2">
      <c r="B14928" s="13"/>
    </row>
    <row r="14929" spans="2:2">
      <c r="B14929" s="13"/>
    </row>
    <row r="14930" spans="2:2">
      <c r="B14930" s="13"/>
    </row>
    <row r="14931" spans="2:2">
      <c r="B14931" s="13"/>
    </row>
    <row r="14932" spans="2:2">
      <c r="B14932" s="13"/>
    </row>
    <row r="14933" spans="2:2">
      <c r="B14933" s="13"/>
    </row>
    <row r="14934" spans="2:2">
      <c r="B14934" s="13"/>
    </row>
    <row r="14935" spans="2:2">
      <c r="B14935" s="13"/>
    </row>
    <row r="14936" spans="2:2">
      <c r="B14936" s="13"/>
    </row>
    <row r="14937" spans="2:2">
      <c r="B14937" s="13"/>
    </row>
    <row r="14938" spans="2:2">
      <c r="B14938" s="13"/>
    </row>
    <row r="14939" spans="2:2">
      <c r="B14939" s="13"/>
    </row>
    <row r="14940" spans="2:2">
      <c r="B14940" s="13"/>
    </row>
    <row r="14941" spans="2:2">
      <c r="B14941" s="13"/>
    </row>
    <row r="14942" spans="2:2">
      <c r="B14942" s="13"/>
    </row>
    <row r="14943" spans="2:2">
      <c r="B14943" s="13"/>
    </row>
    <row r="14944" spans="2:2">
      <c r="B14944" s="13"/>
    </row>
    <row r="14945" spans="2:2">
      <c r="B14945" s="13"/>
    </row>
    <row r="14946" spans="2:2">
      <c r="B14946" s="13"/>
    </row>
    <row r="14947" spans="2:2">
      <c r="B14947" s="13"/>
    </row>
    <row r="14948" spans="2:2">
      <c r="B14948" s="13"/>
    </row>
    <row r="14949" spans="2:2">
      <c r="B14949" s="13"/>
    </row>
    <row r="14950" spans="2:2">
      <c r="B14950" s="13"/>
    </row>
    <row r="14951" spans="2:2">
      <c r="B14951" s="13"/>
    </row>
    <row r="14952" spans="2:2">
      <c r="B14952" s="13"/>
    </row>
    <row r="14953" spans="2:2">
      <c r="B14953" s="13"/>
    </row>
    <row r="14954" spans="2:2">
      <c r="B14954" s="13"/>
    </row>
    <row r="14955" spans="2:2">
      <c r="B14955" s="13"/>
    </row>
    <row r="14956" spans="2:2">
      <c r="B14956" s="13"/>
    </row>
    <row r="14957" spans="2:2">
      <c r="B14957" s="13"/>
    </row>
    <row r="14958" spans="2:2">
      <c r="B14958" s="13"/>
    </row>
    <row r="14959" spans="2:2">
      <c r="B14959" s="13"/>
    </row>
    <row r="14960" spans="2:2">
      <c r="B14960" s="13"/>
    </row>
    <row r="14961" spans="2:2">
      <c r="B14961" s="13"/>
    </row>
    <row r="14962" spans="2:2">
      <c r="B14962" s="13"/>
    </row>
    <row r="14963" spans="2:2">
      <c r="B14963" s="13"/>
    </row>
    <row r="14964" spans="2:2">
      <c r="B14964" s="13"/>
    </row>
    <row r="14965" spans="2:2">
      <c r="B14965" s="13"/>
    </row>
    <row r="14966" spans="2:2">
      <c r="B14966" s="13"/>
    </row>
    <row r="14967" spans="2:2">
      <c r="B14967" s="13"/>
    </row>
    <row r="14968" spans="2:2">
      <c r="B14968" s="13"/>
    </row>
    <row r="14969" spans="2:2">
      <c r="B14969" s="13"/>
    </row>
    <row r="14970" spans="2:2">
      <c r="B14970" s="13"/>
    </row>
    <row r="14971" spans="2:2">
      <c r="B14971" s="13"/>
    </row>
    <row r="14972" spans="2:2">
      <c r="B14972" s="13"/>
    </row>
    <row r="14973" spans="2:2">
      <c r="B14973" s="13"/>
    </row>
    <row r="14974" spans="2:2">
      <c r="B14974" s="13"/>
    </row>
    <row r="14975" spans="2:2">
      <c r="B14975" s="13"/>
    </row>
    <row r="14976" spans="2:2">
      <c r="B14976" s="13"/>
    </row>
    <row r="14977" spans="2:2">
      <c r="B14977" s="13"/>
    </row>
    <row r="14978" spans="2:2">
      <c r="B14978" s="13"/>
    </row>
    <row r="14979" spans="2:2">
      <c r="B14979" s="13"/>
    </row>
    <row r="14980" spans="2:2">
      <c r="B14980" s="13"/>
    </row>
    <row r="14981" spans="2:2">
      <c r="B14981" s="13"/>
    </row>
    <row r="14982" spans="2:2">
      <c r="B14982" s="13"/>
    </row>
    <row r="14983" spans="2:2">
      <c r="B14983" s="13"/>
    </row>
    <row r="14984" spans="2:2">
      <c r="B14984" s="13"/>
    </row>
    <row r="14985" spans="2:2">
      <c r="B14985" s="13"/>
    </row>
    <row r="14986" spans="2:2">
      <c r="B14986" s="13"/>
    </row>
    <row r="14987" spans="2:2">
      <c r="B14987" s="13"/>
    </row>
    <row r="14988" spans="2:2">
      <c r="B14988" s="13"/>
    </row>
    <row r="14989" spans="2:2">
      <c r="B14989" s="13"/>
    </row>
    <row r="14990" spans="2:2">
      <c r="B14990" s="13"/>
    </row>
    <row r="14991" spans="2:2">
      <c r="B14991" s="13"/>
    </row>
    <row r="14992" spans="2:2">
      <c r="B14992" s="13"/>
    </row>
    <row r="14993" spans="2:2">
      <c r="B14993" s="13"/>
    </row>
    <row r="14994" spans="2:2">
      <c r="B14994" s="13"/>
    </row>
    <row r="14995" spans="2:2">
      <c r="B14995" s="13"/>
    </row>
    <row r="14996" spans="2:2">
      <c r="B14996" s="13"/>
    </row>
    <row r="14997" spans="2:2">
      <c r="B14997" s="13"/>
    </row>
    <row r="14998" spans="2:2">
      <c r="B14998" s="13"/>
    </row>
    <row r="14999" spans="2:2">
      <c r="B14999" s="13"/>
    </row>
    <row r="15000" spans="2:2">
      <c r="B15000" s="13"/>
    </row>
    <row r="15001" spans="2:2">
      <c r="B15001" s="13"/>
    </row>
    <row r="15002" spans="2:2">
      <c r="B15002" s="13"/>
    </row>
    <row r="15003" spans="2:2">
      <c r="B15003" s="13"/>
    </row>
    <row r="15004" spans="2:2">
      <c r="B15004" s="13"/>
    </row>
    <row r="15005" spans="2:2">
      <c r="B15005" s="13"/>
    </row>
    <row r="15006" spans="2:2">
      <c r="B15006" s="13"/>
    </row>
    <row r="15007" spans="2:2">
      <c r="B15007" s="13"/>
    </row>
    <row r="15008" spans="2:2">
      <c r="B15008" s="13"/>
    </row>
    <row r="15009" spans="2:2">
      <c r="B15009" s="13"/>
    </row>
    <row r="15010" spans="2:2">
      <c r="B15010" s="13"/>
    </row>
    <row r="15011" spans="2:2">
      <c r="B15011" s="13"/>
    </row>
    <row r="15012" spans="2:2">
      <c r="B15012" s="13"/>
    </row>
    <row r="15013" spans="2:2">
      <c r="B15013" s="13"/>
    </row>
    <row r="15014" spans="2:2">
      <c r="B15014" s="13"/>
    </row>
    <row r="15015" spans="2:2">
      <c r="B15015" s="13"/>
    </row>
    <row r="15016" spans="2:2">
      <c r="B15016" s="13"/>
    </row>
    <row r="15017" spans="2:2">
      <c r="B15017" s="13"/>
    </row>
    <row r="15018" spans="2:2">
      <c r="B15018" s="13"/>
    </row>
    <row r="15019" spans="2:2">
      <c r="B15019" s="13"/>
    </row>
    <row r="15020" spans="2:2">
      <c r="B15020" s="13"/>
    </row>
    <row r="15021" spans="2:2">
      <c r="B15021" s="13"/>
    </row>
    <row r="15022" spans="2:2">
      <c r="B15022" s="13"/>
    </row>
    <row r="15023" spans="2:2">
      <c r="B15023" s="13"/>
    </row>
    <row r="15024" spans="2:2">
      <c r="B15024" s="13"/>
    </row>
    <row r="15025" spans="2:2">
      <c r="B15025" s="13"/>
    </row>
    <row r="15026" spans="2:2">
      <c r="B15026" s="13"/>
    </row>
    <row r="15027" spans="2:2">
      <c r="B15027" s="13"/>
    </row>
    <row r="15028" spans="2:2">
      <c r="B15028" s="13"/>
    </row>
    <row r="15029" spans="2:2">
      <c r="B15029" s="13"/>
    </row>
    <row r="15030" spans="2:2">
      <c r="B15030" s="13"/>
    </row>
    <row r="15031" spans="2:2">
      <c r="B15031" s="13"/>
    </row>
    <row r="15032" spans="2:2">
      <c r="B15032" s="13"/>
    </row>
    <row r="15033" spans="2:2">
      <c r="B15033" s="13"/>
    </row>
    <row r="15034" spans="2:2">
      <c r="B15034" s="13"/>
    </row>
    <row r="15035" spans="2:2">
      <c r="B15035" s="13"/>
    </row>
    <row r="15036" spans="2:2">
      <c r="B15036" s="13"/>
    </row>
    <row r="15037" spans="2:2">
      <c r="B15037" s="13"/>
    </row>
    <row r="15038" spans="2:2">
      <c r="B15038" s="13"/>
    </row>
    <row r="15039" spans="2:2">
      <c r="B15039" s="13"/>
    </row>
    <row r="15040" spans="2:2">
      <c r="B15040" s="13"/>
    </row>
    <row r="15041" spans="2:2">
      <c r="B15041" s="13"/>
    </row>
    <row r="15042" spans="2:2">
      <c r="B15042" s="13"/>
    </row>
    <row r="15043" spans="2:2">
      <c r="B15043" s="13"/>
    </row>
    <row r="15044" spans="2:2">
      <c r="B15044" s="13"/>
    </row>
    <row r="15045" spans="2:2">
      <c r="B15045" s="13"/>
    </row>
    <row r="15046" spans="2:2">
      <c r="B15046" s="13"/>
    </row>
    <row r="15047" spans="2:2">
      <c r="B15047" s="13"/>
    </row>
    <row r="15048" spans="2:2">
      <c r="B15048" s="13"/>
    </row>
    <row r="15049" spans="2:2">
      <c r="B15049" s="13"/>
    </row>
    <row r="15050" spans="2:2">
      <c r="B15050" s="13"/>
    </row>
    <row r="15051" spans="2:2">
      <c r="B15051" s="13"/>
    </row>
    <row r="15052" spans="2:2">
      <c r="B15052" s="13"/>
    </row>
    <row r="15053" spans="2:2">
      <c r="B15053" s="13"/>
    </row>
    <row r="15054" spans="2:2">
      <c r="B15054" s="13"/>
    </row>
    <row r="15055" spans="2:2">
      <c r="B15055" s="13"/>
    </row>
    <row r="15056" spans="2:2">
      <c r="B15056" s="13"/>
    </row>
    <row r="15057" spans="2:2">
      <c r="B15057" s="13"/>
    </row>
    <row r="15058" spans="2:2">
      <c r="B15058" s="13"/>
    </row>
    <row r="15059" spans="2:2">
      <c r="B15059" s="13"/>
    </row>
    <row r="15060" spans="2:2">
      <c r="B15060" s="13"/>
    </row>
    <row r="15061" spans="2:2">
      <c r="B15061" s="13"/>
    </row>
    <row r="15062" spans="2:2">
      <c r="B15062" s="13"/>
    </row>
    <row r="15063" spans="2:2">
      <c r="B15063" s="13"/>
    </row>
    <row r="15064" spans="2:2">
      <c r="B15064" s="13"/>
    </row>
    <row r="15065" spans="2:2">
      <c r="B15065" s="13"/>
    </row>
    <row r="15066" spans="2:2">
      <c r="B15066" s="13"/>
    </row>
    <row r="15067" spans="2:2">
      <c r="B15067" s="13"/>
    </row>
    <row r="15068" spans="2:2">
      <c r="B15068" s="13"/>
    </row>
    <row r="15069" spans="2:2">
      <c r="B15069" s="13"/>
    </row>
    <row r="15070" spans="2:2">
      <c r="B15070" s="13"/>
    </row>
    <row r="15071" spans="2:2">
      <c r="B15071" s="13"/>
    </row>
    <row r="15072" spans="2:2">
      <c r="B15072" s="13"/>
    </row>
    <row r="15073" spans="2:2">
      <c r="B15073" s="13"/>
    </row>
    <row r="15074" spans="2:2">
      <c r="B15074" s="13"/>
    </row>
    <row r="15075" spans="2:2">
      <c r="B15075" s="13"/>
    </row>
    <row r="15076" spans="2:2">
      <c r="B15076" s="13"/>
    </row>
    <row r="15077" spans="2:2">
      <c r="B15077" s="13"/>
    </row>
    <row r="15078" spans="2:2">
      <c r="B15078" s="13"/>
    </row>
    <row r="15079" spans="2:2">
      <c r="B15079" s="13"/>
    </row>
    <row r="15080" spans="2:2">
      <c r="B15080" s="13"/>
    </row>
    <row r="15081" spans="2:2">
      <c r="B15081" s="13"/>
    </row>
    <row r="15082" spans="2:2">
      <c r="B15082" s="13"/>
    </row>
    <row r="15083" spans="2:2">
      <c r="B15083" s="13"/>
    </row>
    <row r="15084" spans="2:2">
      <c r="B15084" s="13"/>
    </row>
    <row r="15085" spans="2:2">
      <c r="B15085" s="13"/>
    </row>
    <row r="15086" spans="2:2">
      <c r="B15086" s="13"/>
    </row>
    <row r="15087" spans="2:2">
      <c r="B15087" s="13"/>
    </row>
    <row r="15088" spans="2:2">
      <c r="B15088" s="13"/>
    </row>
    <row r="15089" spans="2:2">
      <c r="B15089" s="13"/>
    </row>
    <row r="15090" spans="2:2">
      <c r="B15090" s="13"/>
    </row>
    <row r="15091" spans="2:2">
      <c r="B15091" s="13"/>
    </row>
    <row r="15092" spans="2:2">
      <c r="B15092" s="13"/>
    </row>
    <row r="15093" spans="2:2">
      <c r="B15093" s="13"/>
    </row>
    <row r="15094" spans="2:2">
      <c r="B15094" s="13"/>
    </row>
    <row r="15095" spans="2:2">
      <c r="B15095" s="13"/>
    </row>
    <row r="15096" spans="2:2">
      <c r="B15096" s="13"/>
    </row>
    <row r="15097" spans="2:2">
      <c r="B15097" s="13"/>
    </row>
    <row r="15098" spans="2:2">
      <c r="B15098" s="13"/>
    </row>
    <row r="15099" spans="2:2">
      <c r="B15099" s="13"/>
    </row>
    <row r="15100" spans="2:2">
      <c r="B15100" s="13"/>
    </row>
    <row r="15101" spans="2:2">
      <c r="B15101" s="13"/>
    </row>
    <row r="15102" spans="2:2">
      <c r="B15102" s="13"/>
    </row>
    <row r="15103" spans="2:2">
      <c r="B15103" s="13"/>
    </row>
    <row r="15104" spans="2:2">
      <c r="B15104" s="13"/>
    </row>
    <row r="15105" spans="2:2">
      <c r="B15105" s="13"/>
    </row>
    <row r="15106" spans="2:2">
      <c r="B15106" s="13"/>
    </row>
    <row r="15107" spans="2:2">
      <c r="B15107" s="13"/>
    </row>
    <row r="15108" spans="2:2">
      <c r="B15108" s="13"/>
    </row>
    <row r="15109" spans="2:2">
      <c r="B15109" s="13"/>
    </row>
    <row r="15110" spans="2:2">
      <c r="B15110" s="13"/>
    </row>
    <row r="15111" spans="2:2">
      <c r="B15111" s="13"/>
    </row>
    <row r="15112" spans="2:2">
      <c r="B15112" s="13"/>
    </row>
    <row r="15113" spans="2:2">
      <c r="B15113" s="13"/>
    </row>
    <row r="15114" spans="2:2">
      <c r="B15114" s="13"/>
    </row>
    <row r="15115" spans="2:2">
      <c r="B15115" s="13"/>
    </row>
    <row r="15116" spans="2:2">
      <c r="B15116" s="13"/>
    </row>
    <row r="15117" spans="2:2">
      <c r="B15117" s="13"/>
    </row>
    <row r="15118" spans="2:2">
      <c r="B15118" s="13"/>
    </row>
    <row r="15119" spans="2:2">
      <c r="B15119" s="13"/>
    </row>
    <row r="15120" spans="2:2">
      <c r="B15120" s="13"/>
    </row>
    <row r="15121" spans="2:2">
      <c r="B15121" s="13"/>
    </row>
    <row r="15122" spans="2:2">
      <c r="B15122" s="13"/>
    </row>
    <row r="15123" spans="2:2">
      <c r="B15123" s="13"/>
    </row>
    <row r="15124" spans="2:2">
      <c r="B15124" s="13"/>
    </row>
    <row r="15125" spans="2:2">
      <c r="B15125" s="13"/>
    </row>
    <row r="15126" spans="2:2">
      <c r="B15126" s="13"/>
    </row>
    <row r="15127" spans="2:2">
      <c r="B15127" s="13"/>
    </row>
    <row r="15128" spans="2:2">
      <c r="B15128" s="13"/>
    </row>
    <row r="15129" spans="2:2">
      <c r="B15129" s="13"/>
    </row>
    <row r="15130" spans="2:2">
      <c r="B15130" s="13"/>
    </row>
    <row r="15131" spans="2:2">
      <c r="B15131" s="13"/>
    </row>
    <row r="15132" spans="2:2">
      <c r="B15132" s="13"/>
    </row>
    <row r="15133" spans="2:2">
      <c r="B15133" s="13"/>
    </row>
    <row r="15134" spans="2:2">
      <c r="B15134" s="13"/>
    </row>
    <row r="15135" spans="2:2">
      <c r="B15135" s="13"/>
    </row>
    <row r="15136" spans="2:2">
      <c r="B15136" s="13"/>
    </row>
    <row r="15137" spans="2:2">
      <c r="B15137" s="13"/>
    </row>
    <row r="15138" spans="2:2">
      <c r="B15138" s="13"/>
    </row>
    <row r="15139" spans="2:2">
      <c r="B15139" s="13"/>
    </row>
    <row r="15140" spans="2:2">
      <c r="B15140" s="13"/>
    </row>
    <row r="15141" spans="2:2">
      <c r="B15141" s="13"/>
    </row>
    <row r="15142" spans="2:2">
      <c r="B15142" s="13"/>
    </row>
    <row r="15143" spans="2:2">
      <c r="B15143" s="13"/>
    </row>
    <row r="15144" spans="2:2">
      <c r="B15144" s="13"/>
    </row>
    <row r="15145" spans="2:2">
      <c r="B15145" s="13"/>
    </row>
    <row r="15146" spans="2:2">
      <c r="B15146" s="13"/>
    </row>
    <row r="15147" spans="2:2">
      <c r="B15147" s="13"/>
    </row>
    <row r="15148" spans="2:2">
      <c r="B15148" s="13"/>
    </row>
    <row r="15149" spans="2:2">
      <c r="B15149" s="13"/>
    </row>
    <row r="15150" spans="2:2">
      <c r="B15150" s="13"/>
    </row>
    <row r="15151" spans="2:2">
      <c r="B15151" s="13"/>
    </row>
    <row r="15152" spans="2:2">
      <c r="B15152" s="13"/>
    </row>
    <row r="15153" spans="2:2">
      <c r="B15153" s="13"/>
    </row>
    <row r="15154" spans="2:2">
      <c r="B15154" s="13"/>
    </row>
    <row r="15155" spans="2:2">
      <c r="B15155" s="13"/>
    </row>
    <row r="15156" spans="2:2">
      <c r="B15156" s="13"/>
    </row>
    <row r="15157" spans="2:2">
      <c r="B15157" s="13"/>
    </row>
    <row r="15158" spans="2:2">
      <c r="B15158" s="13"/>
    </row>
    <row r="15159" spans="2:2">
      <c r="B15159" s="13"/>
    </row>
    <row r="15160" spans="2:2">
      <c r="B15160" s="13"/>
    </row>
    <row r="15161" spans="2:2">
      <c r="B15161" s="13"/>
    </row>
    <row r="15162" spans="2:2">
      <c r="B15162" s="13"/>
    </row>
    <row r="15163" spans="2:2">
      <c r="B15163" s="13"/>
    </row>
    <row r="15164" spans="2:2">
      <c r="B15164" s="13"/>
    </row>
    <row r="15165" spans="2:2">
      <c r="B15165" s="13"/>
    </row>
    <row r="15166" spans="2:2">
      <c r="B15166" s="13"/>
    </row>
    <row r="15167" spans="2:2">
      <c r="B15167" s="13"/>
    </row>
    <row r="15168" spans="2:2">
      <c r="B15168" s="13"/>
    </row>
    <row r="15169" spans="2:2">
      <c r="B15169" s="13"/>
    </row>
    <row r="15170" spans="2:2">
      <c r="B15170" s="13"/>
    </row>
    <row r="15171" spans="2:2">
      <c r="B15171" s="13"/>
    </row>
    <row r="15172" spans="2:2">
      <c r="B15172" s="13"/>
    </row>
    <row r="15173" spans="2:2">
      <c r="B15173" s="13"/>
    </row>
    <row r="15174" spans="2:2">
      <c r="B15174" s="13"/>
    </row>
    <row r="15175" spans="2:2">
      <c r="B15175" s="13"/>
    </row>
    <row r="15176" spans="2:2">
      <c r="B15176" s="13"/>
    </row>
    <row r="15177" spans="2:2">
      <c r="B15177" s="13"/>
    </row>
    <row r="15178" spans="2:2">
      <c r="B15178" s="13"/>
    </row>
    <row r="15179" spans="2:2">
      <c r="B15179" s="13"/>
    </row>
    <row r="15180" spans="2:2">
      <c r="B15180" s="13"/>
    </row>
    <row r="15181" spans="2:2">
      <c r="B15181" s="13"/>
    </row>
    <row r="15182" spans="2:2">
      <c r="B15182" s="13"/>
    </row>
    <row r="15183" spans="2:2">
      <c r="B15183" s="13"/>
    </row>
    <row r="15184" spans="2:2">
      <c r="B15184" s="13"/>
    </row>
    <row r="15185" spans="2:2">
      <c r="B15185" s="13"/>
    </row>
    <row r="15186" spans="2:2">
      <c r="B15186" s="13"/>
    </row>
    <row r="15187" spans="2:2">
      <c r="B15187" s="13"/>
    </row>
    <row r="15188" spans="2:2">
      <c r="B15188" s="13"/>
    </row>
    <row r="15189" spans="2:2">
      <c r="B15189" s="13"/>
    </row>
    <row r="15190" spans="2:2">
      <c r="B15190" s="13"/>
    </row>
    <row r="15191" spans="2:2">
      <c r="B15191" s="13"/>
    </row>
    <row r="15192" spans="2:2">
      <c r="B15192" s="13"/>
    </row>
    <row r="15193" spans="2:2">
      <c r="B15193" s="13"/>
    </row>
    <row r="15194" spans="2:2">
      <c r="B15194" s="13"/>
    </row>
    <row r="15195" spans="2:2">
      <c r="B15195" s="13"/>
    </row>
    <row r="15196" spans="2:2">
      <c r="B15196" s="13"/>
    </row>
    <row r="15197" spans="2:2">
      <c r="B15197" s="13"/>
    </row>
    <row r="15198" spans="2:2">
      <c r="B15198" s="13"/>
    </row>
    <row r="15199" spans="2:2">
      <c r="B15199" s="13"/>
    </row>
    <row r="15200" spans="2:2">
      <c r="B15200" s="13"/>
    </row>
    <row r="15201" spans="2:2">
      <c r="B15201" s="13"/>
    </row>
    <row r="15202" spans="2:2">
      <c r="B15202" s="13"/>
    </row>
    <row r="15203" spans="2:2">
      <c r="B15203" s="13"/>
    </row>
    <row r="15204" spans="2:2">
      <c r="B15204" s="13"/>
    </row>
    <row r="15205" spans="2:2">
      <c r="B15205" s="13"/>
    </row>
    <row r="15206" spans="2:2">
      <c r="B15206" s="13"/>
    </row>
    <row r="15207" spans="2:2">
      <c r="B15207" s="13"/>
    </row>
    <row r="15208" spans="2:2">
      <c r="B15208" s="13"/>
    </row>
    <row r="15209" spans="2:2">
      <c r="B15209" s="13"/>
    </row>
    <row r="15210" spans="2:2">
      <c r="B15210" s="13"/>
    </row>
    <row r="15211" spans="2:2">
      <c r="B15211" s="13"/>
    </row>
    <row r="15212" spans="2:2">
      <c r="B15212" s="13"/>
    </row>
    <row r="15213" spans="2:2">
      <c r="B15213" s="13"/>
    </row>
    <row r="15214" spans="2:2">
      <c r="B15214" s="13"/>
    </row>
    <row r="15215" spans="2:2">
      <c r="B15215" s="13"/>
    </row>
    <row r="15216" spans="2:2">
      <c r="B15216" s="13"/>
    </row>
    <row r="15217" spans="2:2">
      <c r="B15217" s="13"/>
    </row>
    <row r="15218" spans="2:2">
      <c r="B15218" s="13"/>
    </row>
    <row r="15219" spans="2:2">
      <c r="B15219" s="13"/>
    </row>
    <row r="15220" spans="2:2">
      <c r="B15220" s="13"/>
    </row>
    <row r="15221" spans="2:2">
      <c r="B15221" s="13"/>
    </row>
    <row r="15222" spans="2:2">
      <c r="B15222" s="13"/>
    </row>
    <row r="15223" spans="2:2">
      <c r="B15223" s="13"/>
    </row>
    <row r="15224" spans="2:2">
      <c r="B15224" s="13"/>
    </row>
    <row r="15225" spans="2:2">
      <c r="B15225" s="13"/>
    </row>
    <row r="15226" spans="2:2">
      <c r="B15226" s="13"/>
    </row>
    <row r="15227" spans="2:2">
      <c r="B15227" s="13"/>
    </row>
    <row r="15228" spans="2:2">
      <c r="B15228" s="13"/>
    </row>
    <row r="15229" spans="2:2">
      <c r="B15229" s="13"/>
    </row>
    <row r="15230" spans="2:2">
      <c r="B15230" s="13"/>
    </row>
    <row r="15231" spans="2:2">
      <c r="B15231" s="13"/>
    </row>
    <row r="15232" spans="2:2">
      <c r="B15232" s="13"/>
    </row>
    <row r="15233" spans="2:2">
      <c r="B15233" s="13"/>
    </row>
    <row r="15234" spans="2:2">
      <c r="B15234" s="13"/>
    </row>
    <row r="15235" spans="2:2">
      <c r="B15235" s="13"/>
    </row>
    <row r="15236" spans="2:2">
      <c r="B15236" s="13"/>
    </row>
    <row r="15237" spans="2:2">
      <c r="B15237" s="13"/>
    </row>
    <row r="15238" spans="2:2">
      <c r="B15238" s="13"/>
    </row>
    <row r="15239" spans="2:2">
      <c r="B15239" s="13"/>
    </row>
    <row r="15240" spans="2:2">
      <c r="B15240" s="13"/>
    </row>
    <row r="15241" spans="2:2">
      <c r="B15241" s="13"/>
    </row>
    <row r="15242" spans="2:2">
      <c r="B15242" s="13"/>
    </row>
    <row r="15243" spans="2:2">
      <c r="B15243" s="13"/>
    </row>
    <row r="15244" spans="2:2">
      <c r="B15244" s="13"/>
    </row>
    <row r="15245" spans="2:2">
      <c r="B15245" s="13"/>
    </row>
    <row r="15246" spans="2:2">
      <c r="B15246" s="13"/>
    </row>
    <row r="15247" spans="2:2">
      <c r="B15247" s="13"/>
    </row>
    <row r="15248" spans="2:2">
      <c r="B15248" s="13"/>
    </row>
    <row r="15249" spans="2:2">
      <c r="B15249" s="13"/>
    </row>
    <row r="15250" spans="2:2">
      <c r="B15250" s="13"/>
    </row>
    <row r="15251" spans="2:2">
      <c r="B15251" s="13"/>
    </row>
    <row r="15252" spans="2:2">
      <c r="B15252" s="13"/>
    </row>
    <row r="15253" spans="2:2">
      <c r="B15253" s="13"/>
    </row>
    <row r="15254" spans="2:2">
      <c r="B15254" s="13"/>
    </row>
    <row r="15255" spans="2:2">
      <c r="B15255" s="13"/>
    </row>
    <row r="15256" spans="2:2">
      <c r="B15256" s="13"/>
    </row>
    <row r="15257" spans="2:2">
      <c r="B15257" s="13"/>
    </row>
    <row r="15258" spans="2:2">
      <c r="B15258" s="13"/>
    </row>
    <row r="15259" spans="2:2">
      <c r="B15259" s="13"/>
    </row>
    <row r="15260" spans="2:2">
      <c r="B15260" s="13"/>
    </row>
    <row r="15261" spans="2:2">
      <c r="B15261" s="13"/>
    </row>
    <row r="15262" spans="2:2">
      <c r="B15262" s="13"/>
    </row>
    <row r="15263" spans="2:2">
      <c r="B15263" s="13"/>
    </row>
    <row r="15264" spans="2:2">
      <c r="B15264" s="13"/>
    </row>
    <row r="15265" spans="2:2">
      <c r="B15265" s="13"/>
    </row>
    <row r="15266" spans="2:2">
      <c r="B15266" s="13"/>
    </row>
    <row r="15267" spans="2:2">
      <c r="B15267" s="13"/>
    </row>
    <row r="15268" spans="2:2">
      <c r="B15268" s="13"/>
    </row>
    <row r="15269" spans="2:2">
      <c r="B15269" s="13"/>
    </row>
    <row r="15270" spans="2:2">
      <c r="B15270" s="13"/>
    </row>
    <row r="15271" spans="2:2">
      <c r="B15271" s="13"/>
    </row>
    <row r="15272" spans="2:2">
      <c r="B15272" s="13"/>
    </row>
    <row r="15273" spans="2:2">
      <c r="B15273" s="13"/>
    </row>
    <row r="15274" spans="2:2">
      <c r="B15274" s="13"/>
    </row>
    <row r="15275" spans="2:2">
      <c r="B15275" s="13"/>
    </row>
    <row r="15276" spans="2:2">
      <c r="B15276" s="13"/>
    </row>
    <row r="15277" spans="2:2">
      <c r="B15277" s="13"/>
    </row>
    <row r="15278" spans="2:2">
      <c r="B15278" s="13"/>
    </row>
    <row r="15279" spans="2:2">
      <c r="B15279" s="13"/>
    </row>
    <row r="15280" spans="2:2">
      <c r="B15280" s="13"/>
    </row>
    <row r="15281" spans="2:2">
      <c r="B15281" s="13"/>
    </row>
    <row r="15282" spans="2:2">
      <c r="B15282" s="13"/>
    </row>
    <row r="15283" spans="2:2">
      <c r="B15283" s="13"/>
    </row>
    <row r="15284" spans="2:2">
      <c r="B15284" s="13"/>
    </row>
    <row r="15285" spans="2:2">
      <c r="B15285" s="13"/>
    </row>
    <row r="15286" spans="2:2">
      <c r="B15286" s="13"/>
    </row>
    <row r="15287" spans="2:2">
      <c r="B15287" s="13"/>
    </row>
    <row r="15288" spans="2:2">
      <c r="B15288" s="13"/>
    </row>
    <row r="15289" spans="2:2">
      <c r="B15289" s="13"/>
    </row>
    <row r="15290" spans="2:2">
      <c r="B15290" s="13"/>
    </row>
    <row r="15291" spans="2:2">
      <c r="B15291" s="13"/>
    </row>
    <row r="15292" spans="2:2">
      <c r="B15292" s="13"/>
    </row>
    <row r="15293" spans="2:2">
      <c r="B15293" s="13"/>
    </row>
    <row r="15294" spans="2:2">
      <c r="B15294" s="13"/>
    </row>
    <row r="15295" spans="2:2">
      <c r="B15295" s="13"/>
    </row>
    <row r="15296" spans="2:2">
      <c r="B15296" s="13"/>
    </row>
    <row r="15297" spans="2:2">
      <c r="B15297" s="13"/>
    </row>
    <row r="15298" spans="2:2">
      <c r="B15298" s="13"/>
    </row>
    <row r="15299" spans="2:2">
      <c r="B15299" s="13"/>
    </row>
    <row r="15300" spans="2:2">
      <c r="B15300" s="13"/>
    </row>
    <row r="15301" spans="2:2">
      <c r="B15301" s="13"/>
    </row>
    <row r="15302" spans="2:2">
      <c r="B15302" s="13"/>
    </row>
    <row r="15303" spans="2:2">
      <c r="B15303" s="13"/>
    </row>
    <row r="15304" spans="2:2">
      <c r="B15304" s="13"/>
    </row>
    <row r="15305" spans="2:2">
      <c r="B15305" s="13"/>
    </row>
    <row r="15306" spans="2:2">
      <c r="B15306" s="13"/>
    </row>
    <row r="15307" spans="2:2">
      <c r="B15307" s="13"/>
    </row>
    <row r="15308" spans="2:2">
      <c r="B15308" s="13"/>
    </row>
    <row r="15309" spans="2:2">
      <c r="B15309" s="13"/>
    </row>
    <row r="15310" spans="2:2">
      <c r="B15310" s="13"/>
    </row>
    <row r="15311" spans="2:2">
      <c r="B15311" s="13"/>
    </row>
    <row r="15312" spans="2:2">
      <c r="B15312" s="13"/>
    </row>
    <row r="15313" spans="2:2">
      <c r="B15313" s="13"/>
    </row>
    <row r="15314" spans="2:2">
      <c r="B15314" s="13"/>
    </row>
    <row r="15315" spans="2:2">
      <c r="B15315" s="13"/>
    </row>
    <row r="15316" spans="2:2">
      <c r="B15316" s="13"/>
    </row>
    <row r="15317" spans="2:2">
      <c r="B15317" s="13"/>
    </row>
    <row r="15318" spans="2:2">
      <c r="B15318" s="13"/>
    </row>
    <row r="15319" spans="2:2">
      <c r="B15319" s="13"/>
    </row>
    <row r="15320" spans="2:2">
      <c r="B15320" s="13"/>
    </row>
    <row r="15321" spans="2:2">
      <c r="B15321" s="13"/>
    </row>
    <row r="15322" spans="2:2">
      <c r="B15322" s="13"/>
    </row>
    <row r="15323" spans="2:2">
      <c r="B15323" s="13"/>
    </row>
    <row r="15324" spans="2:2">
      <c r="B15324" s="13"/>
    </row>
    <row r="15325" spans="2:2">
      <c r="B15325" s="13"/>
    </row>
    <row r="15326" spans="2:2">
      <c r="B15326" s="13"/>
    </row>
    <row r="15327" spans="2:2">
      <c r="B15327" s="13"/>
    </row>
    <row r="15328" spans="2:2">
      <c r="B15328" s="13"/>
    </row>
    <row r="15329" spans="2:2">
      <c r="B15329" s="13"/>
    </row>
    <row r="15330" spans="2:2">
      <c r="B15330" s="13"/>
    </row>
    <row r="15331" spans="2:2">
      <c r="B15331" s="13"/>
    </row>
    <row r="15332" spans="2:2">
      <c r="B15332" s="13"/>
    </row>
    <row r="15333" spans="2:2">
      <c r="B15333" s="13"/>
    </row>
    <row r="15334" spans="2:2">
      <c r="B15334" s="13"/>
    </row>
    <row r="15335" spans="2:2">
      <c r="B15335" s="13"/>
    </row>
    <row r="15336" spans="2:2">
      <c r="B15336" s="13"/>
    </row>
    <row r="15337" spans="2:2">
      <c r="B15337" s="13"/>
    </row>
    <row r="15338" spans="2:2">
      <c r="B15338" s="13"/>
    </row>
    <row r="15339" spans="2:2">
      <c r="B15339" s="13"/>
    </row>
    <row r="15340" spans="2:2">
      <c r="B15340" s="13"/>
    </row>
    <row r="15341" spans="2:2">
      <c r="B15341" s="13"/>
    </row>
    <row r="15342" spans="2:2">
      <c r="B15342" s="13"/>
    </row>
    <row r="15343" spans="2:2">
      <c r="B15343" s="13"/>
    </row>
    <row r="15344" spans="2:2">
      <c r="B15344" s="13"/>
    </row>
    <row r="15345" spans="2:2">
      <c r="B15345" s="13"/>
    </row>
    <row r="15346" spans="2:2">
      <c r="B15346" s="13"/>
    </row>
    <row r="15347" spans="2:2">
      <c r="B15347" s="13"/>
    </row>
    <row r="15348" spans="2:2">
      <c r="B15348" s="13"/>
    </row>
    <row r="15349" spans="2:2">
      <c r="B15349" s="13"/>
    </row>
    <row r="15350" spans="2:2">
      <c r="B15350" s="13"/>
    </row>
    <row r="15351" spans="2:2">
      <c r="B15351" s="13"/>
    </row>
    <row r="15352" spans="2:2">
      <c r="B15352" s="13"/>
    </row>
    <row r="15353" spans="2:2">
      <c r="B15353" s="13"/>
    </row>
    <row r="15354" spans="2:2">
      <c r="B15354" s="13"/>
    </row>
    <row r="15355" spans="2:2">
      <c r="B15355" s="13"/>
    </row>
    <row r="15356" spans="2:2">
      <c r="B15356" s="13"/>
    </row>
    <row r="15357" spans="2:2">
      <c r="B15357" s="13"/>
    </row>
    <row r="15358" spans="2:2">
      <c r="B15358" s="13"/>
    </row>
    <row r="15359" spans="2:2">
      <c r="B15359" s="13"/>
    </row>
    <row r="15360" spans="2:2">
      <c r="B15360" s="13"/>
    </row>
    <row r="15361" spans="2:2">
      <c r="B15361" s="13"/>
    </row>
    <row r="15362" spans="2:2">
      <c r="B15362" s="13"/>
    </row>
    <row r="15363" spans="2:2">
      <c r="B15363" s="13"/>
    </row>
    <row r="15364" spans="2:2">
      <c r="B15364" s="13"/>
    </row>
    <row r="15365" spans="2:2">
      <c r="B15365" s="13"/>
    </row>
    <row r="15366" spans="2:2">
      <c r="B15366" s="13"/>
    </row>
    <row r="15367" spans="2:2">
      <c r="B15367" s="13"/>
    </row>
    <row r="15368" spans="2:2">
      <c r="B15368" s="13"/>
    </row>
    <row r="15369" spans="2:2">
      <c r="B15369" s="13"/>
    </row>
    <row r="15370" spans="2:2">
      <c r="B15370" s="13"/>
    </row>
    <row r="15371" spans="2:2">
      <c r="B15371" s="13"/>
    </row>
    <row r="15372" spans="2:2">
      <c r="B15372" s="13"/>
    </row>
    <row r="15373" spans="2:2">
      <c r="B15373" s="13"/>
    </row>
    <row r="15374" spans="2:2">
      <c r="B15374" s="13"/>
    </row>
    <row r="15375" spans="2:2">
      <c r="B15375" s="13"/>
    </row>
    <row r="15376" spans="2:2">
      <c r="B15376" s="13"/>
    </row>
    <row r="15377" spans="2:2">
      <c r="B15377" s="13"/>
    </row>
    <row r="15378" spans="2:2">
      <c r="B15378" s="13"/>
    </row>
    <row r="15379" spans="2:2">
      <c r="B15379" s="13"/>
    </row>
    <row r="15380" spans="2:2">
      <c r="B15380" s="13"/>
    </row>
    <row r="15381" spans="2:2">
      <c r="B15381" s="13"/>
    </row>
    <row r="15382" spans="2:2">
      <c r="B15382" s="13"/>
    </row>
    <row r="15383" spans="2:2">
      <c r="B15383" s="13"/>
    </row>
    <row r="15384" spans="2:2">
      <c r="B15384" s="13"/>
    </row>
    <row r="15385" spans="2:2">
      <c r="B15385" s="13"/>
    </row>
    <row r="15386" spans="2:2">
      <c r="B15386" s="13"/>
    </row>
    <row r="15387" spans="2:2">
      <c r="B15387" s="13"/>
    </row>
    <row r="15388" spans="2:2">
      <c r="B15388" s="13"/>
    </row>
    <row r="15389" spans="2:2">
      <c r="B15389" s="13"/>
    </row>
    <row r="15390" spans="2:2">
      <c r="B15390" s="13"/>
    </row>
    <row r="15391" spans="2:2">
      <c r="B15391" s="13"/>
    </row>
    <row r="15392" spans="2:2">
      <c r="B15392" s="13"/>
    </row>
    <row r="15393" spans="2:2">
      <c r="B15393" s="13"/>
    </row>
    <row r="15394" spans="2:2">
      <c r="B15394" s="13"/>
    </row>
    <row r="15395" spans="2:2">
      <c r="B15395" s="13"/>
    </row>
    <row r="15396" spans="2:2">
      <c r="B15396" s="13"/>
    </row>
    <row r="15397" spans="2:2">
      <c r="B15397" s="13"/>
    </row>
    <row r="15398" spans="2:2">
      <c r="B15398" s="13"/>
    </row>
    <row r="15399" spans="2:2">
      <c r="B15399" s="13"/>
    </row>
    <row r="15400" spans="2:2">
      <c r="B15400" s="13"/>
    </row>
    <row r="15401" spans="2:2">
      <c r="B15401" s="13"/>
    </row>
    <row r="15402" spans="2:2">
      <c r="B15402" s="13"/>
    </row>
    <row r="15403" spans="2:2">
      <c r="B15403" s="13"/>
    </row>
    <row r="15404" spans="2:2">
      <c r="B15404" s="13"/>
    </row>
    <row r="15405" spans="2:2">
      <c r="B15405" s="13"/>
    </row>
    <row r="15406" spans="2:2">
      <c r="B15406" s="13"/>
    </row>
    <row r="15407" spans="2:2">
      <c r="B15407" s="13"/>
    </row>
    <row r="15408" spans="2:2">
      <c r="B15408" s="13"/>
    </row>
    <row r="15409" spans="2:2">
      <c r="B15409" s="13"/>
    </row>
    <row r="15410" spans="2:2">
      <c r="B15410" s="13"/>
    </row>
    <row r="15411" spans="2:2">
      <c r="B15411" s="13"/>
    </row>
    <row r="15412" spans="2:2">
      <c r="B15412" s="13"/>
    </row>
    <row r="15413" spans="2:2">
      <c r="B15413" s="13"/>
    </row>
    <row r="15414" spans="2:2">
      <c r="B15414" s="13"/>
    </row>
    <row r="15415" spans="2:2">
      <c r="B15415" s="13"/>
    </row>
    <row r="15416" spans="2:2">
      <c r="B15416" s="13"/>
    </row>
    <row r="15417" spans="2:2">
      <c r="B15417" s="13"/>
    </row>
    <row r="15418" spans="2:2">
      <c r="B15418" s="13"/>
    </row>
    <row r="15419" spans="2:2">
      <c r="B15419" s="13"/>
    </row>
    <row r="15420" spans="2:2">
      <c r="B15420" s="13"/>
    </row>
    <row r="15421" spans="2:2">
      <c r="B15421" s="13"/>
    </row>
    <row r="15422" spans="2:2">
      <c r="B15422" s="13"/>
    </row>
    <row r="15423" spans="2:2">
      <c r="B15423" s="13"/>
    </row>
    <row r="15424" spans="2:2">
      <c r="B15424" s="13"/>
    </row>
    <row r="15425" spans="2:2">
      <c r="B15425" s="13"/>
    </row>
    <row r="15426" spans="2:2">
      <c r="B15426" s="13"/>
    </row>
    <row r="15427" spans="2:2">
      <c r="B15427" s="13"/>
    </row>
    <row r="15428" spans="2:2">
      <c r="B15428" s="13"/>
    </row>
    <row r="15429" spans="2:2">
      <c r="B15429" s="13"/>
    </row>
    <row r="15430" spans="2:2">
      <c r="B15430" s="13"/>
    </row>
    <row r="15431" spans="2:2">
      <c r="B15431" s="13"/>
    </row>
    <row r="15432" spans="2:2">
      <c r="B15432" s="13"/>
    </row>
    <row r="15433" spans="2:2">
      <c r="B15433" s="13"/>
    </row>
    <row r="15434" spans="2:2">
      <c r="B15434" s="13"/>
    </row>
    <row r="15435" spans="2:2">
      <c r="B15435" s="13"/>
    </row>
    <row r="15436" spans="2:2">
      <c r="B15436" s="13"/>
    </row>
    <row r="15437" spans="2:2">
      <c r="B15437" s="13"/>
    </row>
    <row r="15438" spans="2:2">
      <c r="B15438" s="13"/>
    </row>
    <row r="15439" spans="2:2">
      <c r="B15439" s="13"/>
    </row>
    <row r="15440" spans="2:2">
      <c r="B15440" s="13"/>
    </row>
    <row r="15441" spans="2:2">
      <c r="B15441" s="13"/>
    </row>
    <row r="15442" spans="2:2">
      <c r="B15442" s="13"/>
    </row>
    <row r="15443" spans="2:2">
      <c r="B15443" s="13"/>
    </row>
    <row r="15444" spans="2:2">
      <c r="B15444" s="13"/>
    </row>
    <row r="15445" spans="2:2">
      <c r="B15445" s="13"/>
    </row>
    <row r="15446" spans="2:2">
      <c r="B15446" s="13"/>
    </row>
    <row r="15447" spans="2:2">
      <c r="B15447" s="13"/>
    </row>
    <row r="15448" spans="2:2">
      <c r="B15448" s="13"/>
    </row>
    <row r="15449" spans="2:2">
      <c r="B15449" s="13"/>
    </row>
    <row r="15450" spans="2:2">
      <c r="B15450" s="13"/>
    </row>
    <row r="15451" spans="2:2">
      <c r="B15451" s="13"/>
    </row>
    <row r="15452" spans="2:2">
      <c r="B15452" s="13"/>
    </row>
    <row r="15453" spans="2:2">
      <c r="B15453" s="13"/>
    </row>
    <row r="15454" spans="2:2">
      <c r="B15454" s="13"/>
    </row>
    <row r="15455" spans="2:2">
      <c r="B15455" s="13"/>
    </row>
    <row r="15456" spans="2:2">
      <c r="B15456" s="13"/>
    </row>
    <row r="15457" spans="2:2">
      <c r="B15457" s="13"/>
    </row>
    <row r="15458" spans="2:2">
      <c r="B15458" s="13"/>
    </row>
    <row r="15459" spans="2:2">
      <c r="B15459" s="13"/>
    </row>
    <row r="15460" spans="2:2">
      <c r="B15460" s="13"/>
    </row>
    <row r="15461" spans="2:2">
      <c r="B15461" s="13"/>
    </row>
    <row r="15462" spans="2:2">
      <c r="B15462" s="13"/>
    </row>
    <row r="15463" spans="2:2">
      <c r="B15463" s="13"/>
    </row>
    <row r="15464" spans="2:2">
      <c r="B15464" s="13"/>
    </row>
    <row r="15465" spans="2:2">
      <c r="B15465" s="13"/>
    </row>
    <row r="15466" spans="2:2">
      <c r="B15466" s="13"/>
    </row>
    <row r="15467" spans="2:2">
      <c r="B15467" s="13"/>
    </row>
    <row r="15468" spans="2:2">
      <c r="B15468" s="13"/>
    </row>
    <row r="15469" spans="2:2">
      <c r="B15469" s="13"/>
    </row>
    <row r="15470" spans="2:2">
      <c r="B15470" s="13"/>
    </row>
    <row r="15471" spans="2:2">
      <c r="B15471" s="13"/>
    </row>
    <row r="15472" spans="2:2">
      <c r="B15472" s="13"/>
    </row>
    <row r="15473" spans="2:2">
      <c r="B15473" s="13"/>
    </row>
    <row r="15474" spans="2:2">
      <c r="B15474" s="13"/>
    </row>
    <row r="15475" spans="2:2">
      <c r="B15475" s="13"/>
    </row>
    <row r="15476" spans="2:2">
      <c r="B15476" s="13"/>
    </row>
    <row r="15477" spans="2:2">
      <c r="B15477" s="13"/>
    </row>
    <row r="15478" spans="2:2">
      <c r="B15478" s="13"/>
    </row>
    <row r="15479" spans="2:2">
      <c r="B15479" s="13"/>
    </row>
    <row r="15480" spans="2:2">
      <c r="B15480" s="13"/>
    </row>
    <row r="15481" spans="2:2">
      <c r="B15481" s="13"/>
    </row>
    <row r="15482" spans="2:2">
      <c r="B15482" s="13"/>
    </row>
    <row r="15483" spans="2:2">
      <c r="B15483" s="13"/>
    </row>
    <row r="15484" spans="2:2">
      <c r="B15484" s="13"/>
    </row>
    <row r="15485" spans="2:2">
      <c r="B15485" s="13"/>
    </row>
    <row r="15486" spans="2:2">
      <c r="B15486" s="13"/>
    </row>
    <row r="15487" spans="2:2">
      <c r="B15487" s="13"/>
    </row>
    <row r="15488" spans="2:2">
      <c r="B15488" s="13"/>
    </row>
    <row r="15489" spans="2:2">
      <c r="B15489" s="13"/>
    </row>
    <row r="15490" spans="2:2">
      <c r="B15490" s="13"/>
    </row>
    <row r="15491" spans="2:2">
      <c r="B15491" s="13"/>
    </row>
    <row r="15492" spans="2:2">
      <c r="B15492" s="13"/>
    </row>
    <row r="15493" spans="2:2">
      <c r="B15493" s="13"/>
    </row>
    <row r="15494" spans="2:2">
      <c r="B15494" s="13"/>
    </row>
    <row r="15495" spans="2:2">
      <c r="B15495" s="13"/>
    </row>
    <row r="15496" spans="2:2">
      <c r="B15496" s="13"/>
    </row>
    <row r="15497" spans="2:2">
      <c r="B15497" s="13"/>
    </row>
    <row r="15498" spans="2:2">
      <c r="B15498" s="13"/>
    </row>
    <row r="15499" spans="2:2">
      <c r="B15499" s="13"/>
    </row>
    <row r="15500" spans="2:2">
      <c r="B15500" s="13"/>
    </row>
    <row r="15501" spans="2:2">
      <c r="B15501" s="13"/>
    </row>
    <row r="15502" spans="2:2">
      <c r="B15502" s="13"/>
    </row>
    <row r="15503" spans="2:2">
      <c r="B15503" s="13"/>
    </row>
    <row r="15504" spans="2:2">
      <c r="B15504" s="13"/>
    </row>
    <row r="15505" spans="2:2">
      <c r="B15505" s="13"/>
    </row>
    <row r="15506" spans="2:2">
      <c r="B15506" s="13"/>
    </row>
    <row r="15507" spans="2:2">
      <c r="B15507" s="13"/>
    </row>
    <row r="15508" spans="2:2">
      <c r="B15508" s="13"/>
    </row>
    <row r="15509" spans="2:2">
      <c r="B15509" s="13"/>
    </row>
    <row r="15510" spans="2:2">
      <c r="B15510" s="13"/>
    </row>
    <row r="15511" spans="2:2">
      <c r="B15511" s="13"/>
    </row>
    <row r="15512" spans="2:2">
      <c r="B15512" s="13"/>
    </row>
    <row r="15513" spans="2:2">
      <c r="B15513" s="13"/>
    </row>
    <row r="15514" spans="2:2">
      <c r="B15514" s="13"/>
    </row>
    <row r="15515" spans="2:2">
      <c r="B15515" s="13"/>
    </row>
    <row r="15516" spans="2:2">
      <c r="B15516" s="13"/>
    </row>
    <row r="15517" spans="2:2">
      <c r="B15517" s="13"/>
    </row>
    <row r="15518" spans="2:2">
      <c r="B15518" s="13"/>
    </row>
    <row r="15519" spans="2:2">
      <c r="B15519" s="13"/>
    </row>
    <row r="15520" spans="2:2">
      <c r="B15520" s="13"/>
    </row>
    <row r="15521" spans="2:2">
      <c r="B15521" s="13"/>
    </row>
    <row r="15522" spans="2:2">
      <c r="B15522" s="13"/>
    </row>
    <row r="15523" spans="2:2">
      <c r="B15523" s="13"/>
    </row>
    <row r="15524" spans="2:2">
      <c r="B15524" s="13"/>
    </row>
    <row r="15525" spans="2:2">
      <c r="B15525" s="13"/>
    </row>
    <row r="15526" spans="2:2">
      <c r="B15526" s="13"/>
    </row>
    <row r="15527" spans="2:2">
      <c r="B15527" s="13"/>
    </row>
    <row r="15528" spans="2:2">
      <c r="B15528" s="13"/>
    </row>
    <row r="15529" spans="2:2">
      <c r="B15529" s="13"/>
    </row>
    <row r="15530" spans="2:2">
      <c r="B15530" s="13"/>
    </row>
    <row r="15531" spans="2:2">
      <c r="B15531" s="13"/>
    </row>
    <row r="15532" spans="2:2">
      <c r="B15532" s="13"/>
    </row>
    <row r="15533" spans="2:2">
      <c r="B15533" s="13"/>
    </row>
    <row r="15534" spans="2:2">
      <c r="B15534" s="13"/>
    </row>
    <row r="15535" spans="2:2">
      <c r="B15535" s="13"/>
    </row>
    <row r="15536" spans="2:2">
      <c r="B15536" s="13"/>
    </row>
    <row r="15537" spans="2:2">
      <c r="B15537" s="13"/>
    </row>
    <row r="15538" spans="2:2">
      <c r="B15538" s="13"/>
    </row>
    <row r="15539" spans="2:2">
      <c r="B15539" s="13"/>
    </row>
    <row r="15540" spans="2:2">
      <c r="B15540" s="13"/>
    </row>
    <row r="15541" spans="2:2">
      <c r="B15541" s="13"/>
    </row>
    <row r="15542" spans="2:2">
      <c r="B15542" s="13"/>
    </row>
    <row r="15543" spans="2:2">
      <c r="B15543" s="13"/>
    </row>
    <row r="15544" spans="2:2">
      <c r="B15544" s="13"/>
    </row>
    <row r="15545" spans="2:2">
      <c r="B15545" s="13"/>
    </row>
    <row r="15546" spans="2:2">
      <c r="B15546" s="13"/>
    </row>
    <row r="15547" spans="2:2">
      <c r="B15547" s="13"/>
    </row>
    <row r="15548" spans="2:2">
      <c r="B15548" s="13"/>
    </row>
    <row r="15549" spans="2:2">
      <c r="B15549" s="13"/>
    </row>
    <row r="15550" spans="2:2">
      <c r="B15550" s="13"/>
    </row>
    <row r="15551" spans="2:2">
      <c r="B15551" s="13"/>
    </row>
    <row r="15552" spans="2:2">
      <c r="B15552" s="13"/>
    </row>
    <row r="15553" spans="2:2">
      <c r="B15553" s="13"/>
    </row>
    <row r="15554" spans="2:2">
      <c r="B15554" s="13"/>
    </row>
    <row r="15555" spans="2:2">
      <c r="B15555" s="13"/>
    </row>
    <row r="15556" spans="2:2">
      <c r="B15556" s="13"/>
    </row>
    <row r="15557" spans="2:2">
      <c r="B15557" s="13"/>
    </row>
    <row r="15558" spans="2:2">
      <c r="B15558" s="13"/>
    </row>
    <row r="15559" spans="2:2">
      <c r="B15559" s="13"/>
    </row>
    <row r="15560" spans="2:2">
      <c r="B15560" s="13"/>
    </row>
    <row r="15561" spans="2:2">
      <c r="B15561" s="13"/>
    </row>
    <row r="15562" spans="2:2">
      <c r="B15562" s="13"/>
    </row>
    <row r="15563" spans="2:2">
      <c r="B15563" s="13"/>
    </row>
    <row r="15564" spans="2:2">
      <c r="B15564" s="13"/>
    </row>
    <row r="15565" spans="2:2">
      <c r="B15565" s="13"/>
    </row>
    <row r="15566" spans="2:2">
      <c r="B15566" s="13"/>
    </row>
    <row r="15567" spans="2:2">
      <c r="B15567" s="13"/>
    </row>
    <row r="15568" spans="2:2">
      <c r="B15568" s="13"/>
    </row>
    <row r="15569" spans="2:2">
      <c r="B15569" s="13"/>
    </row>
    <row r="15570" spans="2:2">
      <c r="B15570" s="13"/>
    </row>
    <row r="15571" spans="2:2">
      <c r="B15571" s="13"/>
    </row>
    <row r="15572" spans="2:2">
      <c r="B15572" s="13"/>
    </row>
    <row r="15573" spans="2:2">
      <c r="B15573" s="13"/>
    </row>
    <row r="15574" spans="2:2">
      <c r="B15574" s="13"/>
    </row>
    <row r="15575" spans="2:2">
      <c r="B15575" s="13"/>
    </row>
    <row r="15576" spans="2:2">
      <c r="B15576" s="13"/>
    </row>
    <row r="15577" spans="2:2">
      <c r="B15577" s="13"/>
    </row>
    <row r="15578" spans="2:2">
      <c r="B15578" s="13"/>
    </row>
    <row r="15579" spans="2:2">
      <c r="B15579" s="13"/>
    </row>
    <row r="15580" spans="2:2">
      <c r="B15580" s="13"/>
    </row>
    <row r="15581" spans="2:2">
      <c r="B15581" s="13"/>
    </row>
    <row r="15582" spans="2:2">
      <c r="B15582" s="13"/>
    </row>
    <row r="15583" spans="2:2">
      <c r="B15583" s="13"/>
    </row>
    <row r="15584" spans="2:2">
      <c r="B15584" s="13"/>
    </row>
    <row r="15585" spans="2:2">
      <c r="B15585" s="13"/>
    </row>
    <row r="15586" spans="2:2">
      <c r="B15586" s="13"/>
    </row>
    <row r="15587" spans="2:2">
      <c r="B15587" s="13"/>
    </row>
    <row r="15588" spans="2:2">
      <c r="B15588" s="13"/>
    </row>
    <row r="15589" spans="2:2">
      <c r="B15589" s="13"/>
    </row>
    <row r="15590" spans="2:2">
      <c r="B15590" s="13"/>
    </row>
    <row r="15591" spans="2:2">
      <c r="B15591" s="13"/>
    </row>
    <row r="15592" spans="2:2">
      <c r="B15592" s="13"/>
    </row>
    <row r="15593" spans="2:2">
      <c r="B15593" s="13"/>
    </row>
    <row r="15594" spans="2:2">
      <c r="B15594" s="13"/>
    </row>
    <row r="15595" spans="2:2">
      <c r="B15595" s="13"/>
    </row>
    <row r="15596" spans="2:2">
      <c r="B15596" s="13"/>
    </row>
    <row r="15597" spans="2:2">
      <c r="B15597" s="13"/>
    </row>
    <row r="15598" spans="2:2">
      <c r="B15598" s="13"/>
    </row>
    <row r="15599" spans="2:2">
      <c r="B15599" s="13"/>
    </row>
    <row r="15600" spans="2:2">
      <c r="B15600" s="13"/>
    </row>
    <row r="15601" spans="2:2">
      <c r="B15601" s="13"/>
    </row>
    <row r="15602" spans="2:2">
      <c r="B15602" s="13"/>
    </row>
    <row r="15603" spans="2:2">
      <c r="B15603" s="13"/>
    </row>
    <row r="15604" spans="2:2">
      <c r="B15604" s="13"/>
    </row>
    <row r="15605" spans="2:2">
      <c r="B15605" s="13"/>
    </row>
    <row r="15606" spans="2:2">
      <c r="B15606" s="13"/>
    </row>
    <row r="15607" spans="2:2">
      <c r="B15607" s="13"/>
    </row>
    <row r="15608" spans="2:2">
      <c r="B15608" s="13"/>
    </row>
    <row r="15609" spans="2:2">
      <c r="B15609" s="13"/>
    </row>
    <row r="15610" spans="2:2">
      <c r="B15610" s="13"/>
    </row>
    <row r="15611" spans="2:2">
      <c r="B15611" s="13"/>
    </row>
    <row r="15612" spans="2:2">
      <c r="B15612" s="13"/>
    </row>
    <row r="15613" spans="2:2">
      <c r="B15613" s="13"/>
    </row>
    <row r="15614" spans="2:2">
      <c r="B15614" s="13"/>
    </row>
    <row r="15615" spans="2:2">
      <c r="B15615" s="13"/>
    </row>
    <row r="15616" spans="2:2">
      <c r="B15616" s="13"/>
    </row>
    <row r="15617" spans="2:2">
      <c r="B15617" s="13"/>
    </row>
    <row r="15618" spans="2:2">
      <c r="B15618" s="13"/>
    </row>
    <row r="15619" spans="2:2">
      <c r="B15619" s="13"/>
    </row>
    <row r="15620" spans="2:2">
      <c r="B15620" s="13"/>
    </row>
    <row r="15621" spans="2:2">
      <c r="B15621" s="13"/>
    </row>
    <row r="15622" spans="2:2">
      <c r="B15622" s="13"/>
    </row>
    <row r="15623" spans="2:2">
      <c r="B15623" s="13"/>
    </row>
    <row r="15624" spans="2:2">
      <c r="B15624" s="13"/>
    </row>
    <row r="15625" spans="2:2">
      <c r="B15625" s="13"/>
    </row>
    <row r="15626" spans="2:2">
      <c r="B15626" s="13"/>
    </row>
    <row r="15627" spans="2:2">
      <c r="B15627" s="13"/>
    </row>
    <row r="15628" spans="2:2">
      <c r="B15628" s="13"/>
    </row>
    <row r="15629" spans="2:2">
      <c r="B15629" s="13"/>
    </row>
    <row r="15630" spans="2:2">
      <c r="B15630" s="13"/>
    </row>
    <row r="15631" spans="2:2">
      <c r="B15631" s="13"/>
    </row>
    <row r="15632" spans="2:2">
      <c r="B15632" s="13"/>
    </row>
    <row r="15633" spans="2:2">
      <c r="B15633" s="13"/>
    </row>
    <row r="15634" spans="2:2">
      <c r="B15634" s="13"/>
    </row>
    <row r="15635" spans="2:2">
      <c r="B15635" s="13"/>
    </row>
    <row r="15636" spans="2:2">
      <c r="B15636" s="13"/>
    </row>
    <row r="15637" spans="2:2">
      <c r="B15637" s="13"/>
    </row>
    <row r="15638" spans="2:2">
      <c r="B15638" s="13"/>
    </row>
    <row r="15639" spans="2:2">
      <c r="B15639" s="13"/>
    </row>
    <row r="15640" spans="2:2">
      <c r="B15640" s="13"/>
    </row>
    <row r="15641" spans="2:2">
      <c r="B15641" s="13"/>
    </row>
    <row r="15642" spans="2:2">
      <c r="B15642" s="13"/>
    </row>
    <row r="15643" spans="2:2">
      <c r="B15643" s="13"/>
    </row>
    <row r="15644" spans="2:2">
      <c r="B15644" s="13"/>
    </row>
    <row r="15645" spans="2:2">
      <c r="B15645" s="13"/>
    </row>
    <row r="15646" spans="2:2">
      <c r="B15646" s="13"/>
    </row>
    <row r="15647" spans="2:2">
      <c r="B15647" s="13"/>
    </row>
    <row r="15648" spans="2:2">
      <c r="B15648" s="13"/>
    </row>
    <row r="15649" spans="2:2">
      <c r="B15649" s="13"/>
    </row>
    <row r="15650" spans="2:2">
      <c r="B15650" s="13"/>
    </row>
    <row r="15651" spans="2:2">
      <c r="B15651" s="13"/>
    </row>
    <row r="15652" spans="2:2">
      <c r="B15652" s="13"/>
    </row>
    <row r="15653" spans="2:2">
      <c r="B15653" s="13"/>
    </row>
    <row r="15654" spans="2:2">
      <c r="B15654" s="13"/>
    </row>
    <row r="15655" spans="2:2">
      <c r="B15655" s="13"/>
    </row>
    <row r="15656" spans="2:2">
      <c r="B15656" s="13"/>
    </row>
    <row r="15657" spans="2:2">
      <c r="B15657" s="13"/>
    </row>
    <row r="15658" spans="2:2">
      <c r="B15658" s="13"/>
    </row>
    <row r="15659" spans="2:2">
      <c r="B15659" s="13"/>
    </row>
    <row r="15660" spans="2:2">
      <c r="B15660" s="13"/>
    </row>
    <row r="15661" spans="2:2">
      <c r="B15661" s="13"/>
    </row>
    <row r="15662" spans="2:2">
      <c r="B15662" s="13"/>
    </row>
    <row r="15663" spans="2:2">
      <c r="B15663" s="13"/>
    </row>
    <row r="15664" spans="2:2">
      <c r="B15664" s="13"/>
    </row>
    <row r="15665" spans="2:2">
      <c r="B15665" s="13"/>
    </row>
    <row r="15666" spans="2:2">
      <c r="B15666" s="13"/>
    </row>
    <row r="15667" spans="2:2">
      <c r="B15667" s="13"/>
    </row>
    <row r="15668" spans="2:2">
      <c r="B15668" s="13"/>
    </row>
    <row r="15669" spans="2:2">
      <c r="B15669" s="13"/>
    </row>
    <row r="15670" spans="2:2">
      <c r="B15670" s="13"/>
    </row>
    <row r="15671" spans="2:2">
      <c r="B15671" s="13"/>
    </row>
    <row r="15672" spans="2:2">
      <c r="B15672" s="13"/>
    </row>
    <row r="15673" spans="2:2">
      <c r="B15673" s="13"/>
    </row>
    <row r="15674" spans="2:2">
      <c r="B15674" s="13"/>
    </row>
    <row r="15675" spans="2:2">
      <c r="B15675" s="13"/>
    </row>
    <row r="15676" spans="2:2">
      <c r="B15676" s="13"/>
    </row>
    <row r="15677" spans="2:2">
      <c r="B15677" s="13"/>
    </row>
    <row r="15678" spans="2:2">
      <c r="B15678" s="13"/>
    </row>
    <row r="15679" spans="2:2">
      <c r="B15679" s="13"/>
    </row>
    <row r="15680" spans="2:2">
      <c r="B15680" s="13"/>
    </row>
    <row r="15681" spans="2:2">
      <c r="B15681" s="13"/>
    </row>
    <row r="15682" spans="2:2">
      <c r="B15682" s="13"/>
    </row>
    <row r="15683" spans="2:2">
      <c r="B15683" s="13"/>
    </row>
    <row r="15684" spans="2:2">
      <c r="B15684" s="13"/>
    </row>
    <row r="15685" spans="2:2">
      <c r="B15685" s="13"/>
    </row>
    <row r="15686" spans="2:2">
      <c r="B15686" s="13"/>
    </row>
    <row r="15687" spans="2:2">
      <c r="B15687" s="13"/>
    </row>
    <row r="15688" spans="2:2">
      <c r="B15688" s="13"/>
    </row>
    <row r="15689" spans="2:2">
      <c r="B15689" s="13"/>
    </row>
    <row r="15690" spans="2:2">
      <c r="B15690" s="13"/>
    </row>
    <row r="15691" spans="2:2">
      <c r="B15691" s="13"/>
    </row>
    <row r="15692" spans="2:2">
      <c r="B15692" s="13"/>
    </row>
    <row r="15693" spans="2:2">
      <c r="B15693" s="13"/>
    </row>
    <row r="15694" spans="2:2">
      <c r="B15694" s="13"/>
    </row>
    <row r="15695" spans="2:2">
      <c r="B15695" s="13"/>
    </row>
    <row r="15696" spans="2:2">
      <c r="B15696" s="13"/>
    </row>
    <row r="15697" spans="2:2">
      <c r="B15697" s="13"/>
    </row>
    <row r="15698" spans="2:2">
      <c r="B15698" s="13"/>
    </row>
    <row r="15699" spans="2:2">
      <c r="B15699" s="13"/>
    </row>
    <row r="15700" spans="2:2">
      <c r="B15700" s="13"/>
    </row>
    <row r="15701" spans="2:2">
      <c r="B15701" s="13"/>
    </row>
    <row r="15702" spans="2:2">
      <c r="B15702" s="13"/>
    </row>
    <row r="15703" spans="2:2">
      <c r="B15703" s="13"/>
    </row>
    <row r="15704" spans="2:2">
      <c r="B15704" s="13"/>
    </row>
    <row r="15705" spans="2:2">
      <c r="B15705" s="13"/>
    </row>
    <row r="15706" spans="2:2">
      <c r="B15706" s="13"/>
    </row>
    <row r="15707" spans="2:2">
      <c r="B15707" s="13"/>
    </row>
    <row r="15708" spans="2:2">
      <c r="B15708" s="13"/>
    </row>
    <row r="15709" spans="2:2">
      <c r="B15709" s="13"/>
    </row>
    <row r="15710" spans="2:2">
      <c r="B15710" s="13"/>
    </row>
    <row r="15711" spans="2:2">
      <c r="B15711" s="13"/>
    </row>
    <row r="15712" spans="2:2">
      <c r="B15712" s="13"/>
    </row>
    <row r="15713" spans="2:2">
      <c r="B15713" s="13"/>
    </row>
    <row r="15714" spans="2:2">
      <c r="B15714" s="13"/>
    </row>
    <row r="15715" spans="2:2">
      <c r="B15715" s="13"/>
    </row>
    <row r="15716" spans="2:2">
      <c r="B15716" s="13"/>
    </row>
    <row r="15717" spans="2:2">
      <c r="B15717" s="13"/>
    </row>
    <row r="15718" spans="2:2">
      <c r="B15718" s="13"/>
    </row>
    <row r="15719" spans="2:2">
      <c r="B15719" s="13"/>
    </row>
    <row r="15720" spans="2:2">
      <c r="B15720" s="13"/>
    </row>
    <row r="15721" spans="2:2">
      <c r="B15721" s="13"/>
    </row>
    <row r="15722" spans="2:2">
      <c r="B15722" s="13"/>
    </row>
    <row r="15723" spans="2:2">
      <c r="B15723" s="13"/>
    </row>
    <row r="15724" spans="2:2">
      <c r="B15724" s="13"/>
    </row>
    <row r="15725" spans="2:2">
      <c r="B15725" s="13"/>
    </row>
    <row r="15726" spans="2:2">
      <c r="B15726" s="13"/>
    </row>
    <row r="15727" spans="2:2">
      <c r="B15727" s="13"/>
    </row>
    <row r="15728" spans="2:2">
      <c r="B15728" s="13"/>
    </row>
    <row r="15729" spans="2:2">
      <c r="B15729" s="13"/>
    </row>
    <row r="15730" spans="2:2">
      <c r="B15730" s="13"/>
    </row>
    <row r="15731" spans="2:2">
      <c r="B15731" s="13"/>
    </row>
    <row r="15732" spans="2:2">
      <c r="B15732" s="13"/>
    </row>
    <row r="15733" spans="2:2">
      <c r="B15733" s="13"/>
    </row>
    <row r="15734" spans="2:2">
      <c r="B15734" s="13"/>
    </row>
    <row r="15735" spans="2:2">
      <c r="B15735" s="13"/>
    </row>
    <row r="15736" spans="2:2">
      <c r="B15736" s="13"/>
    </row>
    <row r="15737" spans="2:2">
      <c r="B15737" s="13"/>
    </row>
    <row r="15738" spans="2:2">
      <c r="B15738" s="13"/>
    </row>
    <row r="15739" spans="2:2">
      <c r="B15739" s="13"/>
    </row>
    <row r="15740" spans="2:2">
      <c r="B15740" s="13"/>
    </row>
    <row r="15741" spans="2:2">
      <c r="B15741" s="13"/>
    </row>
    <row r="15742" spans="2:2">
      <c r="B15742" s="13"/>
    </row>
    <row r="15743" spans="2:2">
      <c r="B15743" s="13"/>
    </row>
    <row r="15744" spans="2:2">
      <c r="B15744" s="13"/>
    </row>
    <row r="15745" spans="2:2">
      <c r="B15745" s="13"/>
    </row>
    <row r="15746" spans="2:2">
      <c r="B15746" s="13"/>
    </row>
    <row r="15747" spans="2:2">
      <c r="B15747" s="13"/>
    </row>
    <row r="15748" spans="2:2">
      <c r="B15748" s="13"/>
    </row>
    <row r="15749" spans="2:2">
      <c r="B15749" s="13"/>
    </row>
    <row r="15750" spans="2:2">
      <c r="B15750" s="13"/>
    </row>
    <row r="15751" spans="2:2">
      <c r="B15751" s="13"/>
    </row>
    <row r="15752" spans="2:2">
      <c r="B15752" s="13"/>
    </row>
    <row r="15753" spans="2:2">
      <c r="B15753" s="13"/>
    </row>
    <row r="15754" spans="2:2">
      <c r="B15754" s="13"/>
    </row>
    <row r="15755" spans="2:2">
      <c r="B15755" s="13"/>
    </row>
    <row r="15756" spans="2:2">
      <c r="B15756" s="13"/>
    </row>
    <row r="15757" spans="2:2">
      <c r="B15757" s="13"/>
    </row>
    <row r="15758" spans="2:2">
      <c r="B15758" s="13"/>
    </row>
    <row r="15759" spans="2:2">
      <c r="B15759" s="13"/>
    </row>
    <row r="15760" spans="2:2">
      <c r="B15760" s="13"/>
    </row>
    <row r="15761" spans="2:2">
      <c r="B15761" s="13"/>
    </row>
    <row r="15762" spans="2:2">
      <c r="B15762" s="13"/>
    </row>
    <row r="15763" spans="2:2">
      <c r="B15763" s="13"/>
    </row>
    <row r="15764" spans="2:2">
      <c r="B15764" s="13"/>
    </row>
    <row r="15765" spans="2:2">
      <c r="B15765" s="13"/>
    </row>
    <row r="15766" spans="2:2">
      <c r="B15766" s="13"/>
    </row>
    <row r="15767" spans="2:2">
      <c r="B15767" s="13"/>
    </row>
    <row r="15768" spans="2:2">
      <c r="B15768" s="13"/>
    </row>
    <row r="15769" spans="2:2">
      <c r="B15769" s="13"/>
    </row>
    <row r="15770" spans="2:2">
      <c r="B15770" s="13"/>
    </row>
    <row r="15771" spans="2:2">
      <c r="B15771" s="13"/>
    </row>
    <row r="15772" spans="2:2">
      <c r="B15772" s="13"/>
    </row>
    <row r="15773" spans="2:2">
      <c r="B15773" s="13"/>
    </row>
    <row r="15774" spans="2:2">
      <c r="B15774" s="13"/>
    </row>
    <row r="15775" spans="2:2">
      <c r="B15775" s="13"/>
    </row>
    <row r="15776" spans="2:2">
      <c r="B15776" s="13"/>
    </row>
    <row r="15777" spans="2:2">
      <c r="B15777" s="13"/>
    </row>
    <row r="15778" spans="2:2">
      <c r="B15778" s="13"/>
    </row>
    <row r="15779" spans="2:2">
      <c r="B15779" s="13"/>
    </row>
    <row r="15780" spans="2:2">
      <c r="B15780" s="13"/>
    </row>
    <row r="15781" spans="2:2">
      <c r="B15781" s="13"/>
    </row>
    <row r="15782" spans="2:2">
      <c r="B15782" s="13"/>
    </row>
    <row r="15783" spans="2:2">
      <c r="B15783" s="13"/>
    </row>
    <row r="15784" spans="2:2">
      <c r="B15784" s="13"/>
    </row>
    <row r="15785" spans="2:2">
      <c r="B15785" s="13"/>
    </row>
    <row r="15786" spans="2:2">
      <c r="B15786" s="13"/>
    </row>
    <row r="15787" spans="2:2">
      <c r="B15787" s="13"/>
    </row>
    <row r="15788" spans="2:2">
      <c r="B15788" s="13"/>
    </row>
    <row r="15789" spans="2:2">
      <c r="B15789" s="13"/>
    </row>
    <row r="15790" spans="2:2">
      <c r="B15790" s="13"/>
    </row>
    <row r="15791" spans="2:2">
      <c r="B15791" s="13"/>
    </row>
    <row r="15792" spans="2:2">
      <c r="B15792" s="13"/>
    </row>
    <row r="15793" spans="2:2">
      <c r="B15793" s="13"/>
    </row>
    <row r="15794" spans="2:2">
      <c r="B15794" s="13"/>
    </row>
    <row r="15795" spans="2:2">
      <c r="B15795" s="13"/>
    </row>
    <row r="15796" spans="2:2">
      <c r="B15796" s="13"/>
    </row>
    <row r="15797" spans="2:2">
      <c r="B15797" s="13"/>
    </row>
    <row r="15798" spans="2:2">
      <c r="B15798" s="13"/>
    </row>
    <row r="15799" spans="2:2">
      <c r="B15799" s="13"/>
    </row>
    <row r="15800" spans="2:2">
      <c r="B15800" s="13"/>
    </row>
    <row r="15801" spans="2:2">
      <c r="B15801" s="13"/>
    </row>
    <row r="15802" spans="2:2">
      <c r="B15802" s="13"/>
    </row>
    <row r="15803" spans="2:2">
      <c r="B15803" s="13"/>
    </row>
    <row r="15804" spans="2:2">
      <c r="B15804" s="13"/>
    </row>
    <row r="15805" spans="2:2">
      <c r="B15805" s="13"/>
    </row>
    <row r="15806" spans="2:2">
      <c r="B15806" s="13"/>
    </row>
    <row r="15807" spans="2:2">
      <c r="B15807" s="13"/>
    </row>
    <row r="15808" spans="2:2">
      <c r="B15808" s="13"/>
    </row>
    <row r="15809" spans="2:2">
      <c r="B15809" s="13"/>
    </row>
    <row r="15810" spans="2:2">
      <c r="B15810" s="13"/>
    </row>
    <row r="15811" spans="2:2">
      <c r="B15811" s="13"/>
    </row>
    <row r="15812" spans="2:2">
      <c r="B15812" s="13"/>
    </row>
    <row r="15813" spans="2:2">
      <c r="B15813" s="13"/>
    </row>
    <row r="15814" spans="2:2">
      <c r="B15814" s="13"/>
    </row>
    <row r="15815" spans="2:2">
      <c r="B15815" s="13"/>
    </row>
    <row r="15816" spans="2:2">
      <c r="B15816" s="13"/>
    </row>
    <row r="15817" spans="2:2">
      <c r="B15817" s="13"/>
    </row>
    <row r="15818" spans="2:2">
      <c r="B15818" s="13"/>
    </row>
    <row r="15819" spans="2:2">
      <c r="B15819" s="13"/>
    </row>
    <row r="15820" spans="2:2">
      <c r="B15820" s="13"/>
    </row>
    <row r="15821" spans="2:2">
      <c r="B15821" s="13"/>
    </row>
    <row r="15822" spans="2:2">
      <c r="B15822" s="13"/>
    </row>
    <row r="15823" spans="2:2">
      <c r="B15823" s="13"/>
    </row>
    <row r="15824" spans="2:2">
      <c r="B15824" s="13"/>
    </row>
    <row r="15825" spans="2:2">
      <c r="B15825" s="13"/>
    </row>
    <row r="15826" spans="2:2">
      <c r="B15826" s="13"/>
    </row>
    <row r="15827" spans="2:2">
      <c r="B15827" s="13"/>
    </row>
    <row r="15828" spans="2:2">
      <c r="B15828" s="13"/>
    </row>
    <row r="15829" spans="2:2">
      <c r="B15829" s="13"/>
    </row>
    <row r="15830" spans="2:2">
      <c r="B15830" s="13"/>
    </row>
    <row r="15831" spans="2:2">
      <c r="B15831" s="13"/>
    </row>
    <row r="15832" spans="2:2">
      <c r="B15832" s="13"/>
    </row>
    <row r="15833" spans="2:2">
      <c r="B15833" s="13"/>
    </row>
    <row r="15834" spans="2:2">
      <c r="B15834" s="13"/>
    </row>
    <row r="15835" spans="2:2">
      <c r="B15835" s="13"/>
    </row>
    <row r="15836" spans="2:2">
      <c r="B15836" s="13"/>
    </row>
    <row r="15837" spans="2:2">
      <c r="B15837" s="13"/>
    </row>
    <row r="15838" spans="2:2">
      <c r="B15838" s="13"/>
    </row>
    <row r="15839" spans="2:2">
      <c r="B15839" s="13"/>
    </row>
    <row r="15840" spans="2:2">
      <c r="B15840" s="13"/>
    </row>
    <row r="15841" spans="2:2">
      <c r="B15841" s="13"/>
    </row>
    <row r="15842" spans="2:2">
      <c r="B15842" s="13"/>
    </row>
    <row r="15843" spans="2:2">
      <c r="B15843" s="13"/>
    </row>
    <row r="15844" spans="2:2">
      <c r="B15844" s="13"/>
    </row>
    <row r="15845" spans="2:2">
      <c r="B15845" s="13"/>
    </row>
    <row r="15846" spans="2:2">
      <c r="B15846" s="13"/>
    </row>
    <row r="15847" spans="2:2">
      <c r="B15847" s="13"/>
    </row>
    <row r="15848" spans="2:2">
      <c r="B15848" s="13"/>
    </row>
    <row r="15849" spans="2:2">
      <c r="B15849" s="13"/>
    </row>
    <row r="15850" spans="2:2">
      <c r="B15850" s="13"/>
    </row>
    <row r="15851" spans="2:2">
      <c r="B15851" s="13"/>
    </row>
    <row r="15852" spans="2:2">
      <c r="B15852" s="13"/>
    </row>
    <row r="15853" spans="2:2">
      <c r="B15853" s="13"/>
    </row>
    <row r="15854" spans="2:2">
      <c r="B15854" s="13"/>
    </row>
    <row r="15855" spans="2:2">
      <c r="B15855" s="13"/>
    </row>
    <row r="15856" spans="2:2">
      <c r="B15856" s="13"/>
    </row>
    <row r="15857" spans="2:2">
      <c r="B15857" s="13"/>
    </row>
    <row r="15858" spans="2:2">
      <c r="B15858" s="13"/>
    </row>
    <row r="15859" spans="2:2">
      <c r="B15859" s="13"/>
    </row>
    <row r="15860" spans="2:2">
      <c r="B15860" s="13"/>
    </row>
    <row r="15861" spans="2:2">
      <c r="B15861" s="13"/>
    </row>
    <row r="15862" spans="2:2">
      <c r="B15862" s="13"/>
    </row>
    <row r="15863" spans="2:2">
      <c r="B15863" s="13"/>
    </row>
    <row r="15864" spans="2:2">
      <c r="B15864" s="13"/>
    </row>
    <row r="15865" spans="2:2">
      <c r="B15865" s="13"/>
    </row>
    <row r="15866" spans="2:2">
      <c r="B15866" s="13"/>
    </row>
    <row r="15867" spans="2:2">
      <c r="B15867" s="13"/>
    </row>
    <row r="15868" spans="2:2">
      <c r="B15868" s="13"/>
    </row>
    <row r="15869" spans="2:2">
      <c r="B15869" s="13"/>
    </row>
    <row r="15870" spans="2:2">
      <c r="B15870" s="13"/>
    </row>
    <row r="15871" spans="2:2">
      <c r="B15871" s="13"/>
    </row>
    <row r="15872" spans="2:2">
      <c r="B15872" s="13"/>
    </row>
    <row r="15873" spans="2:2">
      <c r="B15873" s="13"/>
    </row>
    <row r="15874" spans="2:2">
      <c r="B15874" s="13"/>
    </row>
    <row r="15875" spans="2:2">
      <c r="B15875" s="13"/>
    </row>
    <row r="15876" spans="2:2">
      <c r="B15876" s="13"/>
    </row>
    <row r="15877" spans="2:2">
      <c r="B15877" s="13"/>
    </row>
    <row r="15878" spans="2:2">
      <c r="B15878" s="13"/>
    </row>
    <row r="15879" spans="2:2">
      <c r="B15879" s="13"/>
    </row>
    <row r="15880" spans="2:2">
      <c r="B15880" s="13"/>
    </row>
    <row r="15881" spans="2:2">
      <c r="B15881" s="13"/>
    </row>
    <row r="15882" spans="2:2">
      <c r="B15882" s="13"/>
    </row>
    <row r="15883" spans="2:2">
      <c r="B15883" s="13"/>
    </row>
    <row r="15884" spans="2:2">
      <c r="B15884" s="13"/>
    </row>
    <row r="15885" spans="2:2">
      <c r="B15885" s="13"/>
    </row>
    <row r="15886" spans="2:2">
      <c r="B15886" s="13"/>
    </row>
    <row r="15887" spans="2:2">
      <c r="B15887" s="13"/>
    </row>
    <row r="15888" spans="2:2">
      <c r="B15888" s="13"/>
    </row>
    <row r="15889" spans="2:2">
      <c r="B15889" s="13"/>
    </row>
    <row r="15890" spans="2:2">
      <c r="B15890" s="13"/>
    </row>
    <row r="15891" spans="2:2">
      <c r="B15891" s="13"/>
    </row>
    <row r="15892" spans="2:2">
      <c r="B15892" s="13"/>
    </row>
    <row r="15893" spans="2:2">
      <c r="B15893" s="13"/>
    </row>
    <row r="15894" spans="2:2">
      <c r="B15894" s="13"/>
    </row>
    <row r="15895" spans="2:2">
      <c r="B15895" s="13"/>
    </row>
    <row r="15896" spans="2:2">
      <c r="B15896" s="13"/>
    </row>
    <row r="15897" spans="2:2">
      <c r="B15897" s="13"/>
    </row>
    <row r="15898" spans="2:2">
      <c r="B15898" s="13"/>
    </row>
    <row r="15899" spans="2:2">
      <c r="B15899" s="13"/>
    </row>
    <row r="15900" spans="2:2">
      <c r="B15900" s="13"/>
    </row>
    <row r="15901" spans="2:2">
      <c r="B15901" s="13"/>
    </row>
    <row r="15902" spans="2:2">
      <c r="B15902" s="13"/>
    </row>
    <row r="15903" spans="2:2">
      <c r="B15903" s="13"/>
    </row>
    <row r="15904" spans="2:2">
      <c r="B15904" s="13"/>
    </row>
    <row r="15905" spans="2:2">
      <c r="B15905" s="13"/>
    </row>
    <row r="15906" spans="2:2">
      <c r="B15906" s="13"/>
    </row>
    <row r="15907" spans="2:2">
      <c r="B15907" s="13"/>
    </row>
    <row r="15908" spans="2:2">
      <c r="B15908" s="13"/>
    </row>
    <row r="15909" spans="2:2">
      <c r="B15909" s="13"/>
    </row>
    <row r="15910" spans="2:2">
      <c r="B15910" s="13"/>
    </row>
    <row r="15911" spans="2:2">
      <c r="B15911" s="13"/>
    </row>
    <row r="15912" spans="2:2">
      <c r="B15912" s="13"/>
    </row>
    <row r="15913" spans="2:2">
      <c r="B15913" s="13"/>
    </row>
    <row r="15914" spans="2:2">
      <c r="B15914" s="13"/>
    </row>
    <row r="15915" spans="2:2">
      <c r="B15915" s="13"/>
    </row>
    <row r="15916" spans="2:2">
      <c r="B15916" s="13"/>
    </row>
    <row r="15917" spans="2:2">
      <c r="B15917" s="13"/>
    </row>
    <row r="15918" spans="2:2">
      <c r="B15918" s="13"/>
    </row>
    <row r="15919" spans="2:2">
      <c r="B15919" s="13"/>
    </row>
    <row r="15920" spans="2:2">
      <c r="B15920" s="13"/>
    </row>
    <row r="15921" spans="2:2">
      <c r="B15921" s="13"/>
    </row>
    <row r="15922" spans="2:2">
      <c r="B15922" s="13"/>
    </row>
    <row r="15923" spans="2:2">
      <c r="B15923" s="13"/>
    </row>
    <row r="15924" spans="2:2">
      <c r="B15924" s="13"/>
    </row>
    <row r="15925" spans="2:2">
      <c r="B15925" s="13"/>
    </row>
    <row r="15926" spans="2:2">
      <c r="B15926" s="13"/>
    </row>
    <row r="15927" spans="2:2">
      <c r="B15927" s="13"/>
    </row>
    <row r="15928" spans="2:2">
      <c r="B15928" s="13"/>
    </row>
    <row r="15929" spans="2:2">
      <c r="B15929" s="13"/>
    </row>
    <row r="15930" spans="2:2">
      <c r="B15930" s="13"/>
    </row>
    <row r="15931" spans="2:2">
      <c r="B15931" s="13"/>
    </row>
    <row r="15932" spans="2:2">
      <c r="B15932" s="13"/>
    </row>
    <row r="15933" spans="2:2">
      <c r="B15933" s="13"/>
    </row>
    <row r="15934" spans="2:2">
      <c r="B15934" s="13"/>
    </row>
    <row r="15935" spans="2:2">
      <c r="B15935" s="13"/>
    </row>
    <row r="15936" spans="2:2">
      <c r="B15936" s="13"/>
    </row>
    <row r="15937" spans="2:2">
      <c r="B15937" s="13"/>
    </row>
    <row r="15938" spans="2:2">
      <c r="B15938" s="13"/>
    </row>
    <row r="15939" spans="2:2">
      <c r="B15939" s="13"/>
    </row>
    <row r="15940" spans="2:2">
      <c r="B15940" s="13"/>
    </row>
    <row r="15941" spans="2:2">
      <c r="B15941" s="13"/>
    </row>
    <row r="15942" spans="2:2">
      <c r="B15942" s="13"/>
    </row>
    <row r="15943" spans="2:2">
      <c r="B15943" s="13"/>
    </row>
    <row r="15944" spans="2:2">
      <c r="B15944" s="13"/>
    </row>
    <row r="15945" spans="2:2">
      <c r="B15945" s="13"/>
    </row>
    <row r="15946" spans="2:2">
      <c r="B15946" s="13"/>
    </row>
    <row r="15947" spans="2:2">
      <c r="B15947" s="13"/>
    </row>
    <row r="15948" spans="2:2">
      <c r="B15948" s="13"/>
    </row>
    <row r="15949" spans="2:2">
      <c r="B15949" s="13"/>
    </row>
    <row r="15950" spans="2:2">
      <c r="B15950" s="13"/>
    </row>
    <row r="15951" spans="2:2">
      <c r="B15951" s="13"/>
    </row>
    <row r="15952" spans="2:2">
      <c r="B15952" s="13"/>
    </row>
    <row r="15953" spans="2:2">
      <c r="B15953" s="13"/>
    </row>
    <row r="15954" spans="2:2">
      <c r="B15954" s="13"/>
    </row>
    <row r="15955" spans="2:2">
      <c r="B15955" s="13"/>
    </row>
    <row r="15956" spans="2:2">
      <c r="B15956" s="13"/>
    </row>
    <row r="15957" spans="2:2">
      <c r="B15957" s="13"/>
    </row>
    <row r="15958" spans="2:2">
      <c r="B15958" s="13"/>
    </row>
    <row r="15959" spans="2:2">
      <c r="B15959" s="13"/>
    </row>
    <row r="15960" spans="2:2">
      <c r="B15960" s="13"/>
    </row>
    <row r="15961" spans="2:2">
      <c r="B15961" s="13"/>
    </row>
    <row r="15962" spans="2:2">
      <c r="B15962" s="13"/>
    </row>
    <row r="15963" spans="2:2">
      <c r="B15963" s="13"/>
    </row>
    <row r="15964" spans="2:2">
      <c r="B15964" s="13"/>
    </row>
    <row r="15965" spans="2:2">
      <c r="B15965" s="13"/>
    </row>
    <row r="15966" spans="2:2">
      <c r="B15966" s="13"/>
    </row>
    <row r="15967" spans="2:2">
      <c r="B15967" s="13"/>
    </row>
    <row r="15968" spans="2:2">
      <c r="B15968" s="13"/>
    </row>
    <row r="15969" spans="2:2">
      <c r="B15969" s="13"/>
    </row>
    <row r="15970" spans="2:2">
      <c r="B15970" s="13"/>
    </row>
    <row r="15971" spans="2:2">
      <c r="B15971" s="13"/>
    </row>
    <row r="15972" spans="2:2">
      <c r="B15972" s="13"/>
    </row>
    <row r="15973" spans="2:2">
      <c r="B15973" s="13"/>
    </row>
    <row r="15974" spans="2:2">
      <c r="B15974" s="13"/>
    </row>
    <row r="15975" spans="2:2">
      <c r="B15975" s="13"/>
    </row>
    <row r="15976" spans="2:2">
      <c r="B15976" s="13"/>
    </row>
    <row r="15977" spans="2:2">
      <c r="B15977" s="13"/>
    </row>
    <row r="15978" spans="2:2">
      <c r="B15978" s="13"/>
    </row>
    <row r="15979" spans="2:2">
      <c r="B15979" s="13"/>
    </row>
    <row r="15980" spans="2:2">
      <c r="B15980" s="13"/>
    </row>
    <row r="15981" spans="2:2">
      <c r="B15981" s="13"/>
    </row>
    <row r="15982" spans="2:2">
      <c r="B15982" s="13"/>
    </row>
    <row r="15983" spans="2:2">
      <c r="B15983" s="13"/>
    </row>
    <row r="15984" spans="2:2">
      <c r="B15984" s="13"/>
    </row>
    <row r="15985" spans="2:2">
      <c r="B15985" s="13"/>
    </row>
    <row r="15986" spans="2:2">
      <c r="B15986" s="13"/>
    </row>
    <row r="15987" spans="2:2">
      <c r="B15987" s="13"/>
    </row>
    <row r="15988" spans="2:2">
      <c r="B15988" s="13"/>
    </row>
    <row r="15989" spans="2:2">
      <c r="B15989" s="13"/>
    </row>
    <row r="15990" spans="2:2">
      <c r="B15990" s="13"/>
    </row>
    <row r="15991" spans="2:2">
      <c r="B15991" s="13"/>
    </row>
    <row r="15992" spans="2:2">
      <c r="B15992" s="13"/>
    </row>
    <row r="15993" spans="2:2">
      <c r="B15993" s="13"/>
    </row>
    <row r="15994" spans="2:2">
      <c r="B15994" s="13"/>
    </row>
    <row r="15995" spans="2:2">
      <c r="B15995" s="13"/>
    </row>
    <row r="15996" spans="2:2">
      <c r="B15996" s="13"/>
    </row>
    <row r="15997" spans="2:2">
      <c r="B15997" s="13"/>
    </row>
    <row r="15998" spans="2:2">
      <c r="B15998" s="13"/>
    </row>
    <row r="15999" spans="2:2">
      <c r="B15999" s="13"/>
    </row>
    <row r="16000" spans="2:2">
      <c r="B16000" s="13"/>
    </row>
    <row r="16001" spans="2:2">
      <c r="B16001" s="13"/>
    </row>
    <row r="16002" spans="2:2">
      <c r="B16002" s="13"/>
    </row>
    <row r="16003" spans="2:2">
      <c r="B16003" s="13"/>
    </row>
    <row r="16004" spans="2:2">
      <c r="B16004" s="13"/>
    </row>
    <row r="16005" spans="2:2">
      <c r="B16005" s="13"/>
    </row>
    <row r="16006" spans="2:2">
      <c r="B16006" s="13"/>
    </row>
    <row r="16007" spans="2:2">
      <c r="B16007" s="13"/>
    </row>
    <row r="16008" spans="2:2">
      <c r="B16008" s="13"/>
    </row>
    <row r="16009" spans="2:2">
      <c r="B16009" s="13"/>
    </row>
    <row r="16010" spans="2:2">
      <c r="B16010" s="13"/>
    </row>
    <row r="16011" spans="2:2">
      <c r="B16011" s="13"/>
    </row>
    <row r="16012" spans="2:2">
      <c r="B16012" s="13"/>
    </row>
    <row r="16013" spans="2:2">
      <c r="B16013" s="13"/>
    </row>
    <row r="16014" spans="2:2">
      <c r="B16014" s="13"/>
    </row>
    <row r="16015" spans="2:2">
      <c r="B16015" s="13"/>
    </row>
    <row r="16016" spans="2:2">
      <c r="B16016" s="13"/>
    </row>
    <row r="16017" spans="2:2">
      <c r="B16017" s="13"/>
    </row>
    <row r="16018" spans="2:2">
      <c r="B16018" s="13"/>
    </row>
    <row r="16019" spans="2:2">
      <c r="B16019" s="13"/>
    </row>
    <row r="16020" spans="2:2">
      <c r="B16020" s="13"/>
    </row>
    <row r="16021" spans="2:2">
      <c r="B16021" s="13"/>
    </row>
    <row r="16022" spans="2:2">
      <c r="B16022" s="13"/>
    </row>
    <row r="16023" spans="2:2">
      <c r="B16023" s="13"/>
    </row>
    <row r="16024" spans="2:2">
      <c r="B16024" s="13"/>
    </row>
    <row r="16025" spans="2:2">
      <c r="B16025" s="13"/>
    </row>
    <row r="16026" spans="2:2">
      <c r="B16026" s="13"/>
    </row>
    <row r="16027" spans="2:2">
      <c r="B16027" s="13"/>
    </row>
    <row r="16028" spans="2:2">
      <c r="B16028" s="13"/>
    </row>
    <row r="16029" spans="2:2">
      <c r="B16029" s="13"/>
    </row>
    <row r="16030" spans="2:2">
      <c r="B16030" s="13"/>
    </row>
    <row r="16031" spans="2:2">
      <c r="B16031" s="13"/>
    </row>
    <row r="16032" spans="2:2">
      <c r="B16032" s="13"/>
    </row>
    <row r="16033" spans="2:2">
      <c r="B16033" s="13"/>
    </row>
    <row r="16034" spans="2:2">
      <c r="B16034" s="13"/>
    </row>
    <row r="16035" spans="2:2">
      <c r="B16035" s="13"/>
    </row>
    <row r="16036" spans="2:2">
      <c r="B16036" s="13"/>
    </row>
    <row r="16037" spans="2:2">
      <c r="B16037" s="13"/>
    </row>
    <row r="16038" spans="2:2">
      <c r="B16038" s="13"/>
    </row>
    <row r="16039" spans="2:2">
      <c r="B16039" s="13"/>
    </row>
    <row r="16040" spans="2:2">
      <c r="B16040" s="13"/>
    </row>
    <row r="16041" spans="2:2">
      <c r="B16041" s="13"/>
    </row>
    <row r="16042" spans="2:2">
      <c r="B16042" s="13"/>
    </row>
    <row r="16043" spans="2:2">
      <c r="B16043" s="13"/>
    </row>
    <row r="16044" spans="2:2">
      <c r="B16044" s="13"/>
    </row>
    <row r="16045" spans="2:2">
      <c r="B16045" s="13"/>
    </row>
    <row r="16046" spans="2:2">
      <c r="B16046" s="13"/>
    </row>
    <row r="16047" spans="2:2">
      <c r="B16047" s="13"/>
    </row>
    <row r="16048" spans="2:2">
      <c r="B16048" s="13"/>
    </row>
    <row r="16049" spans="2:2">
      <c r="B16049" s="13"/>
    </row>
    <row r="16050" spans="2:2">
      <c r="B16050" s="13"/>
    </row>
    <row r="16051" spans="2:2">
      <c r="B16051" s="13"/>
    </row>
    <row r="16052" spans="2:2">
      <c r="B16052" s="13"/>
    </row>
    <row r="16053" spans="2:2">
      <c r="B16053" s="13"/>
    </row>
    <row r="16054" spans="2:2">
      <c r="B16054" s="13"/>
    </row>
    <row r="16055" spans="2:2">
      <c r="B16055" s="13"/>
    </row>
    <row r="16056" spans="2:2">
      <c r="B16056" s="13"/>
    </row>
    <row r="16057" spans="2:2">
      <c r="B16057" s="13"/>
    </row>
    <row r="16058" spans="2:2">
      <c r="B16058" s="13"/>
    </row>
    <row r="16059" spans="2:2">
      <c r="B16059" s="13"/>
    </row>
    <row r="16060" spans="2:2">
      <c r="B16060" s="13"/>
    </row>
    <row r="16061" spans="2:2">
      <c r="B16061" s="13"/>
    </row>
    <row r="16062" spans="2:2">
      <c r="B16062" s="13"/>
    </row>
    <row r="16063" spans="2:2">
      <c r="B16063" s="13"/>
    </row>
    <row r="16064" spans="2:2">
      <c r="B16064" s="13"/>
    </row>
    <row r="16065" spans="2:2">
      <c r="B16065" s="13"/>
    </row>
    <row r="16066" spans="2:2">
      <c r="B16066" s="13"/>
    </row>
    <row r="16067" spans="2:2">
      <c r="B16067" s="13"/>
    </row>
    <row r="16068" spans="2:2">
      <c r="B16068" s="13"/>
    </row>
    <row r="16069" spans="2:2">
      <c r="B16069" s="13"/>
    </row>
    <row r="16070" spans="2:2">
      <c r="B16070" s="13"/>
    </row>
    <row r="16071" spans="2:2">
      <c r="B16071" s="13"/>
    </row>
    <row r="16072" spans="2:2">
      <c r="B16072" s="13"/>
    </row>
    <row r="16073" spans="2:2">
      <c r="B16073" s="13"/>
    </row>
    <row r="16074" spans="2:2">
      <c r="B16074" s="13"/>
    </row>
    <row r="16075" spans="2:2">
      <c r="B16075" s="13"/>
    </row>
    <row r="16076" spans="2:2">
      <c r="B16076" s="13"/>
    </row>
    <row r="16077" spans="2:2">
      <c r="B16077" s="13"/>
    </row>
    <row r="16078" spans="2:2">
      <c r="B16078" s="13"/>
    </row>
    <row r="16079" spans="2:2">
      <c r="B16079" s="13"/>
    </row>
    <row r="16080" spans="2:2">
      <c r="B16080" s="13"/>
    </row>
    <row r="16081" spans="2:2">
      <c r="B16081" s="13"/>
    </row>
    <row r="16082" spans="2:2">
      <c r="B16082" s="13"/>
    </row>
    <row r="16083" spans="2:2">
      <c r="B16083" s="13"/>
    </row>
    <row r="16084" spans="2:2">
      <c r="B16084" s="13"/>
    </row>
    <row r="16085" spans="2:2">
      <c r="B16085" s="13"/>
    </row>
    <row r="16086" spans="2:2">
      <c r="B16086" s="13"/>
    </row>
    <row r="16087" spans="2:2">
      <c r="B16087" s="13"/>
    </row>
    <row r="16088" spans="2:2">
      <c r="B16088" s="13"/>
    </row>
    <row r="16089" spans="2:2">
      <c r="B16089" s="13"/>
    </row>
    <row r="16090" spans="2:2">
      <c r="B16090" s="13"/>
    </row>
    <row r="16091" spans="2:2">
      <c r="B16091" s="13"/>
    </row>
    <row r="16092" spans="2:2">
      <c r="B16092" s="13"/>
    </row>
    <row r="16093" spans="2:2">
      <c r="B16093" s="13"/>
    </row>
    <row r="16094" spans="2:2">
      <c r="B16094" s="13"/>
    </row>
    <row r="16095" spans="2:2">
      <c r="B16095" s="13"/>
    </row>
    <row r="16096" spans="2:2">
      <c r="B16096" s="13"/>
    </row>
    <row r="16097" spans="2:2">
      <c r="B16097" s="13"/>
    </row>
    <row r="16098" spans="2:2">
      <c r="B16098" s="13"/>
    </row>
    <row r="16099" spans="2:2">
      <c r="B16099" s="13"/>
    </row>
    <row r="16100" spans="2:2">
      <c r="B16100" s="13"/>
    </row>
    <row r="16101" spans="2:2">
      <c r="B16101" s="13"/>
    </row>
    <row r="16102" spans="2:2">
      <c r="B16102" s="13"/>
    </row>
    <row r="16103" spans="2:2">
      <c r="B16103" s="13"/>
    </row>
    <row r="16104" spans="2:2">
      <c r="B16104" s="13"/>
    </row>
    <row r="16105" spans="2:2">
      <c r="B16105" s="13"/>
    </row>
    <row r="16106" spans="2:2">
      <c r="B16106" s="13"/>
    </row>
    <row r="16107" spans="2:2">
      <c r="B16107" s="13"/>
    </row>
    <row r="16108" spans="2:2">
      <c r="B16108" s="13"/>
    </row>
    <row r="16109" spans="2:2">
      <c r="B16109" s="13"/>
    </row>
    <row r="16110" spans="2:2">
      <c r="B16110" s="13"/>
    </row>
    <row r="16111" spans="2:2">
      <c r="B16111" s="13"/>
    </row>
    <row r="16112" spans="2:2">
      <c r="B16112" s="13"/>
    </row>
    <row r="16113" spans="2:2">
      <c r="B16113" s="13"/>
    </row>
    <row r="16114" spans="2:2">
      <c r="B16114" s="13"/>
    </row>
    <row r="16115" spans="2:2">
      <c r="B16115" s="13"/>
    </row>
    <row r="16116" spans="2:2">
      <c r="B16116" s="13"/>
    </row>
    <row r="16117" spans="2:2">
      <c r="B16117" s="13"/>
    </row>
    <row r="16118" spans="2:2">
      <c r="B16118" s="13"/>
    </row>
    <row r="16119" spans="2:2">
      <c r="B16119" s="13"/>
    </row>
    <row r="16120" spans="2:2">
      <c r="B16120" s="13"/>
    </row>
    <row r="16121" spans="2:2">
      <c r="B16121" s="13"/>
    </row>
    <row r="16122" spans="2:2">
      <c r="B16122" s="13"/>
    </row>
    <row r="16123" spans="2:2">
      <c r="B16123" s="13"/>
    </row>
    <row r="16124" spans="2:2">
      <c r="B16124" s="13"/>
    </row>
    <row r="16125" spans="2:2">
      <c r="B16125" s="13"/>
    </row>
    <row r="16126" spans="2:2">
      <c r="B16126" s="13"/>
    </row>
    <row r="16127" spans="2:2">
      <c r="B16127" s="13"/>
    </row>
    <row r="16128" spans="2:2">
      <c r="B16128" s="13"/>
    </row>
    <row r="16129" spans="2:2">
      <c r="B16129" s="13"/>
    </row>
    <row r="16130" spans="2:2">
      <c r="B16130" s="13"/>
    </row>
    <row r="16131" spans="2:2">
      <c r="B16131" s="13"/>
    </row>
    <row r="16132" spans="2:2">
      <c r="B16132" s="13"/>
    </row>
    <row r="16133" spans="2:2">
      <c r="B16133" s="13"/>
    </row>
    <row r="16134" spans="2:2">
      <c r="B16134" s="13"/>
    </row>
    <row r="16135" spans="2:2">
      <c r="B16135" s="13"/>
    </row>
    <row r="16136" spans="2:2">
      <c r="B16136" s="13"/>
    </row>
    <row r="16137" spans="2:2">
      <c r="B16137" s="13"/>
    </row>
    <row r="16138" spans="2:2">
      <c r="B16138" s="13"/>
    </row>
    <row r="16139" spans="2:2">
      <c r="B16139" s="13"/>
    </row>
    <row r="16140" spans="2:2">
      <c r="B16140" s="13"/>
    </row>
    <row r="16141" spans="2:2">
      <c r="B16141" s="13"/>
    </row>
    <row r="16142" spans="2:2">
      <c r="B16142" s="13"/>
    </row>
    <row r="16143" spans="2:2">
      <c r="B16143" s="13"/>
    </row>
    <row r="16144" spans="2:2">
      <c r="B16144" s="13"/>
    </row>
    <row r="16145" spans="2:2">
      <c r="B16145" s="13"/>
    </row>
    <row r="16146" spans="2:2">
      <c r="B16146" s="13"/>
    </row>
    <row r="16147" spans="2:2">
      <c r="B16147" s="13"/>
    </row>
    <row r="16148" spans="2:2">
      <c r="B16148" s="13"/>
    </row>
    <row r="16149" spans="2:2">
      <c r="B16149" s="13"/>
    </row>
    <row r="16150" spans="2:2">
      <c r="B16150" s="13"/>
    </row>
    <row r="16151" spans="2:2">
      <c r="B16151" s="13"/>
    </row>
    <row r="16152" spans="2:2">
      <c r="B16152" s="13"/>
    </row>
    <row r="16153" spans="2:2">
      <c r="B16153" s="13"/>
    </row>
    <row r="16154" spans="2:2">
      <c r="B16154" s="13"/>
    </row>
    <row r="16155" spans="2:2">
      <c r="B16155" s="13"/>
    </row>
    <row r="16156" spans="2:2">
      <c r="B16156" s="13"/>
    </row>
    <row r="16157" spans="2:2">
      <c r="B16157" s="13"/>
    </row>
    <row r="16158" spans="2:2">
      <c r="B16158" s="13"/>
    </row>
    <row r="16159" spans="2:2">
      <c r="B16159" s="13"/>
    </row>
    <row r="16160" spans="2:2">
      <c r="B16160" s="13"/>
    </row>
    <row r="16161" spans="2:2">
      <c r="B16161" s="13"/>
    </row>
    <row r="16162" spans="2:2">
      <c r="B16162" s="13"/>
    </row>
    <row r="16163" spans="2:2">
      <c r="B16163" s="13"/>
    </row>
    <row r="16164" spans="2:2">
      <c r="B16164" s="13"/>
    </row>
    <row r="16165" spans="2:2">
      <c r="B16165" s="13"/>
    </row>
    <row r="16166" spans="2:2">
      <c r="B16166" s="13"/>
    </row>
    <row r="16167" spans="2:2">
      <c r="B16167" s="13"/>
    </row>
    <row r="16168" spans="2:2">
      <c r="B16168" s="13"/>
    </row>
    <row r="16169" spans="2:2">
      <c r="B16169" s="13"/>
    </row>
    <row r="16170" spans="2:2">
      <c r="B16170" s="13"/>
    </row>
    <row r="16171" spans="2:2">
      <c r="B16171" s="13"/>
    </row>
    <row r="16172" spans="2:2">
      <c r="B16172" s="13"/>
    </row>
    <row r="16173" spans="2:2">
      <c r="B16173" s="13"/>
    </row>
    <row r="16174" spans="2:2">
      <c r="B16174" s="13"/>
    </row>
    <row r="16175" spans="2:2">
      <c r="B16175" s="13"/>
    </row>
    <row r="16176" spans="2:2">
      <c r="B16176" s="13"/>
    </row>
    <row r="16177" spans="2:2">
      <c r="B16177" s="13"/>
    </row>
    <row r="16178" spans="2:2">
      <c r="B16178" s="13"/>
    </row>
    <row r="16179" spans="2:2">
      <c r="B16179" s="13"/>
    </row>
    <row r="16180" spans="2:2">
      <c r="B16180" s="13"/>
    </row>
    <row r="16181" spans="2:2">
      <c r="B16181" s="13"/>
    </row>
    <row r="16182" spans="2:2">
      <c r="B16182" s="13"/>
    </row>
    <row r="16183" spans="2:2">
      <c r="B16183" s="13"/>
    </row>
    <row r="16184" spans="2:2">
      <c r="B16184" s="13"/>
    </row>
    <row r="16185" spans="2:2">
      <c r="B16185" s="13"/>
    </row>
    <row r="16186" spans="2:2">
      <c r="B16186" s="13"/>
    </row>
    <row r="16187" spans="2:2">
      <c r="B16187" s="13"/>
    </row>
    <row r="16188" spans="2:2">
      <c r="B16188" s="13"/>
    </row>
    <row r="16189" spans="2:2">
      <c r="B16189" s="13"/>
    </row>
    <row r="16190" spans="2:2">
      <c r="B16190" s="13"/>
    </row>
    <row r="16191" spans="2:2">
      <c r="B16191" s="13"/>
    </row>
    <row r="16192" spans="2:2">
      <c r="B16192" s="13"/>
    </row>
    <row r="16193" spans="2:2">
      <c r="B16193" s="13"/>
    </row>
    <row r="16194" spans="2:2">
      <c r="B16194" s="13"/>
    </row>
    <row r="16195" spans="2:2">
      <c r="B16195" s="13"/>
    </row>
    <row r="16196" spans="2:2">
      <c r="B16196" s="13"/>
    </row>
    <row r="16197" spans="2:2">
      <c r="B16197" s="13"/>
    </row>
    <row r="16198" spans="2:2">
      <c r="B16198" s="13"/>
    </row>
    <row r="16199" spans="2:2">
      <c r="B16199" s="13"/>
    </row>
    <row r="16200" spans="2:2">
      <c r="B16200" s="13"/>
    </row>
    <row r="16201" spans="2:2">
      <c r="B16201" s="13"/>
    </row>
    <row r="16202" spans="2:2">
      <c r="B16202" s="13"/>
    </row>
    <row r="16203" spans="2:2">
      <c r="B16203" s="13"/>
    </row>
    <row r="16204" spans="2:2">
      <c r="B16204" s="13"/>
    </row>
    <row r="16205" spans="2:2">
      <c r="B16205" s="13"/>
    </row>
    <row r="16206" spans="2:2">
      <c r="B16206" s="13"/>
    </row>
    <row r="16207" spans="2:2">
      <c r="B16207" s="13"/>
    </row>
    <row r="16208" spans="2:2">
      <c r="B16208" s="13"/>
    </row>
    <row r="16209" spans="2:2">
      <c r="B16209" s="13"/>
    </row>
    <row r="16210" spans="2:2">
      <c r="B16210" s="13"/>
    </row>
    <row r="16211" spans="2:2">
      <c r="B16211" s="13"/>
    </row>
    <row r="16212" spans="2:2">
      <c r="B16212" s="13"/>
    </row>
    <row r="16213" spans="2:2">
      <c r="B16213" s="13"/>
    </row>
    <row r="16214" spans="2:2">
      <c r="B16214" s="13"/>
    </row>
    <row r="16215" spans="2:2">
      <c r="B16215" s="13"/>
    </row>
    <row r="16216" spans="2:2">
      <c r="B16216" s="13"/>
    </row>
    <row r="16217" spans="2:2">
      <c r="B16217" s="13"/>
    </row>
    <row r="16218" spans="2:2">
      <c r="B16218" s="13"/>
    </row>
    <row r="16219" spans="2:2">
      <c r="B16219" s="13"/>
    </row>
    <row r="16220" spans="2:2">
      <c r="B16220" s="13"/>
    </row>
    <row r="16221" spans="2:2">
      <c r="B16221" s="13"/>
    </row>
    <row r="16222" spans="2:2">
      <c r="B16222" s="13"/>
    </row>
    <row r="16223" spans="2:2">
      <c r="B16223" s="13"/>
    </row>
    <row r="16224" spans="2:2">
      <c r="B16224" s="13"/>
    </row>
    <row r="16225" spans="2:2">
      <c r="B16225" s="13"/>
    </row>
    <row r="16226" spans="2:2">
      <c r="B16226" s="13"/>
    </row>
    <row r="16227" spans="2:2">
      <c r="B16227" s="13"/>
    </row>
    <row r="16228" spans="2:2">
      <c r="B16228" s="13"/>
    </row>
    <row r="16229" spans="2:2">
      <c r="B16229" s="13"/>
    </row>
    <row r="16230" spans="2:2">
      <c r="B16230" s="13"/>
    </row>
    <row r="16231" spans="2:2">
      <c r="B16231" s="13"/>
    </row>
    <row r="16232" spans="2:2">
      <c r="B16232" s="13"/>
    </row>
    <row r="16233" spans="2:2">
      <c r="B16233" s="13"/>
    </row>
    <row r="16234" spans="2:2">
      <c r="B16234" s="13"/>
    </row>
    <row r="16235" spans="2:2">
      <c r="B16235" s="13"/>
    </row>
    <row r="16236" spans="2:2">
      <c r="B16236" s="13"/>
    </row>
    <row r="16237" spans="2:2">
      <c r="B16237" s="13"/>
    </row>
    <row r="16238" spans="2:2">
      <c r="B16238" s="13"/>
    </row>
    <row r="16239" spans="2:2">
      <c r="B16239" s="13"/>
    </row>
    <row r="16240" spans="2:2">
      <c r="B16240" s="13"/>
    </row>
    <row r="16241" spans="2:2">
      <c r="B16241" s="13"/>
    </row>
    <row r="16242" spans="2:2">
      <c r="B16242" s="13"/>
    </row>
    <row r="16243" spans="2:2">
      <c r="B16243" s="13"/>
    </row>
    <row r="16244" spans="2:2">
      <c r="B16244" s="13"/>
    </row>
    <row r="16245" spans="2:2">
      <c r="B16245" s="13"/>
    </row>
    <row r="16246" spans="2:2">
      <c r="B16246" s="13"/>
    </row>
    <row r="16247" spans="2:2">
      <c r="B16247" s="13"/>
    </row>
    <row r="16248" spans="2:2">
      <c r="B16248" s="13"/>
    </row>
    <row r="16249" spans="2:2">
      <c r="B16249" s="13"/>
    </row>
    <row r="16250" spans="2:2">
      <c r="B16250" s="13"/>
    </row>
    <row r="16251" spans="2:2">
      <c r="B16251" s="13"/>
    </row>
    <row r="16252" spans="2:2">
      <c r="B16252" s="13"/>
    </row>
    <row r="16253" spans="2:2">
      <c r="B16253" s="13"/>
    </row>
    <row r="16254" spans="2:2">
      <c r="B16254" s="13"/>
    </row>
    <row r="16255" spans="2:2">
      <c r="B16255" s="13"/>
    </row>
    <row r="16256" spans="2:2">
      <c r="B16256" s="13"/>
    </row>
    <row r="16257" spans="2:2">
      <c r="B16257" s="13"/>
    </row>
    <row r="16258" spans="2:2">
      <c r="B16258" s="13"/>
    </row>
    <row r="16259" spans="2:2">
      <c r="B16259" s="13"/>
    </row>
    <row r="16260" spans="2:2">
      <c r="B16260" s="13"/>
    </row>
    <row r="16261" spans="2:2">
      <c r="B16261" s="13"/>
    </row>
    <row r="16262" spans="2:2">
      <c r="B16262" s="13"/>
    </row>
    <row r="16263" spans="2:2">
      <c r="B16263" s="13"/>
    </row>
    <row r="16264" spans="2:2">
      <c r="B16264" s="13"/>
    </row>
    <row r="16265" spans="2:2">
      <c r="B16265" s="13"/>
    </row>
    <row r="16266" spans="2:2">
      <c r="B16266" s="13"/>
    </row>
    <row r="16267" spans="2:2">
      <c r="B16267" s="13"/>
    </row>
    <row r="16268" spans="2:2">
      <c r="B16268" s="13"/>
    </row>
    <row r="16269" spans="2:2">
      <c r="B16269" s="13"/>
    </row>
    <row r="16270" spans="2:2">
      <c r="B16270" s="13"/>
    </row>
    <row r="16271" spans="2:2">
      <c r="B16271" s="13"/>
    </row>
    <row r="16272" spans="2:2">
      <c r="B16272" s="13"/>
    </row>
    <row r="16273" spans="2:2">
      <c r="B16273" s="13"/>
    </row>
    <row r="16274" spans="2:2">
      <c r="B16274" s="13"/>
    </row>
    <row r="16275" spans="2:2">
      <c r="B16275" s="13"/>
    </row>
    <row r="16276" spans="2:2">
      <c r="B16276" s="13"/>
    </row>
    <row r="16277" spans="2:2">
      <c r="B16277" s="13"/>
    </row>
    <row r="16278" spans="2:2">
      <c r="B16278" s="13"/>
    </row>
    <row r="16279" spans="2:2">
      <c r="B16279" s="13"/>
    </row>
    <row r="16280" spans="2:2">
      <c r="B16280" s="13"/>
    </row>
    <row r="16281" spans="2:2">
      <c r="B16281" s="13"/>
    </row>
    <row r="16282" spans="2:2">
      <c r="B16282" s="13"/>
    </row>
    <row r="16283" spans="2:2">
      <c r="B16283" s="13"/>
    </row>
    <row r="16284" spans="2:2">
      <c r="B16284" s="13"/>
    </row>
    <row r="16285" spans="2:2">
      <c r="B16285" s="13"/>
    </row>
    <row r="16286" spans="2:2">
      <c r="B16286" s="13"/>
    </row>
    <row r="16287" spans="2:2">
      <c r="B16287" s="13"/>
    </row>
    <row r="16288" spans="2:2">
      <c r="B16288" s="13"/>
    </row>
    <row r="16289" spans="2:2">
      <c r="B16289" s="13"/>
    </row>
    <row r="16290" spans="2:2">
      <c r="B16290" s="13"/>
    </row>
    <row r="16291" spans="2:2">
      <c r="B16291" s="13"/>
    </row>
    <row r="16292" spans="2:2">
      <c r="B16292" s="13"/>
    </row>
    <row r="16293" spans="2:2">
      <c r="B16293" s="13"/>
    </row>
    <row r="16294" spans="2:2">
      <c r="B16294" s="13"/>
    </row>
    <row r="16295" spans="2:2">
      <c r="B16295" s="13"/>
    </row>
    <row r="16296" spans="2:2">
      <c r="B16296" s="13"/>
    </row>
    <row r="16297" spans="2:2">
      <c r="B16297" s="13"/>
    </row>
    <row r="16298" spans="2:2">
      <c r="B16298" s="13"/>
    </row>
    <row r="16299" spans="2:2">
      <c r="B16299" s="13"/>
    </row>
    <row r="16300" spans="2:2">
      <c r="B16300" s="13"/>
    </row>
    <row r="16301" spans="2:2">
      <c r="B16301" s="13"/>
    </row>
    <row r="16302" spans="2:2">
      <c r="B16302" s="13"/>
    </row>
    <row r="16303" spans="2:2">
      <c r="B16303" s="13"/>
    </row>
    <row r="16304" spans="2:2">
      <c r="B16304" s="13"/>
    </row>
    <row r="16305" spans="2:2">
      <c r="B16305" s="13"/>
    </row>
    <row r="16306" spans="2:2">
      <c r="B16306" s="13"/>
    </row>
    <row r="16307" spans="2:2">
      <c r="B16307" s="13"/>
    </row>
    <row r="16308" spans="2:2">
      <c r="B16308" s="13"/>
    </row>
    <row r="16309" spans="2:2">
      <c r="B16309" s="13"/>
    </row>
    <row r="16310" spans="2:2">
      <c r="B16310" s="13"/>
    </row>
    <row r="16311" spans="2:2">
      <c r="B16311" s="13"/>
    </row>
    <row r="16312" spans="2:2">
      <c r="B16312" s="13"/>
    </row>
    <row r="16313" spans="2:2">
      <c r="B16313" s="13"/>
    </row>
    <row r="16314" spans="2:2">
      <c r="B16314" s="13"/>
    </row>
    <row r="16315" spans="2:2">
      <c r="B16315" s="13"/>
    </row>
    <row r="16316" spans="2:2">
      <c r="B16316" s="13"/>
    </row>
    <row r="16317" spans="2:2">
      <c r="B16317" s="13"/>
    </row>
    <row r="16318" spans="2:2">
      <c r="B16318" s="13"/>
    </row>
    <row r="16319" spans="2:2">
      <c r="B16319" s="13"/>
    </row>
    <row r="16320" spans="2:2">
      <c r="B16320" s="13"/>
    </row>
    <row r="16321" spans="2:2">
      <c r="B16321" s="13"/>
    </row>
    <row r="16322" spans="2:2">
      <c r="B16322" s="13"/>
    </row>
    <row r="16323" spans="2:2">
      <c r="B16323" s="13"/>
    </row>
    <row r="16324" spans="2:2">
      <c r="B16324" s="13"/>
    </row>
    <row r="16325" spans="2:2">
      <c r="B16325" s="13"/>
    </row>
    <row r="16326" spans="2:2">
      <c r="B16326" s="13"/>
    </row>
    <row r="16327" spans="2:2">
      <c r="B16327" s="13"/>
    </row>
    <row r="16328" spans="2:2">
      <c r="B16328" s="13"/>
    </row>
    <row r="16329" spans="2:2">
      <c r="B16329" s="13"/>
    </row>
    <row r="16330" spans="2:2">
      <c r="B16330" s="13"/>
    </row>
    <row r="16331" spans="2:2">
      <c r="B16331" s="13"/>
    </row>
    <row r="16332" spans="2:2">
      <c r="B16332" s="13"/>
    </row>
    <row r="16333" spans="2:2">
      <c r="B16333" s="13"/>
    </row>
    <row r="16334" spans="2:2">
      <c r="B16334" s="13"/>
    </row>
    <row r="16335" spans="2:2">
      <c r="B16335" s="13"/>
    </row>
    <row r="16336" spans="2:2">
      <c r="B16336" s="13"/>
    </row>
    <row r="16337" spans="2:2">
      <c r="B16337" s="13"/>
    </row>
    <row r="16338" spans="2:2">
      <c r="B16338" s="13"/>
    </row>
    <row r="16339" spans="2:2">
      <c r="B16339" s="13"/>
    </row>
    <row r="16340" spans="2:2">
      <c r="B16340" s="13"/>
    </row>
    <row r="16341" spans="2:2">
      <c r="B16341" s="13"/>
    </row>
    <row r="16342" spans="2:2">
      <c r="B16342" s="13"/>
    </row>
    <row r="16343" spans="2:2">
      <c r="B16343" s="13"/>
    </row>
    <row r="16344" spans="2:2">
      <c r="B16344" s="13"/>
    </row>
    <row r="16345" spans="2:2">
      <c r="B16345" s="13"/>
    </row>
    <row r="16346" spans="2:2">
      <c r="B16346" s="13"/>
    </row>
    <row r="16347" spans="2:2">
      <c r="B16347" s="13"/>
    </row>
    <row r="16348" spans="2:2">
      <c r="B16348" s="13"/>
    </row>
    <row r="16349" spans="2:2">
      <c r="B16349" s="13"/>
    </row>
    <row r="16350" spans="2:2">
      <c r="B16350" s="13"/>
    </row>
    <row r="16351" spans="2:2">
      <c r="B16351" s="13"/>
    </row>
    <row r="16352" spans="2:2">
      <c r="B16352" s="13"/>
    </row>
    <row r="16353" spans="2:2">
      <c r="B16353" s="13"/>
    </row>
    <row r="16354" spans="2:2">
      <c r="B16354" s="13"/>
    </row>
    <row r="16355" spans="2:2">
      <c r="B16355" s="13"/>
    </row>
    <row r="16356" spans="2:2">
      <c r="B16356" s="13"/>
    </row>
    <row r="16357" spans="2:2">
      <c r="B16357" s="13"/>
    </row>
    <row r="16358" spans="2:2">
      <c r="B16358" s="13"/>
    </row>
    <row r="16359" spans="2:2">
      <c r="B16359" s="13"/>
    </row>
    <row r="16360" spans="2:2">
      <c r="B16360" s="13"/>
    </row>
    <row r="16361" spans="2:2">
      <c r="B16361" s="13"/>
    </row>
    <row r="16362" spans="2:2">
      <c r="B16362" s="13"/>
    </row>
    <row r="16363" spans="2:2">
      <c r="B16363" s="13"/>
    </row>
    <row r="16364" spans="2:2">
      <c r="B16364" s="13"/>
    </row>
    <row r="16365" spans="2:2">
      <c r="B16365" s="13"/>
    </row>
    <row r="16366" spans="2:2">
      <c r="B16366" s="13"/>
    </row>
    <row r="16367" spans="2:2">
      <c r="B16367" s="13"/>
    </row>
    <row r="16368" spans="2:2">
      <c r="B16368" s="13"/>
    </row>
    <row r="16369" spans="2:2">
      <c r="B16369" s="13"/>
    </row>
    <row r="16370" spans="2:2">
      <c r="B16370" s="13"/>
    </row>
    <row r="16371" spans="2:2">
      <c r="B16371" s="13"/>
    </row>
    <row r="16372" spans="2:2">
      <c r="B16372" s="13"/>
    </row>
    <row r="16373" spans="2:2">
      <c r="B16373" s="13"/>
    </row>
  </sheetData>
  <mergeCells count="17">
    <mergeCell ref="B13:S13"/>
    <mergeCell ref="B15:B16"/>
    <mergeCell ref="B18:R20"/>
    <mergeCell ref="C22:R23"/>
    <mergeCell ref="B25:B26"/>
    <mergeCell ref="C25:R26"/>
    <mergeCell ref="B2:M3"/>
    <mergeCell ref="B6:M6"/>
    <mergeCell ref="B7:N7"/>
    <mergeCell ref="B9:M9"/>
    <mergeCell ref="B11:C12"/>
    <mergeCell ref="B34:C35"/>
    <mergeCell ref="B41:B42"/>
    <mergeCell ref="C41:S42"/>
    <mergeCell ref="B111:B112"/>
    <mergeCell ref="C28:R28"/>
    <mergeCell ref="C30:R3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00"/>
  </sheetPr>
  <dimension ref="A4:O54"/>
  <sheetViews>
    <sheetView showGridLines="0" workbookViewId="0">
      <selection activeCell="D3" sqref="D3"/>
    </sheetView>
  </sheetViews>
  <sheetFormatPr defaultColWidth="11.5" defaultRowHeight="15"/>
  <cols>
    <col min="1" max="1" width="5" style="11" customWidth="1"/>
    <col min="2" max="2" width="26.375" style="11" bestFit="1" customWidth="1"/>
    <col min="3" max="3" width="24.25" style="11" customWidth="1"/>
    <col min="4" max="4" width="10.5" style="11" customWidth="1"/>
    <col min="5" max="5" width="11.5" style="11" customWidth="1"/>
    <col min="6" max="16384" width="11.5" style="11"/>
  </cols>
  <sheetData>
    <row r="4" spans="2:15">
      <c r="B4" s="280"/>
      <c r="C4" s="280"/>
      <c r="D4" s="280"/>
      <c r="E4" s="280"/>
      <c r="F4" s="280"/>
      <c r="G4" s="281"/>
      <c r="H4" s="281"/>
      <c r="I4" s="281"/>
      <c r="J4" s="281"/>
      <c r="K4" s="281"/>
      <c r="L4" s="281"/>
      <c r="M4" s="281"/>
      <c r="N4" s="281"/>
      <c r="O4" s="281"/>
    </row>
    <row r="5" spans="2:15" s="90" customFormat="1" ht="18.75">
      <c r="B5" s="89" t="s">
        <v>1485</v>
      </c>
      <c r="I5" s="89" t="s">
        <v>1491</v>
      </c>
    </row>
    <row r="6" spans="2:15">
      <c r="B6" s="280"/>
      <c r="C6" s="280"/>
      <c r="D6" s="280"/>
      <c r="E6" s="280"/>
      <c r="F6" s="280"/>
      <c r="G6" s="280"/>
      <c r="H6" s="280"/>
      <c r="I6" s="280"/>
      <c r="J6" s="280"/>
      <c r="K6" s="280"/>
      <c r="L6" s="280"/>
      <c r="M6" s="280"/>
      <c r="N6" s="280"/>
      <c r="O6" s="280"/>
    </row>
    <row r="7" spans="2:15">
      <c r="B7" s="57" t="s">
        <v>62</v>
      </c>
      <c r="C7" s="57" t="s">
        <v>1492</v>
      </c>
      <c r="D7" s="199" t="s">
        <v>1493</v>
      </c>
      <c r="E7" s="199" t="s">
        <v>1489</v>
      </c>
      <c r="F7" s="280"/>
      <c r="G7" s="280"/>
      <c r="H7" s="280"/>
      <c r="I7" s="280"/>
      <c r="J7" s="280"/>
      <c r="K7" s="280"/>
      <c r="L7" s="280"/>
      <c r="M7" s="280"/>
      <c r="N7" s="280"/>
      <c r="O7" s="280"/>
    </row>
    <row r="8" spans="2:15">
      <c r="B8" s="64" t="s">
        <v>346</v>
      </c>
      <c r="C8" s="280">
        <f>VLOOKUP(B8,'Aggregate Aid'!B:K,7,0)</f>
        <v>0.78729142250138584</v>
      </c>
      <c r="D8" s="280">
        <f>(VLOOKUP(B8,'Aggregate Aid'!AM:AV,9,0)+VLOOKUP(B8,'Aggregate Aid'!AM:AV,5,0)+VLOOKUP(B8,'Aggregate Aid'!AM:AW,11,0)+VLOOKUP(B8,'Aggregate Aid'!AM:AW,10,0))/(VLOOKUP(B8,'Aggregate Aid'!B:G,6,0)/1000000000)*100</f>
        <v>4.064159018082867E-2</v>
      </c>
      <c r="E8" s="280">
        <f t="shared" ref="E8:E38" si="0">SUM(C8:D8)</f>
        <v>0.82793301268221453</v>
      </c>
      <c r="F8" s="280"/>
      <c r="G8" s="280"/>
      <c r="H8" s="280"/>
      <c r="I8" s="280"/>
      <c r="J8" s="280"/>
      <c r="K8" s="280"/>
      <c r="L8" s="280"/>
      <c r="M8" s="280"/>
      <c r="N8" s="280"/>
      <c r="O8" s="280"/>
    </row>
    <row r="9" spans="2:15">
      <c r="B9" s="64" t="s">
        <v>608</v>
      </c>
      <c r="C9" s="280">
        <f>VLOOKUP(B9,'Aggregate Aid'!B:K,7,0)</f>
        <v>0.73113557439018584</v>
      </c>
      <c r="D9" s="280">
        <f>(VLOOKUP(B9,'Aggregate Aid'!AM:AV,9,0)+VLOOKUP(B9,'Aggregate Aid'!AM:AV,5,0)+VLOOKUP(B9,'Aggregate Aid'!AM:AW,11,0)+VLOOKUP(B9,'Aggregate Aid'!AM:AW,10,0))/(VLOOKUP(B9,'Aggregate Aid'!B:G,6,0)/1000000000)*100</f>
        <v>3.9308943932929531E-2</v>
      </c>
      <c r="E9" s="280">
        <f t="shared" si="0"/>
        <v>0.77044451832311533</v>
      </c>
      <c r="F9" s="280"/>
      <c r="G9" s="280"/>
      <c r="H9" s="280"/>
      <c r="I9" s="280"/>
      <c r="J9" s="280"/>
      <c r="K9" s="280"/>
      <c r="L9" s="280"/>
      <c r="M9" s="280"/>
      <c r="N9" s="280"/>
      <c r="O9" s="280"/>
    </row>
    <row r="10" spans="2:15">
      <c r="B10" s="64" t="s">
        <v>737</v>
      </c>
      <c r="C10" s="280">
        <f>VLOOKUP(B10,'Aggregate Aid'!B:K,7,0)</f>
        <v>0.4374563773532591</v>
      </c>
      <c r="D10" s="280">
        <f>(VLOOKUP(B10,'Aggregate Aid'!AM:AV,9,0)+VLOOKUP(B10,'Aggregate Aid'!AM:AV,5,0)+VLOOKUP(B10,'Aggregate Aid'!AM:AW,11,0)+VLOOKUP(B10,'Aggregate Aid'!AM:AW,10,0))/(VLOOKUP(B10,'Aggregate Aid'!B:G,6,0)/1000000000)*100</f>
        <v>5.4188060317103832E-2</v>
      </c>
      <c r="E10" s="280">
        <f t="shared" si="0"/>
        <v>0.49164443767036292</v>
      </c>
      <c r="F10" s="280"/>
      <c r="G10" s="280"/>
      <c r="H10" s="280"/>
      <c r="I10" s="280"/>
      <c r="J10" s="280"/>
      <c r="K10" s="280"/>
      <c r="L10" s="280"/>
      <c r="M10" s="280"/>
      <c r="N10" s="280"/>
      <c r="O10" s="280"/>
    </row>
    <row r="11" spans="2:15">
      <c r="B11" s="64" t="s">
        <v>663</v>
      </c>
      <c r="C11" s="280">
        <f>VLOOKUP(B11,'Aggregate Aid'!B:K,7,0)</f>
        <v>0.37554767601600636</v>
      </c>
      <c r="D11" s="280">
        <f>(VLOOKUP(B11,'Aggregate Aid'!AM:AV,9,0)+VLOOKUP(B11,'Aggregate Aid'!AM:AV,5,0)+VLOOKUP(B11,'Aggregate Aid'!AM:AW,11,0)+VLOOKUP(B11,'Aggregate Aid'!AM:AW,10,0))/(VLOOKUP(B11,'Aggregate Aid'!B:G,6,0)/1000000000)*100</f>
        <v>2.7261561018788637E-2</v>
      </c>
      <c r="E11" s="280">
        <f t="shared" si="0"/>
        <v>0.40280923703479499</v>
      </c>
      <c r="F11" s="280"/>
      <c r="G11" s="280"/>
      <c r="H11" s="280"/>
      <c r="I11" s="280"/>
      <c r="J11" s="280"/>
      <c r="K11" s="280"/>
      <c r="L11" s="280"/>
      <c r="M11" s="280"/>
      <c r="N11" s="280"/>
      <c r="O11" s="280"/>
    </row>
    <row r="12" spans="2:15">
      <c r="B12" s="64" t="s">
        <v>803</v>
      </c>
      <c r="C12" s="280">
        <f>VLOOKUP(B12,'Aggregate Aid'!B:K,7,0)</f>
        <v>0.20844341908193548</v>
      </c>
      <c r="D12" s="280">
        <f>(VLOOKUP(B12,'Aggregate Aid'!AM:AV,9,0)+VLOOKUP(B12,'Aggregate Aid'!AM:AV,5,0)+VLOOKUP(B12,'Aggregate Aid'!AM:AW,11,0)+VLOOKUP(B12,'Aggregate Aid'!AM:AW,10,0))/(VLOOKUP(B12,'Aggregate Aid'!B:G,6,0)/1000000000)*100</f>
        <v>5.3503948379158693E-2</v>
      </c>
      <c r="E12" s="280">
        <f t="shared" si="0"/>
        <v>0.26194736746109415</v>
      </c>
      <c r="F12" s="280"/>
      <c r="G12" s="280"/>
      <c r="H12" s="280"/>
      <c r="I12" s="280"/>
      <c r="J12" s="280"/>
      <c r="K12" s="280"/>
      <c r="L12" s="280"/>
      <c r="M12" s="280"/>
      <c r="N12" s="280"/>
      <c r="O12" s="280"/>
    </row>
    <row r="13" spans="2:15">
      <c r="B13" s="64" t="s">
        <v>638</v>
      </c>
      <c r="C13" s="280">
        <f>VLOOKUP(B13,'Aggregate Aid'!B:K,7,0)</f>
        <v>0.1780904755976272</v>
      </c>
      <c r="D13" s="280">
        <f>(VLOOKUP(B13,'Aggregate Aid'!AM:AV,9,0)+VLOOKUP(B13,'Aggregate Aid'!AM:AV,5,0)+VLOOKUP(B13,'Aggregate Aid'!AM:AW,11,0)+VLOOKUP(B13,'Aggregate Aid'!AM:AW,10,0))/(VLOOKUP(B13,'Aggregate Aid'!B:G,6,0)/1000000000)*100</f>
        <v>3.7673737292845462E-2</v>
      </c>
      <c r="E13" s="280">
        <f t="shared" si="0"/>
        <v>0.21576421289047265</v>
      </c>
      <c r="F13" s="280"/>
      <c r="G13" s="280"/>
      <c r="H13" s="280"/>
      <c r="I13" s="280"/>
      <c r="J13" s="280"/>
      <c r="K13" s="280"/>
      <c r="L13" s="280"/>
      <c r="M13" s="280"/>
      <c r="N13" s="280"/>
      <c r="O13" s="280"/>
    </row>
    <row r="14" spans="2:15">
      <c r="B14" s="64" t="s">
        <v>153</v>
      </c>
      <c r="C14" s="280">
        <f>VLOOKUP(B14,'Aggregate Aid'!B:K,7,0)</f>
        <v>0.12887795084484738</v>
      </c>
      <c r="D14" s="280">
        <f>(VLOOKUP(B14,'Aggregate Aid'!AM:AV,9,0)+VLOOKUP(B14,'Aggregate Aid'!AM:AV,5,0)+VLOOKUP(B14,'Aggregate Aid'!AM:AW,11,0)+VLOOKUP(B14,'Aggregate Aid'!AM:AW,10,0))/(VLOOKUP(B14,'Aggregate Aid'!B:G,6,0)/1000000000)*100</f>
        <v>0</v>
      </c>
      <c r="E14" s="280">
        <f t="shared" si="0"/>
        <v>0.12887795084484738</v>
      </c>
      <c r="F14" s="280"/>
      <c r="G14" s="280"/>
      <c r="H14" s="280"/>
      <c r="I14" s="280"/>
      <c r="J14" s="280"/>
      <c r="K14" s="280"/>
      <c r="L14" s="280"/>
      <c r="M14" s="280"/>
      <c r="N14" s="280"/>
      <c r="O14" s="280"/>
    </row>
    <row r="15" spans="2:15">
      <c r="B15" s="64" t="s">
        <v>905</v>
      </c>
      <c r="C15" s="280">
        <f>VLOOKUP(B15,'Aggregate Aid'!B:K,7,0)</f>
        <v>6.3595832156988719E-2</v>
      </c>
      <c r="D15" s="280">
        <f>(VLOOKUP(B15,'Aggregate Aid'!AM:AV,9,0)+VLOOKUP(B15,'Aggregate Aid'!AM:AV,5,0)+VLOOKUP(B15,'Aggregate Aid'!AM:AW,11,0)+VLOOKUP(B15,'Aggregate Aid'!AM:AW,10,0))/(VLOOKUP(B15,'Aggregate Aid'!B:G,6,0)/1000000000)*100</f>
        <v>4.6913638408726616E-2</v>
      </c>
      <c r="E15" s="280">
        <f t="shared" si="0"/>
        <v>0.11050947056571533</v>
      </c>
      <c r="F15" s="280"/>
      <c r="G15" s="280"/>
      <c r="H15" s="280"/>
      <c r="I15" s="280"/>
      <c r="J15" s="280"/>
      <c r="K15" s="280"/>
      <c r="L15" s="280"/>
      <c r="M15" s="280"/>
      <c r="N15" s="280"/>
      <c r="O15" s="280"/>
    </row>
    <row r="16" spans="2:15">
      <c r="B16" s="64" t="s">
        <v>427</v>
      </c>
      <c r="C16" s="280">
        <f>VLOOKUP(B16,'Aggregate Aid'!B:K,7,0)</f>
        <v>5.1362597628695675E-2</v>
      </c>
      <c r="D16" s="280">
        <f>(VLOOKUP(B16,'Aggregate Aid'!AM:AV,9,0)+VLOOKUP(B16,'Aggregate Aid'!AM:AV,5,0)+VLOOKUP(B16,'Aggregate Aid'!AM:AW,11,0)+VLOOKUP(B16,'Aggregate Aid'!AM:AW,10,0))/(VLOOKUP(B16,'Aggregate Aid'!B:G,6,0)/1000000000)*100</f>
        <v>4.9885616369512317E-2</v>
      </c>
      <c r="E16" s="280">
        <f t="shared" si="0"/>
        <v>0.10124821399820799</v>
      </c>
      <c r="F16" s="280"/>
      <c r="G16" s="280"/>
      <c r="H16" s="280"/>
      <c r="I16" s="280"/>
      <c r="J16" s="280"/>
      <c r="K16" s="280"/>
      <c r="L16" s="280"/>
      <c r="M16" s="280"/>
      <c r="N16" s="280"/>
      <c r="O16" s="280"/>
    </row>
    <row r="17" spans="2:6">
      <c r="B17" s="64" t="s">
        <v>316</v>
      </c>
      <c r="C17" s="280">
        <f>VLOOKUP(B17,'Aggregate Aid'!B:K,7,0)</f>
        <v>3.7834431873761232E-2</v>
      </c>
      <c r="D17" s="280">
        <f>(VLOOKUP(B17,'Aggregate Aid'!AM:AV,9,0)+VLOOKUP(B17,'Aggregate Aid'!AM:AV,5,0)+VLOOKUP(B17,'Aggregate Aid'!AM:AW,11,0)+VLOOKUP(B17,'Aggregate Aid'!AM:AW,10,0))/(VLOOKUP(B17,'Aggregate Aid'!B:G,6,0)/1000000000)*100</f>
        <v>5.4287708450008756E-2</v>
      </c>
      <c r="E17" s="280">
        <f t="shared" si="0"/>
        <v>9.2122140323769988E-2</v>
      </c>
      <c r="F17" s="280"/>
    </row>
    <row r="18" spans="2:6">
      <c r="B18" s="64" t="s">
        <v>206</v>
      </c>
      <c r="C18" s="280">
        <f>VLOOKUP(B18,'Aggregate Aid'!B:K,7,0)</f>
        <v>3.3873490165318182E-2</v>
      </c>
      <c r="D18" s="280">
        <f>(VLOOKUP(B18,'Aggregate Aid'!AM:AV,9,0)+VLOOKUP(B18,'Aggregate Aid'!AM:AV,5,0)+VLOOKUP(B18,'Aggregate Aid'!AM:AW,11,0)+VLOOKUP(B18,'Aggregate Aid'!AM:AW,10,0))/(VLOOKUP(B18,'Aggregate Aid'!B:G,6,0)/1000000000)*100</f>
        <v>5.5459703818297325E-2</v>
      </c>
      <c r="E18" s="280">
        <f t="shared" si="0"/>
        <v>8.93331939836155E-2</v>
      </c>
      <c r="F18" s="280"/>
    </row>
    <row r="19" spans="2:6">
      <c r="B19" s="64" t="s">
        <v>832</v>
      </c>
      <c r="C19" s="280">
        <f>VLOOKUP(B19,'Aggregate Aid'!B:K,7,0)</f>
        <v>4.1314695839564007E-2</v>
      </c>
      <c r="D19" s="280">
        <f>(VLOOKUP(B19,'Aggregate Aid'!AM:AV,9,0)+VLOOKUP(B19,'Aggregate Aid'!AM:AV,5,0)+VLOOKUP(B19,'Aggregate Aid'!AM:AW,11,0)+VLOOKUP(B19,'Aggregate Aid'!AM:AW,10,0))/(VLOOKUP(B19,'Aggregate Aid'!B:G,6,0)/1000000000)*100</f>
        <v>4.7335901342672043E-2</v>
      </c>
      <c r="E19" s="280">
        <f t="shared" si="0"/>
        <v>8.8650597182236057E-2</v>
      </c>
      <c r="F19" s="280"/>
    </row>
    <row r="20" spans="2:6">
      <c r="B20" s="64" t="s">
        <v>937</v>
      </c>
      <c r="C20" s="280">
        <f>VLOOKUP(B20,'Aggregate Aid'!B:K,7,0)</f>
        <v>8.2693905108167473E-2</v>
      </c>
      <c r="D20" s="280">
        <f>(VLOOKUP(B20,'Aggregate Aid'!AM:AV,9,0)+VLOOKUP(B20,'Aggregate Aid'!AM:AV,5,0)+VLOOKUP(B20,'Aggregate Aid'!AM:AW,11,0)+VLOOKUP(B20,'Aggregate Aid'!AM:AW,10,0))/(VLOOKUP(B20,'Aggregate Aid'!B:G,6,0)/1000000000)*100</f>
        <v>0</v>
      </c>
      <c r="E20" s="280">
        <f t="shared" si="0"/>
        <v>8.2693905108167473E-2</v>
      </c>
      <c r="F20" s="280"/>
    </row>
    <row r="21" spans="2:6">
      <c r="B21" s="64" t="s">
        <v>231</v>
      </c>
      <c r="C21" s="280">
        <f>VLOOKUP(B21,'Aggregate Aid'!B:K,7,0)</f>
        <v>3.9564470876451902E-2</v>
      </c>
      <c r="D21" s="280">
        <f>(VLOOKUP(B21,'Aggregate Aid'!AM:AV,9,0)+VLOOKUP(B21,'Aggregate Aid'!AM:AV,5,0)+VLOOKUP(B21,'Aggregate Aid'!AM:AW,11,0)+VLOOKUP(B21,'Aggregate Aid'!AM:AW,10,0))/(VLOOKUP(B21,'Aggregate Aid'!B:G,6,0)/1000000000)*100</f>
        <v>3.9892606954985074E-2</v>
      </c>
      <c r="E21" s="280">
        <f t="shared" si="0"/>
        <v>7.9457077831436976E-2</v>
      </c>
      <c r="F21" s="280"/>
    </row>
    <row r="22" spans="2:6">
      <c r="B22" s="64" t="s">
        <v>124</v>
      </c>
      <c r="C22" s="280">
        <f>VLOOKUP(B22,'Aggregate Aid'!B:K,7,0)</f>
        <v>2.1524877041560218E-2</v>
      </c>
      <c r="D22" s="280">
        <f>(VLOOKUP(B22,'Aggregate Aid'!AM:AV,9,0)+VLOOKUP(B22,'Aggregate Aid'!AM:AV,5,0)+VLOOKUP(B22,'Aggregate Aid'!AM:AW,11,0)+VLOOKUP(B22,'Aggregate Aid'!AM:AW,10,0))/(VLOOKUP(B22,'Aggregate Aid'!B:G,6,0)/1000000000)*100</f>
        <v>5.7537111669048832E-2</v>
      </c>
      <c r="E22" s="280">
        <f t="shared" si="0"/>
        <v>7.9061988710609044E-2</v>
      </c>
      <c r="F22" s="280"/>
    </row>
    <row r="23" spans="2:6">
      <c r="B23" s="64" t="s">
        <v>692</v>
      </c>
      <c r="C23" s="280">
        <f>VLOOKUP(B23,'Aggregate Aid'!B:K,7,0)</f>
        <v>1.7698384247833435E-2</v>
      </c>
      <c r="D23" s="280">
        <f>(VLOOKUP(B23,'Aggregate Aid'!AM:AV,9,0)+VLOOKUP(B23,'Aggregate Aid'!AM:AV,5,0)+VLOOKUP(B23,'Aggregate Aid'!AM:AW,11,0)+VLOOKUP(B23,'Aggregate Aid'!AM:AW,10,0))/(VLOOKUP(B23,'Aggregate Aid'!B:G,6,0)/1000000000)*100</f>
        <v>5.8647224865526912E-2</v>
      </c>
      <c r="E23" s="280">
        <f t="shared" si="0"/>
        <v>7.6345609113360344E-2</v>
      </c>
      <c r="F23" s="280"/>
    </row>
    <row r="24" spans="2:6">
      <c r="B24" s="64" t="s">
        <v>388</v>
      </c>
      <c r="C24" s="280">
        <f>VLOOKUP(B24,'Aggregate Aid'!B:K,7,0)</f>
        <v>2.3467960275658412E-2</v>
      </c>
      <c r="D24" s="280">
        <f>(VLOOKUP(B24,'Aggregate Aid'!AM:AV,9,0)+VLOOKUP(B24,'Aggregate Aid'!AM:AV,5,0)+VLOOKUP(B24,'Aggregate Aid'!AM:AW,11,0)+VLOOKUP(B24,'Aggregate Aid'!AM:AW,10,0))/(VLOOKUP(B24,'Aggregate Aid'!B:G,6,0)/1000000000)*100</f>
        <v>5.0028809900949385E-2</v>
      </c>
      <c r="E24" s="280">
        <f t="shared" si="0"/>
        <v>7.3496770176607801E-2</v>
      </c>
      <c r="F24" s="280"/>
    </row>
    <row r="25" spans="2:6">
      <c r="B25" s="64" t="s">
        <v>863</v>
      </c>
      <c r="C25" s="280">
        <f>VLOOKUP(B25,'Aggregate Aid'!B:K,7,0)</f>
        <v>3.9300169684437268E-3</v>
      </c>
      <c r="D25" s="280">
        <f>(VLOOKUP(B25,'Aggregate Aid'!AM:AV,9,0)+VLOOKUP(B25,'Aggregate Aid'!AM:AV,5,0)+VLOOKUP(B25,'Aggregate Aid'!AM:AW,11,0)+VLOOKUP(B25,'Aggregate Aid'!AM:AW,10,0))/(VLOOKUP(B25,'Aggregate Aid'!B:G,6,0)/1000000000)*100</f>
        <v>6.8730827802513828E-2</v>
      </c>
      <c r="E25" s="280">
        <f t="shared" si="0"/>
        <v>7.266084477095755E-2</v>
      </c>
      <c r="F25" s="280"/>
    </row>
    <row r="26" spans="2:6">
      <c r="B26" s="64" t="s">
        <v>562</v>
      </c>
      <c r="C26" s="280">
        <f>VLOOKUP(B26,'Aggregate Aid'!B:K,7,0)</f>
        <v>1.5261320449586996E-2</v>
      </c>
      <c r="D26" s="280">
        <f>(VLOOKUP(B26,'Aggregate Aid'!AM:AV,9,0)+VLOOKUP(B26,'Aggregate Aid'!AM:AV,5,0)+VLOOKUP(B26,'Aggregate Aid'!AM:AW,11,0)+VLOOKUP(B26,'Aggregate Aid'!AM:AW,10,0))/(VLOOKUP(B26,'Aggregate Aid'!B:G,6,0)/1000000000)*100</f>
        <v>5.6272512161243932E-2</v>
      </c>
      <c r="E26" s="280">
        <f t="shared" si="0"/>
        <v>7.1533832610830933E-2</v>
      </c>
      <c r="F26" s="280"/>
    </row>
    <row r="27" spans="2:6">
      <c r="B27" s="64" t="s">
        <v>485</v>
      </c>
      <c r="C27" s="280">
        <f>VLOOKUP(B27,'Aggregate Aid'!B:K,7,0)</f>
        <v>8.0275700716815508E-3</v>
      </c>
      <c r="D27" s="280">
        <f>(VLOOKUP(B27,'Aggregate Aid'!AM:AV,9,0)+VLOOKUP(B27,'Aggregate Aid'!AM:AV,5,0)+VLOOKUP(B27,'Aggregate Aid'!AM:AW,11,0)+VLOOKUP(B27,'Aggregate Aid'!AM:AW,10,0))/(VLOOKUP(B27,'Aggregate Aid'!B:G,6,0)/1000000000)*100</f>
        <v>5.7016601163471362E-2</v>
      </c>
      <c r="E27" s="280">
        <f t="shared" si="0"/>
        <v>6.5044171235152909E-2</v>
      </c>
      <c r="F27" s="280"/>
    </row>
    <row r="28" spans="2:6">
      <c r="B28" s="64" t="s">
        <v>513</v>
      </c>
      <c r="C28" s="280">
        <f>VLOOKUP(B28,'Aggregate Aid'!B:K,7,0)</f>
        <v>5.1266285703136499E-3</v>
      </c>
      <c r="D28" s="280">
        <f>(VLOOKUP(B28,'Aggregate Aid'!AM:AV,9,0)+VLOOKUP(B28,'Aggregate Aid'!AM:AV,5,0)+VLOOKUP(B28,'Aggregate Aid'!AM:AW,11,0)+VLOOKUP(B28,'Aggregate Aid'!AM:AW,10,0))/(VLOOKUP(B28,'Aggregate Aid'!B:G,6,0)/1000000000)*100</f>
        <v>5.2376218056174977E-2</v>
      </c>
      <c r="E28" s="280">
        <f t="shared" si="0"/>
        <v>5.7502846626488628E-2</v>
      </c>
      <c r="F28" s="280"/>
    </row>
    <row r="29" spans="2:6">
      <c r="B29" s="64" t="s">
        <v>358</v>
      </c>
      <c r="C29" s="280">
        <f>VLOOKUP(B29,'Aggregate Aid'!B:K,7,0)</f>
        <v>9.9637667384051831E-3</v>
      </c>
      <c r="D29" s="280">
        <f>(VLOOKUP(B29,'Aggregate Aid'!AM:AV,9,0)+VLOOKUP(B29,'Aggregate Aid'!AM:AV,5,0)+VLOOKUP(B29,'Aggregate Aid'!AM:AW,11,0)+VLOOKUP(B29,'Aggregate Aid'!AM:AW,10,0))/(VLOOKUP(B29,'Aggregate Aid'!B:G,6,0)/1000000000)*100</f>
        <v>4.5790172331294003E-2</v>
      </c>
      <c r="E29" s="280">
        <f t="shared" si="0"/>
        <v>5.5753939069699186E-2</v>
      </c>
      <c r="F29" s="280"/>
    </row>
    <row r="30" spans="2:6">
      <c r="B30" s="287" t="s">
        <v>146</v>
      </c>
      <c r="C30" s="287">
        <f>VLOOKUP(B30,'Aggregate Aid'!B:K,7,0)</f>
        <v>0</v>
      </c>
      <c r="D30" s="280">
        <f>(VLOOKUP(B30,'Aggregate Aid'!AM:AV,9,0)+VLOOKUP(B30,'Aggregate Aid'!AM:AV,5,0)+VLOOKUP(B30,'Aggregate Aid'!AM:AW,11,0)+VLOOKUP(B30,'Aggregate Aid'!AM:AW,10,0))/(VLOOKUP(B30,'Aggregate Aid'!B:G,6,0)/1000000000)*100</f>
        <v>5.4434721048894123E-2</v>
      </c>
      <c r="E30" s="287">
        <f t="shared" si="0"/>
        <v>5.4434721048894123E-2</v>
      </c>
      <c r="F30" s="280"/>
    </row>
    <row r="31" spans="2:6">
      <c r="B31" s="198" t="s">
        <v>535</v>
      </c>
      <c r="C31" s="287">
        <f>VLOOKUP(B31,'Aggregate Aid'!B:K,7,0)</f>
        <v>2.5034230045857021E-2</v>
      </c>
      <c r="D31" s="280">
        <f>(VLOOKUP(B31,'Aggregate Aid'!AM:AV,9,0)+VLOOKUP(B31,'Aggregate Aid'!AM:AV,5,0)+VLOOKUP(B31,'Aggregate Aid'!AM:AW,11,0)+VLOOKUP(B31,'Aggregate Aid'!AM:AW,10,0))/(VLOOKUP(B31,'Aggregate Aid'!B:G,6,0)/1000000000)*100</f>
        <v>2.8706268333090756E-2</v>
      </c>
      <c r="E31" s="280">
        <f t="shared" si="0"/>
        <v>5.3740498378947774E-2</v>
      </c>
      <c r="F31" s="280"/>
    </row>
    <row r="32" spans="2:6">
      <c r="B32" s="64" t="s">
        <v>222</v>
      </c>
      <c r="C32" s="280">
        <f>VLOOKUP(B32,'Aggregate Aid'!B:K,7,0)</f>
        <v>8.1259027370071887E-3</v>
      </c>
      <c r="D32" s="280">
        <f>(VLOOKUP(B32,'Aggregate Aid'!AM:AV,9,0)+VLOOKUP(B32,'Aggregate Aid'!AM:AV,5,0)+VLOOKUP(B32,'Aggregate Aid'!AM:AW,11,0)+VLOOKUP(B32,'Aggregate Aid'!AM:AW,10,0))/(VLOOKUP(B32,'Aggregate Aid'!B:G,6,0)/1000000000)*100</f>
        <v>4.5541819369102586E-2</v>
      </c>
      <c r="E32" s="280">
        <f t="shared" si="0"/>
        <v>5.3667722106109775E-2</v>
      </c>
      <c r="F32" s="280"/>
    </row>
    <row r="33" spans="1:15">
      <c r="A33" s="280"/>
      <c r="B33" s="64" t="s">
        <v>1006</v>
      </c>
      <c r="C33" s="280">
        <f>VLOOKUP(B33,'Aggregate Aid'!B:K,7,0)</f>
        <v>5.3591771691254196E-2</v>
      </c>
      <c r="D33" s="280">
        <f>(VLOOKUP(B33,'Aggregate Aid'!AM:AV,9,0)+VLOOKUP(B33,'Aggregate Aid'!AM:AV,5,0)+VLOOKUP(B33,'Aggregate Aid'!AM:AW,11,0)+VLOOKUP(B33,'Aggregate Aid'!AM:AW,10,0))/(VLOOKUP(B33,'Aggregate Aid'!B:G,6,0)/1000000000)*100</f>
        <v>0</v>
      </c>
      <c r="E33" s="280">
        <f t="shared" si="0"/>
        <v>5.3591771691254196E-2</v>
      </c>
      <c r="F33" s="280"/>
      <c r="G33" s="280"/>
      <c r="H33" s="280"/>
      <c r="I33" s="280"/>
      <c r="J33" s="280"/>
      <c r="K33" s="280"/>
      <c r="L33" s="280"/>
      <c r="M33" s="280"/>
      <c r="N33" s="280"/>
      <c r="O33" s="280"/>
    </row>
    <row r="34" spans="1:15">
      <c r="A34" s="280"/>
      <c r="B34" s="198" t="s">
        <v>94</v>
      </c>
      <c r="C34" s="287">
        <f>VLOOKUP(B34,'Aggregate Aid'!B:K,7,0)</f>
        <v>2.7512445400086467E-3</v>
      </c>
      <c r="D34" s="280">
        <f>(VLOOKUP(B34,'Aggregate Aid'!AM:AV,9,0)+VLOOKUP(B34,'Aggregate Aid'!AM:AV,5,0)+VLOOKUP(B34,'Aggregate Aid'!AM:AW,11,0)+VLOOKUP(B34,'Aggregate Aid'!AM:AW,10,0))/(VLOOKUP(B34,'Aggregate Aid'!B:G,6,0)/1000000000)*100</f>
        <v>4.9191684898798396E-2</v>
      </c>
      <c r="E34" s="287">
        <f t="shared" si="0"/>
        <v>5.1942929438807045E-2</v>
      </c>
      <c r="F34" s="280"/>
      <c r="G34" s="280"/>
      <c r="H34" s="280"/>
      <c r="I34" s="280"/>
      <c r="J34" s="280"/>
      <c r="K34" s="280"/>
      <c r="L34" s="280"/>
      <c r="M34" s="280"/>
      <c r="N34" s="280"/>
      <c r="O34" s="280"/>
    </row>
    <row r="35" spans="1:15">
      <c r="A35" s="280"/>
      <c r="B35" s="64" t="s">
        <v>775</v>
      </c>
      <c r="C35" s="280">
        <f>VLOOKUP(B35,'Aggregate Aid'!B:K,7,0)</f>
        <v>4.7637383553791688E-3</v>
      </c>
      <c r="D35" s="280">
        <f>(VLOOKUP(B35,'Aggregate Aid'!AM:AV,9,0)+VLOOKUP(B35,'Aggregate Aid'!AM:AV,5,0)+VLOOKUP(B35,'Aggregate Aid'!AM:AW,11,0)+VLOOKUP(B35,'Aggregate Aid'!AM:AW,10,0))/(VLOOKUP(B35,'Aggregate Aid'!B:G,6,0)/1000000000)*100</f>
        <v>4.2571490444123998E-2</v>
      </c>
      <c r="E35" s="280">
        <f t="shared" si="0"/>
        <v>4.7335228799503165E-2</v>
      </c>
      <c r="F35" s="280"/>
      <c r="G35" s="280"/>
      <c r="H35" s="280"/>
      <c r="I35" s="280"/>
      <c r="J35" s="280"/>
      <c r="K35" s="280"/>
      <c r="L35" s="280"/>
      <c r="M35" s="280"/>
      <c r="N35" s="280"/>
      <c r="O35" s="280"/>
    </row>
    <row r="36" spans="1:15">
      <c r="A36" s="280"/>
      <c r="B36" s="64" t="s">
        <v>685</v>
      </c>
      <c r="C36" s="280">
        <f>VLOOKUP(B36,'Aggregate Aid'!B:K,7,0)</f>
        <v>8.5476378710731896E-3</v>
      </c>
      <c r="D36" s="280">
        <f>(VLOOKUP(B36,'Aggregate Aid'!AM:AV,9,0)+VLOOKUP(B36,'Aggregate Aid'!AM:AV,5,0)+VLOOKUP(B36,'Aggregate Aid'!AM:AW,11,0)+VLOOKUP(B36,'Aggregate Aid'!AM:AW,10,0))/(VLOOKUP(B36,'Aggregate Aid'!B:G,6,0)/1000000000)*100</f>
        <v>3.7756937643479919E-2</v>
      </c>
      <c r="E36" s="280">
        <f t="shared" si="0"/>
        <v>4.6304575514553109E-2</v>
      </c>
      <c r="F36" s="280"/>
      <c r="G36" s="280"/>
      <c r="H36" s="280"/>
      <c r="I36" s="280"/>
      <c r="J36" s="280"/>
      <c r="K36" s="280"/>
      <c r="L36" s="280"/>
      <c r="M36" s="280"/>
      <c r="N36" s="280"/>
      <c r="O36" s="280"/>
    </row>
    <row r="37" spans="1:15">
      <c r="A37" s="280"/>
      <c r="B37" s="64" t="s">
        <v>781</v>
      </c>
      <c r="C37" s="280">
        <f>VLOOKUP(B37,'Aggregate Aid'!B:K,7,0)</f>
        <v>1.7565612193836063E-3</v>
      </c>
      <c r="D37" s="280">
        <f>(VLOOKUP(B37,'Aggregate Aid'!AM:AV,9,0)+VLOOKUP(B37,'Aggregate Aid'!AM:AV,5,0)+VLOOKUP(B37,'Aggregate Aid'!AM:AW,11,0)+VLOOKUP(B37,'Aggregate Aid'!AM:AW,10,0))/(VLOOKUP(B37,'Aggregate Aid'!B:G,6,0)/1000000000)*100</f>
        <v>4.1444066455031993E-2</v>
      </c>
      <c r="E37" s="280">
        <f t="shared" si="0"/>
        <v>4.3200627674415598E-2</v>
      </c>
      <c r="F37" s="280"/>
      <c r="G37" s="280"/>
      <c r="H37" s="280"/>
      <c r="I37" s="280"/>
      <c r="J37" s="280"/>
      <c r="K37" s="280"/>
      <c r="L37" s="280"/>
      <c r="M37" s="280"/>
      <c r="N37" s="280"/>
      <c r="O37" s="280"/>
    </row>
    <row r="38" spans="1:15">
      <c r="A38" s="280"/>
      <c r="B38" s="277" t="s">
        <v>588</v>
      </c>
      <c r="C38" s="288">
        <f>VLOOKUP(B38,'Aggregate Aid'!B:K,7,0)</f>
        <v>5.9314807679170219E-3</v>
      </c>
      <c r="D38" s="280">
        <f>(VLOOKUP(B38,'Aggregate Aid'!AM:AV,9,0)+VLOOKUP(B38,'Aggregate Aid'!AM:AV,5,0)+VLOOKUP(B38,'Aggregate Aid'!AM:AW,11,0)+VLOOKUP(B38,'Aggregate Aid'!AM:AW,10,0))/(VLOOKUP(B38,'Aggregate Aid'!B:G,6,0)/1000000000)*100</f>
        <v>0</v>
      </c>
      <c r="E38" s="288">
        <f t="shared" si="0"/>
        <v>5.9314807679170219E-3</v>
      </c>
      <c r="F38" s="280"/>
      <c r="G38" s="280"/>
      <c r="H38" s="280"/>
      <c r="I38" s="280"/>
      <c r="J38" s="280"/>
      <c r="K38" s="280"/>
      <c r="L38" s="280"/>
      <c r="M38" s="280"/>
      <c r="N38" s="280"/>
      <c r="O38" s="280"/>
    </row>
    <row r="39" spans="1:15">
      <c r="A39" s="280"/>
      <c r="B39" s="280"/>
      <c r="C39" s="280"/>
      <c r="D39" s="280"/>
      <c r="E39" s="280"/>
      <c r="F39" s="280"/>
      <c r="G39" s="280"/>
      <c r="H39" s="280"/>
      <c r="I39" s="280"/>
      <c r="J39" s="280"/>
      <c r="K39" s="280"/>
      <c r="L39" s="280"/>
      <c r="M39" s="280"/>
      <c r="N39" s="280"/>
      <c r="O39" s="280"/>
    </row>
    <row r="40" spans="1:15">
      <c r="A40" s="280"/>
      <c r="B40" s="64"/>
      <c r="C40" s="280"/>
      <c r="D40" s="280"/>
      <c r="E40" s="280"/>
      <c r="F40" s="280"/>
      <c r="G40" s="280"/>
      <c r="H40" s="280"/>
      <c r="I40" s="280"/>
      <c r="J40" s="280"/>
      <c r="K40" s="280"/>
      <c r="L40" s="280"/>
      <c r="M40" s="280"/>
      <c r="N40" s="280"/>
      <c r="O40" s="280"/>
    </row>
    <row r="41" spans="1:15">
      <c r="A41" s="280"/>
      <c r="B41" s="280"/>
      <c r="C41" s="280"/>
      <c r="D41" s="280"/>
      <c r="E41" s="280"/>
      <c r="F41" s="280"/>
      <c r="G41" s="280"/>
      <c r="H41" s="280"/>
      <c r="I41" s="280"/>
      <c r="J41" s="280"/>
      <c r="K41" s="280"/>
      <c r="L41" s="280"/>
      <c r="M41" s="280"/>
      <c r="N41" s="280"/>
      <c r="O41" s="280"/>
    </row>
    <row r="46" spans="1:15" ht="15.75" customHeight="1">
      <c r="A46" s="280"/>
      <c r="B46" s="280"/>
      <c r="C46" s="280"/>
      <c r="D46" s="280"/>
      <c r="E46" s="280"/>
      <c r="F46" s="391"/>
      <c r="G46" s="391"/>
      <c r="H46" s="391"/>
      <c r="I46" s="391"/>
      <c r="J46" s="391"/>
      <c r="K46" s="391"/>
      <c r="L46" s="391"/>
      <c r="M46" s="391"/>
      <c r="N46" s="391"/>
      <c r="O46" s="280"/>
    </row>
    <row r="47" spans="1:15" ht="15" customHeight="1">
      <c r="A47" s="280"/>
      <c r="B47" s="280"/>
      <c r="C47" s="280"/>
      <c r="D47" s="280"/>
      <c r="E47" s="280"/>
      <c r="F47" s="391"/>
      <c r="G47" s="391"/>
      <c r="H47" s="391"/>
      <c r="I47" s="708" t="s">
        <v>1494</v>
      </c>
      <c r="J47" s="708"/>
      <c r="K47" s="708"/>
      <c r="L47" s="708"/>
      <c r="M47" s="708"/>
      <c r="N47" s="708"/>
      <c r="O47" s="708"/>
    </row>
    <row r="48" spans="1:15" ht="15" customHeight="1">
      <c r="A48" s="280"/>
      <c r="B48" s="280"/>
      <c r="C48" s="280"/>
      <c r="D48" s="280"/>
      <c r="E48" s="280"/>
      <c r="F48" s="391"/>
      <c r="G48" s="391"/>
      <c r="H48" s="391"/>
      <c r="I48" s="708"/>
      <c r="J48" s="708"/>
      <c r="K48" s="708"/>
      <c r="L48" s="708"/>
      <c r="M48" s="708"/>
      <c r="N48" s="708"/>
      <c r="O48" s="708"/>
    </row>
    <row r="49" spans="6:15" ht="15" customHeight="1">
      <c r="F49" s="391"/>
      <c r="G49" s="391"/>
      <c r="H49" s="391"/>
      <c r="I49" s="708"/>
      <c r="J49" s="708"/>
      <c r="K49" s="708"/>
      <c r="L49" s="708"/>
      <c r="M49" s="708"/>
      <c r="N49" s="708"/>
      <c r="O49" s="708"/>
    </row>
    <row r="50" spans="6:15" ht="15" customHeight="1">
      <c r="F50" s="391"/>
      <c r="G50" s="391"/>
      <c r="H50" s="391"/>
      <c r="I50" s="708"/>
      <c r="J50" s="708"/>
      <c r="K50" s="708"/>
      <c r="L50" s="708"/>
      <c r="M50" s="708"/>
      <c r="N50" s="708"/>
      <c r="O50" s="708"/>
    </row>
    <row r="51" spans="6:15" ht="15" customHeight="1">
      <c r="F51" s="391"/>
      <c r="G51" s="391"/>
      <c r="H51" s="391"/>
      <c r="I51" s="708"/>
      <c r="J51" s="708"/>
      <c r="K51" s="708"/>
      <c r="L51" s="708"/>
      <c r="M51" s="708"/>
      <c r="N51" s="708"/>
      <c r="O51" s="708"/>
    </row>
    <row r="52" spans="6:15" ht="15" customHeight="1">
      <c r="F52" s="391"/>
      <c r="G52" s="391"/>
      <c r="H52" s="391"/>
      <c r="I52" s="708"/>
      <c r="J52" s="708"/>
      <c r="K52" s="708"/>
      <c r="L52" s="708"/>
      <c r="M52" s="708"/>
      <c r="N52" s="708"/>
      <c r="O52" s="708"/>
    </row>
    <row r="53" spans="6:15" ht="15" customHeight="1">
      <c r="F53" s="391"/>
      <c r="G53" s="391"/>
      <c r="H53" s="391"/>
      <c r="I53" s="391"/>
      <c r="J53" s="391"/>
      <c r="K53" s="391"/>
      <c r="L53" s="391"/>
      <c r="M53" s="391"/>
      <c r="N53" s="391"/>
      <c r="O53" s="280"/>
    </row>
    <row r="54" spans="6:15" ht="15" customHeight="1">
      <c r="F54" s="391"/>
      <c r="G54" s="391"/>
      <c r="H54" s="391"/>
      <c r="I54" s="391"/>
      <c r="J54" s="391"/>
      <c r="K54" s="391"/>
      <c r="L54" s="391"/>
      <c r="M54" s="391"/>
      <c r="N54" s="391"/>
      <c r="O54" s="280"/>
    </row>
  </sheetData>
  <sortState ref="B8:E38">
    <sortCondition descending="1" ref="E8:E38"/>
  </sortState>
  <mergeCells count="1">
    <mergeCell ref="I47:O52"/>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0000"/>
  </sheetPr>
  <dimension ref="A1:AF56"/>
  <sheetViews>
    <sheetView showGridLines="0" topLeftCell="A8" workbookViewId="0">
      <selection activeCell="E8" sqref="E8"/>
    </sheetView>
  </sheetViews>
  <sheetFormatPr defaultColWidth="11.5" defaultRowHeight="15"/>
  <cols>
    <col min="1" max="1" width="5" style="11" customWidth="1"/>
    <col min="2" max="2" width="20.375" style="11" bestFit="1" customWidth="1"/>
    <col min="3" max="3" width="24.125" style="11" bestFit="1" customWidth="1"/>
    <col min="4" max="4" width="34" style="11" bestFit="1" customWidth="1"/>
    <col min="5" max="5" width="11.5" style="11"/>
    <col min="6" max="6" width="13" style="11" customWidth="1"/>
    <col min="7" max="19" width="11.5" style="11"/>
    <col min="20" max="20" width="22.375" style="69" bestFit="1" customWidth="1"/>
    <col min="21" max="21" width="23.125" style="176" customWidth="1"/>
    <col min="22" max="22" width="23.5" style="176" customWidth="1"/>
    <col min="23" max="23" width="23.125" style="176" customWidth="1"/>
    <col min="24" max="24" width="38.5" style="176" bestFit="1" customWidth="1"/>
    <col min="25" max="25" width="16.625" style="176" customWidth="1"/>
    <col min="26" max="26" width="19" style="176" bestFit="1" customWidth="1"/>
    <col min="27" max="27" width="12.625" style="176" bestFit="1" customWidth="1"/>
    <col min="28" max="28" width="26.125" style="176" customWidth="1"/>
    <col min="29" max="29" width="11.5" style="176"/>
    <col min="30" max="30" width="11.5" style="70"/>
    <col min="31" max="16384" width="11.5" style="11"/>
  </cols>
  <sheetData>
    <row r="1" spans="2:32">
      <c r="B1" s="280"/>
      <c r="C1" s="280"/>
      <c r="D1" s="280"/>
      <c r="E1" s="280"/>
      <c r="F1" s="280"/>
      <c r="G1" s="280"/>
      <c r="H1" s="280"/>
      <c r="I1" s="280"/>
      <c r="J1" s="280"/>
      <c r="K1" s="280"/>
      <c r="L1" s="280"/>
      <c r="M1" s="280"/>
      <c r="N1" s="280"/>
      <c r="O1" s="280"/>
      <c r="P1" s="280"/>
      <c r="Q1" s="280"/>
      <c r="R1" s="280"/>
      <c r="S1" s="280"/>
      <c r="T1" s="68"/>
      <c r="AE1" s="280"/>
      <c r="AF1" s="280"/>
    </row>
    <row r="2" spans="2:32">
      <c r="B2" s="280"/>
      <c r="C2" s="280"/>
      <c r="D2" s="280"/>
      <c r="E2" s="280"/>
      <c r="F2" s="280"/>
      <c r="G2" s="280"/>
      <c r="H2" s="280"/>
      <c r="I2" s="281"/>
      <c r="J2" s="281"/>
      <c r="K2" s="281"/>
      <c r="L2" s="281"/>
      <c r="M2" s="281"/>
      <c r="N2" s="281"/>
      <c r="O2" s="281"/>
      <c r="P2" s="280"/>
      <c r="Q2" s="280"/>
      <c r="R2" s="280"/>
      <c r="S2" s="280"/>
      <c r="T2" s="71"/>
      <c r="U2" s="195"/>
      <c r="V2" s="177" t="s">
        <v>1416</v>
      </c>
      <c r="W2" s="178"/>
      <c r="X2" s="178"/>
      <c r="Y2" s="178"/>
      <c r="Z2" s="179" t="s">
        <v>1417</v>
      </c>
      <c r="AA2" s="178"/>
      <c r="AB2" s="178"/>
      <c r="AE2" s="280"/>
      <c r="AF2" s="280"/>
    </row>
    <row r="4" spans="2:32">
      <c r="B4" s="280"/>
      <c r="C4" s="280"/>
      <c r="D4" s="280"/>
      <c r="E4" s="280"/>
      <c r="F4" s="66"/>
      <c r="G4" s="280"/>
      <c r="H4" s="280"/>
      <c r="I4" s="280"/>
      <c r="J4" s="280"/>
      <c r="K4" s="280"/>
      <c r="L4" s="280"/>
      <c r="M4" s="280"/>
      <c r="N4" s="280"/>
      <c r="O4" s="280"/>
      <c r="P4" s="280"/>
      <c r="Q4" s="280"/>
      <c r="R4" s="280"/>
      <c r="S4" s="280"/>
      <c r="U4" s="180"/>
      <c r="W4" s="178"/>
      <c r="AA4" s="180"/>
      <c r="AE4" s="280"/>
      <c r="AF4" s="280"/>
    </row>
    <row r="5" spans="2:32" s="90" customFormat="1" ht="23.25" customHeight="1">
      <c r="B5" s="89" t="s">
        <v>1495</v>
      </c>
      <c r="H5" s="89" t="s">
        <v>1496</v>
      </c>
      <c r="T5" s="181" t="s">
        <v>62</v>
      </c>
      <c r="U5" s="182" t="s">
        <v>1397</v>
      </c>
      <c r="V5" s="181" t="s">
        <v>1421</v>
      </c>
      <c r="W5" s="181" t="s">
        <v>1422</v>
      </c>
      <c r="X5" s="182" t="s">
        <v>1423</v>
      </c>
      <c r="Y5" s="182"/>
      <c r="Z5" s="181" t="s">
        <v>1424</v>
      </c>
      <c r="AA5" s="181" t="s">
        <v>1425</v>
      </c>
      <c r="AB5" s="182" t="s">
        <v>1426</v>
      </c>
      <c r="AC5" s="182" t="s">
        <v>1427</v>
      </c>
      <c r="AD5" s="91"/>
    </row>
    <row r="6" spans="2:32">
      <c r="B6" s="280"/>
      <c r="C6" s="280"/>
      <c r="D6" s="280"/>
      <c r="E6" s="280"/>
      <c r="F6" s="280"/>
      <c r="G6" s="280"/>
      <c r="H6" s="280"/>
      <c r="I6" s="280"/>
      <c r="J6" s="280"/>
      <c r="K6" s="280"/>
      <c r="L6" s="280"/>
      <c r="M6" s="280"/>
      <c r="N6" s="280"/>
      <c r="O6" s="280"/>
      <c r="P6" s="280"/>
      <c r="Q6" s="280"/>
      <c r="R6" s="280"/>
      <c r="S6" s="280"/>
      <c r="T6" s="180" t="s">
        <v>94</v>
      </c>
      <c r="U6" s="176" t="s">
        <v>1430</v>
      </c>
      <c r="V6" s="183">
        <v>6428994386</v>
      </c>
      <c r="W6" s="184">
        <f t="shared" ref="W6:W33" si="0">V6/$V$33</f>
        <v>2.5840465861099449E-2</v>
      </c>
      <c r="X6" s="185">
        <f>'Figure A1 Ranking in € with EU'!W6*'Aggregate Aid'!D39</f>
        <v>5.1745532886851645E-2</v>
      </c>
      <c r="Z6" s="180">
        <v>4097.3999999999996</v>
      </c>
      <c r="AA6" s="184">
        <f t="shared" ref="AA6:AA33" si="1">Z6/$Z$33</f>
        <v>2.9301614113174564E-2</v>
      </c>
      <c r="AB6" s="185">
        <v>4.3952421169761849E-2</v>
      </c>
      <c r="AC6" s="186">
        <f>AA6*'Aggregate Aid'!D41</f>
        <v>3.5161936935809476E-2</v>
      </c>
      <c r="AE6" s="280"/>
      <c r="AF6" s="280"/>
    </row>
    <row r="7" spans="2:32">
      <c r="B7" s="57" t="s">
        <v>62</v>
      </c>
      <c r="C7" s="57" t="s">
        <v>1497</v>
      </c>
      <c r="D7" s="57" t="s">
        <v>1498</v>
      </c>
      <c r="E7" s="57" t="s">
        <v>50</v>
      </c>
      <c r="F7" s="280"/>
      <c r="G7" s="280"/>
      <c r="H7" s="280"/>
      <c r="I7" s="280"/>
      <c r="J7" s="280"/>
      <c r="K7" s="280"/>
      <c r="L7" s="280"/>
      <c r="M7" s="280"/>
      <c r="N7" s="280"/>
      <c r="O7" s="280"/>
      <c r="P7" s="280"/>
      <c r="Q7" s="280"/>
      <c r="R7" s="280"/>
      <c r="S7" s="280"/>
      <c r="T7" s="180" t="s">
        <v>124</v>
      </c>
      <c r="U7" s="176" t="s">
        <v>1432</v>
      </c>
      <c r="V7" s="183">
        <v>12951115777</v>
      </c>
      <c r="W7" s="184">
        <f t="shared" si="0"/>
        <v>5.205524301397562E-2</v>
      </c>
      <c r="X7" s="185">
        <f>'Figure A1 Ranking in € with EU'!W7*'Aggregate Aid'!D39</f>
        <v>0.10424062413548618</v>
      </c>
      <c r="Z7" s="180">
        <v>4881</v>
      </c>
      <c r="AA7" s="184">
        <f t="shared" si="1"/>
        <v>3.4905349364573894E-2</v>
      </c>
      <c r="AB7" s="185">
        <v>5.2358024046860838E-2</v>
      </c>
      <c r="AC7" s="186">
        <f>AA7*'Aggregate Aid'!D41</f>
        <v>4.1886419237488669E-2</v>
      </c>
      <c r="AE7" s="280"/>
      <c r="AF7" s="280"/>
    </row>
    <row r="8" spans="2:32">
      <c r="B8" s="280" t="s">
        <v>1006</v>
      </c>
      <c r="C8" s="280">
        <f>VLOOKUP(B8,'Aggregate Aid'!B:K,3,0)</f>
        <v>10.314227978322769</v>
      </c>
      <c r="D8" s="280">
        <f>VLOOKUP(B8,'Aggregate Aid'!AM:AV,9,0)+VLOOKUP(B8,'Aggregate Aid'!AM:AW,11,0)+VLOOKUP(B8,'Aggregate Aid'!AM:AV,5,0)+VLOOKUP(B8,'Aggregate Aid'!AM:AV,10,0)</f>
        <v>0</v>
      </c>
      <c r="E8" s="280">
        <f t="shared" ref="E8:E38" si="2">SUM(C8:D8)</f>
        <v>10.314227978322769</v>
      </c>
      <c r="F8" s="280"/>
      <c r="G8" s="280"/>
      <c r="H8" s="280"/>
      <c r="I8" s="280"/>
      <c r="J8" s="280"/>
      <c r="K8" s="280"/>
      <c r="L8" s="280"/>
      <c r="M8" s="280"/>
      <c r="N8" s="280"/>
      <c r="O8" s="280"/>
      <c r="P8" s="280"/>
      <c r="Q8" s="280"/>
      <c r="R8" s="280"/>
      <c r="S8" s="280"/>
      <c r="T8" s="180" t="s">
        <v>146</v>
      </c>
      <c r="U8" s="176" t="s">
        <v>1434</v>
      </c>
      <c r="V8" s="183">
        <v>510041217</v>
      </c>
      <c r="W8" s="184">
        <f t="shared" si="0"/>
        <v>2.050041089527577E-3</v>
      </c>
      <c r="X8" s="185">
        <f>'Figure A1 Ranking in € with EU'!W8*'Aggregate Aid'!D39</f>
        <v>4.105207281778973E-3</v>
      </c>
      <c r="Z8" s="180">
        <v>877.4</v>
      </c>
      <c r="AA8" s="184">
        <f t="shared" si="1"/>
        <v>6.2745243869037348E-3</v>
      </c>
      <c r="AB8" s="185">
        <v>9.4117865803556022E-3</v>
      </c>
      <c r="AC8" s="186">
        <f>AA8*'Aggregate Aid'!D41</f>
        <v>7.5294292642844813E-3</v>
      </c>
      <c r="AE8" s="280"/>
      <c r="AF8" s="280"/>
    </row>
    <row r="9" spans="2:32">
      <c r="B9" s="280" t="s">
        <v>427</v>
      </c>
      <c r="C9" s="280">
        <f>VLOOKUP(B9,'Aggregate Aid'!B:K,3,0)</f>
        <v>1.8146579498484432</v>
      </c>
      <c r="D9" s="280">
        <f>VLOOKUP(B9,'Aggregate Aid'!AM:AV,9,0)+VLOOKUP(B9,'Aggregate Aid'!AM:AW,11,0)+VLOOKUP(B9,'Aggregate Aid'!AM:AV,5,0)+VLOOKUP(B9,'Aggregate Aid'!AM:AV,10,0)</f>
        <v>1.7624757023085167</v>
      </c>
      <c r="E9" s="280">
        <f t="shared" si="2"/>
        <v>3.5771336521569599</v>
      </c>
      <c r="F9" s="280"/>
      <c r="G9" s="280"/>
      <c r="H9" s="280"/>
      <c r="I9" s="280"/>
      <c r="J9" s="280"/>
      <c r="K9" s="280"/>
      <c r="L9" s="280"/>
      <c r="M9" s="280"/>
      <c r="N9" s="280"/>
      <c r="O9" s="280"/>
      <c r="P9" s="280"/>
      <c r="Q9" s="280"/>
      <c r="R9" s="280"/>
      <c r="S9" s="280"/>
      <c r="T9" s="180" t="s">
        <v>206</v>
      </c>
      <c r="U9" s="176" t="s">
        <v>1435</v>
      </c>
      <c r="V9" s="183">
        <v>1062312542</v>
      </c>
      <c r="W9" s="184">
        <f t="shared" si="0"/>
        <v>4.2698203369326716E-3</v>
      </c>
      <c r="X9" s="185">
        <f>'Figure A1 Ranking in € with EU'!W9*'Aggregate Aid'!D39</f>
        <v>8.5503152247076754E-3</v>
      </c>
      <c r="Z9" s="180">
        <v>585.79999999999995</v>
      </c>
      <c r="AA9" s="184">
        <f t="shared" si="1"/>
        <v>4.1892140253569727E-3</v>
      </c>
      <c r="AB9" s="185">
        <v>6.2838210380354587E-3</v>
      </c>
      <c r="AC9" s="186">
        <f>AA9*'Aggregate Aid'!D41</f>
        <v>5.0270568304283669E-3</v>
      </c>
      <c r="AE9" s="280"/>
      <c r="AF9" s="280"/>
    </row>
    <row r="10" spans="2:32">
      <c r="B10" s="280" t="s">
        <v>737</v>
      </c>
      <c r="C10" s="280">
        <f>VLOOKUP(B10,'Aggregate Aid'!B:K,3,0)</f>
        <v>2.3973282921494139</v>
      </c>
      <c r="D10" s="280">
        <f>VLOOKUP(B10,'Aggregate Aid'!AM:AV,9,0)+VLOOKUP(B10,'Aggregate Aid'!AM:AW,11,0)+VLOOKUP(B10,'Aggregate Aid'!AM:AV,5,0)+VLOOKUP(B10,'Aggregate Aid'!AM:AV,10,0)</f>
        <v>0.29695891252258172</v>
      </c>
      <c r="E10" s="280">
        <f t="shared" si="2"/>
        <v>2.6942872046719955</v>
      </c>
      <c r="F10" s="280"/>
      <c r="G10" s="280"/>
      <c r="H10" s="280"/>
      <c r="I10" s="280"/>
      <c r="J10" s="280"/>
      <c r="K10" s="280"/>
      <c r="L10" s="280"/>
      <c r="M10" s="280"/>
      <c r="N10" s="280"/>
      <c r="O10" s="280"/>
      <c r="P10" s="280"/>
      <c r="Q10" s="280"/>
      <c r="R10" s="280"/>
      <c r="S10" s="280"/>
      <c r="T10" s="180" t="s">
        <v>222</v>
      </c>
      <c r="U10" s="176" t="s">
        <v>1437</v>
      </c>
      <c r="V10" s="183">
        <v>321508011</v>
      </c>
      <c r="W10" s="184">
        <f t="shared" si="0"/>
        <v>1.2922575885906966E-3</v>
      </c>
      <c r="X10" s="185">
        <f>'Figure A1 Ranking in € with EU'!W10*'Aggregate Aid'!D39</f>
        <v>2.5877458211528699E-3</v>
      </c>
      <c r="Z10" s="180">
        <v>219.3</v>
      </c>
      <c r="AA10" s="184">
        <f t="shared" si="1"/>
        <v>1.5682735332208677E-3</v>
      </c>
      <c r="AB10" s="185">
        <v>2.3524102998313014E-3</v>
      </c>
      <c r="AC10" s="186">
        <f>AA10*'Aggregate Aid'!D41</f>
        <v>1.8819282398650412E-3</v>
      </c>
      <c r="AE10" s="280"/>
      <c r="AF10" s="280"/>
    </row>
    <row r="11" spans="2:32">
      <c r="B11" s="280" t="s">
        <v>937</v>
      </c>
      <c r="C11" s="280">
        <f>VLOOKUP(B11,'Aggregate Aid'!B:K,3,0)</f>
        <v>2.0962521820039988</v>
      </c>
      <c r="D11" s="280">
        <f>VLOOKUP(B11,'Aggregate Aid'!AM:AV,9,0)+VLOOKUP(B11,'Aggregate Aid'!AM:AW,11,0)+VLOOKUP(B11,'Aggregate Aid'!AM:AV,5,0)+VLOOKUP(B11,'Aggregate Aid'!AM:AV,10,0)</f>
        <v>0</v>
      </c>
      <c r="E11" s="280">
        <f t="shared" si="2"/>
        <v>2.0962521820039988</v>
      </c>
      <c r="F11" s="280"/>
      <c r="G11" s="280"/>
      <c r="H11" s="280"/>
      <c r="I11" s="280"/>
      <c r="J11" s="280"/>
      <c r="K11" s="280"/>
      <c r="L11" s="280"/>
      <c r="M11" s="280"/>
      <c r="N11" s="280"/>
      <c r="O11" s="280"/>
      <c r="P11" s="280"/>
      <c r="Q11" s="280"/>
      <c r="R11" s="280"/>
      <c r="S11" s="280"/>
      <c r="T11" s="180" t="s">
        <v>231</v>
      </c>
      <c r="U11" s="176" t="s">
        <v>1439</v>
      </c>
      <c r="V11" s="183">
        <v>2206922328</v>
      </c>
      <c r="W11" s="184">
        <f t="shared" si="0"/>
        <v>8.8704232187491166E-3</v>
      </c>
      <c r="X11" s="185">
        <f>'Figure A1 Ranking in € with EU'!W11*'Aggregate Aid'!D39</f>
        <v>1.7763022495545105E-2</v>
      </c>
      <c r="Z11" s="180">
        <v>2052.3000000000002</v>
      </c>
      <c r="AA11" s="184">
        <f t="shared" si="1"/>
        <v>1.467655162895206E-2</v>
      </c>
      <c r="AB11" s="185">
        <v>2.201482744342809E-2</v>
      </c>
      <c r="AC11" s="186">
        <f>AA11*'Aggregate Aid'!D41</f>
        <v>1.7611861954742472E-2</v>
      </c>
      <c r="AE11" s="280"/>
      <c r="AF11" s="280"/>
    </row>
    <row r="12" spans="2:32">
      <c r="B12" s="280" t="s">
        <v>153</v>
      </c>
      <c r="C12" s="280">
        <f>VLOOKUP(B12,'Aggregate Aid'!B:K,3,0)</f>
        <v>1.9478166377600914</v>
      </c>
      <c r="D12" s="280">
        <f>VLOOKUP(B12,'Aggregate Aid'!AM:AV,9,0)+VLOOKUP(B12,'Aggregate Aid'!AM:AW,11,0)+VLOOKUP(B12,'Aggregate Aid'!AM:AV,5,0)+VLOOKUP(B12,'Aggregate Aid'!AM:AV,10,0)</f>
        <v>0</v>
      </c>
      <c r="E12" s="280">
        <f t="shared" si="2"/>
        <v>1.9478166377600914</v>
      </c>
      <c r="F12" s="280"/>
      <c r="G12" s="280"/>
      <c r="H12" s="280"/>
      <c r="I12" s="280"/>
      <c r="J12" s="280"/>
      <c r="K12" s="280"/>
      <c r="L12" s="280"/>
      <c r="M12" s="280"/>
      <c r="N12" s="280"/>
      <c r="O12" s="280"/>
      <c r="P12" s="280"/>
      <c r="Q12" s="280"/>
      <c r="R12" s="280"/>
      <c r="S12" s="280"/>
      <c r="T12" s="180" t="s">
        <v>316</v>
      </c>
      <c r="U12" s="176" t="s">
        <v>1433</v>
      </c>
      <c r="V12" s="183">
        <v>6557521657</v>
      </c>
      <c r="W12" s="184">
        <f t="shared" si="0"/>
        <v>2.6357063692593618E-2</v>
      </c>
      <c r="X12" s="185">
        <f>'Figure A1 Ranking in € with EU'!W12*'Aggregate Aid'!D39</f>
        <v>5.2780020044418716E-2</v>
      </c>
      <c r="Z12" s="180">
        <v>3550.1</v>
      </c>
      <c r="AA12" s="184">
        <f t="shared" si="1"/>
        <v>2.5387723986718656E-2</v>
      </c>
      <c r="AB12" s="185">
        <v>3.8081585980077985E-2</v>
      </c>
      <c r="AC12" s="186">
        <f>AA12*'Aggregate Aid'!D41</f>
        <v>3.0465268784062385E-2</v>
      </c>
      <c r="AE12" s="280"/>
      <c r="AF12" s="280"/>
    </row>
    <row r="13" spans="2:32">
      <c r="B13" s="280" t="s">
        <v>388</v>
      </c>
      <c r="C13" s="280">
        <f>VLOOKUP(B13,'Aggregate Aid'!B:K,3,0)</f>
        <v>0.56698991457701853</v>
      </c>
      <c r="D13" s="280">
        <f>VLOOKUP(B13,'Aggregate Aid'!AM:AV,9,0)+VLOOKUP(B13,'Aggregate Aid'!AM:AW,11,0)+VLOOKUP(B13,'Aggregate Aid'!AM:AV,5,0)+VLOOKUP(B13,'Aggregate Aid'!AM:AV,10,0)</f>
        <v>1.2087045622601884</v>
      </c>
      <c r="E13" s="280">
        <f t="shared" si="2"/>
        <v>1.7756944768372069</v>
      </c>
      <c r="F13" s="280"/>
      <c r="G13" s="280"/>
      <c r="H13" s="280"/>
      <c r="I13" s="280"/>
      <c r="J13" s="280"/>
      <c r="K13" s="280"/>
      <c r="L13" s="280"/>
      <c r="M13" s="280"/>
      <c r="N13" s="280"/>
      <c r="O13" s="280"/>
      <c r="P13" s="280"/>
      <c r="Q13" s="280"/>
      <c r="R13" s="280"/>
      <c r="S13" s="280"/>
      <c r="T13" s="180" t="s">
        <v>346</v>
      </c>
      <c r="U13" s="176" t="s">
        <v>1413</v>
      </c>
      <c r="V13" s="183">
        <v>206248240</v>
      </c>
      <c r="W13" s="184">
        <f t="shared" si="0"/>
        <v>8.2898666333224046E-4</v>
      </c>
      <c r="X13" s="185">
        <f>'Figure A1 Ranking in € with EU'!W13*'Aggregate Aid'!D39</f>
        <v>1.6600457933228115E-3</v>
      </c>
      <c r="Z13" s="180">
        <v>278.3</v>
      </c>
      <c r="AA13" s="184">
        <f t="shared" si="1"/>
        <v>1.9901984691991221E-3</v>
      </c>
      <c r="AB13" s="185">
        <v>2.985297703798683E-3</v>
      </c>
      <c r="AC13" s="186">
        <f>AA13*'Aggregate Aid'!D41</f>
        <v>2.3882381630389465E-3</v>
      </c>
      <c r="AE13" s="280"/>
      <c r="AF13" s="280"/>
    </row>
    <row r="14" spans="2:32">
      <c r="B14" s="280" t="s">
        <v>562</v>
      </c>
      <c r="C14" s="280">
        <f>VLOOKUP(B14,'Aggregate Aid'!B:K,3,0)</f>
        <v>0.26475796821897679</v>
      </c>
      <c r="D14" s="280">
        <f>VLOOKUP(B14,'Aggregate Aid'!AM:AV,9,0)+VLOOKUP(B14,'Aggregate Aid'!AM:AW,11,0)+VLOOKUP(B14,'Aggregate Aid'!AM:AV,5,0)+VLOOKUP(B14,'Aggregate Aid'!AM:AV,10,0)</f>
        <v>0.97623243254759096</v>
      </c>
      <c r="E14" s="280">
        <f t="shared" si="2"/>
        <v>1.2409904007665677</v>
      </c>
      <c r="F14" s="280"/>
      <c r="G14" s="280"/>
      <c r="H14" s="280"/>
      <c r="I14" s="280"/>
      <c r="J14" s="280"/>
      <c r="K14" s="280"/>
      <c r="L14" s="280"/>
      <c r="M14" s="280"/>
      <c r="N14" s="280"/>
      <c r="O14" s="280"/>
      <c r="P14" s="280"/>
      <c r="Q14" s="280"/>
      <c r="R14" s="280"/>
      <c r="S14" s="280"/>
      <c r="T14" s="180" t="s">
        <v>358</v>
      </c>
      <c r="U14" s="176" t="s">
        <v>1441</v>
      </c>
      <c r="V14" s="183">
        <v>3693702498</v>
      </c>
      <c r="W14" s="184">
        <f t="shared" si="0"/>
        <v>1.4846333278572373E-2</v>
      </c>
      <c r="X14" s="185">
        <f>'Figure A1 Ranking in € with EU'!W14*'Aggregate Aid'!D39</f>
        <v>2.9729782390341176E-2</v>
      </c>
      <c r="Z14" s="180">
        <v>2380.1999999999998</v>
      </c>
      <c r="AA14" s="184">
        <f t="shared" si="1"/>
        <v>1.7021453095176966E-2</v>
      </c>
      <c r="AB14" s="185">
        <v>2.5532179642765447E-2</v>
      </c>
      <c r="AC14" s="186">
        <f>AA14*'Aggregate Aid'!D41</f>
        <v>2.0425743714212359E-2</v>
      </c>
      <c r="AE14" s="280"/>
      <c r="AF14" s="280"/>
    </row>
    <row r="15" spans="2:32">
      <c r="B15" s="280" t="s">
        <v>863</v>
      </c>
      <c r="C15" s="280">
        <f>VLOOKUP(B15,'Aggregate Aid'!B:K,3,0)</f>
        <v>4.6259358684669794E-2</v>
      </c>
      <c r="D15" s="280">
        <f>VLOOKUP(B15,'Aggregate Aid'!AM:AV,9,0)+VLOOKUP(B15,'Aggregate Aid'!AM:AW,11,0)+VLOOKUP(B15,'Aggregate Aid'!AM:AV,5,0)+VLOOKUP(B15,'Aggregate Aid'!AM:AV,10,0)</f>
        <v>0.80901534052913038</v>
      </c>
      <c r="E15" s="280">
        <f t="shared" si="2"/>
        <v>0.85527469921380017</v>
      </c>
      <c r="F15" s="280"/>
      <c r="G15" s="280"/>
      <c r="H15" s="280"/>
      <c r="I15" s="280"/>
      <c r="J15" s="280"/>
      <c r="K15" s="280"/>
      <c r="L15" s="280"/>
      <c r="M15" s="280"/>
      <c r="N15" s="280"/>
      <c r="O15" s="280"/>
      <c r="P15" s="280"/>
      <c r="Q15" s="280"/>
      <c r="R15" s="280"/>
      <c r="S15" s="280"/>
      <c r="T15" s="180" t="s">
        <v>388</v>
      </c>
      <c r="U15" s="176" t="s">
        <v>1442</v>
      </c>
      <c r="V15" s="183">
        <v>46722369149</v>
      </c>
      <c r="W15" s="184">
        <f t="shared" si="0"/>
        <v>0.18779418871068534</v>
      </c>
      <c r="X15" s="185">
        <f>'Figure A1 Ranking in € with EU'!W15*'Aggregate Aid'!D39</f>
        <v>0.37605786289314741</v>
      </c>
      <c r="Z15" s="180">
        <v>23689.4</v>
      </c>
      <c r="AA15" s="184">
        <f t="shared" si="1"/>
        <v>0.16940929793836032</v>
      </c>
      <c r="AB15" s="185">
        <v>0.25411394690754047</v>
      </c>
      <c r="AC15" s="186">
        <f>AA15*'Aggregate Aid'!D41</f>
        <v>0.20329115752603238</v>
      </c>
      <c r="AE15" s="280"/>
      <c r="AF15" s="280"/>
    </row>
    <row r="16" spans="2:32">
      <c r="B16" s="280" t="s">
        <v>692</v>
      </c>
      <c r="C16" s="280">
        <f>VLOOKUP(B16,'Aggregate Aid'!B:K,3,0)</f>
        <v>0.14856196381004869</v>
      </c>
      <c r="D16" s="280">
        <f>VLOOKUP(B16,'Aggregate Aid'!AM:AV,9,0)+VLOOKUP(B16,'Aggregate Aid'!AM:AW,11,0)+VLOOKUP(B16,'Aggregate Aid'!AM:AV,5,0)+VLOOKUP(B16,'Aggregate Aid'!AM:AV,10,0)</f>
        <v>0.49229052641338017</v>
      </c>
      <c r="E16" s="280">
        <f t="shared" si="2"/>
        <v>0.64085249022342883</v>
      </c>
      <c r="F16" s="280"/>
      <c r="G16" s="280"/>
      <c r="H16" s="280"/>
      <c r="I16" s="280"/>
      <c r="J16" s="280"/>
      <c r="K16" s="280"/>
      <c r="L16" s="280"/>
      <c r="M16" s="280"/>
      <c r="N16" s="280"/>
      <c r="O16" s="280"/>
      <c r="P16" s="280"/>
      <c r="Q16" s="280"/>
      <c r="R16" s="280"/>
      <c r="S16" s="280"/>
      <c r="T16" s="180" t="s">
        <v>427</v>
      </c>
      <c r="U16" s="176" t="s">
        <v>1431</v>
      </c>
      <c r="V16" s="183">
        <v>46722369149</v>
      </c>
      <c r="W16" s="184">
        <f t="shared" si="0"/>
        <v>0.18779418871068534</v>
      </c>
      <c r="X16" s="185">
        <f>'Figure A1 Ranking in € with EU'!W16*'Aggregate Aid'!D39</f>
        <v>0.37605786289314741</v>
      </c>
      <c r="Z16" s="180">
        <v>28064.3</v>
      </c>
      <c r="AA16" s="184">
        <f t="shared" si="1"/>
        <v>0.20069538950465293</v>
      </c>
      <c r="AB16" s="185">
        <v>0.3010430842569794</v>
      </c>
      <c r="AC16" s="186">
        <f>AA16*'Aggregate Aid'!D41</f>
        <v>0.24083446740558351</v>
      </c>
      <c r="AE16" s="280"/>
      <c r="AF16" s="280"/>
    </row>
    <row r="17" spans="2:32">
      <c r="B17" s="280" t="s">
        <v>905</v>
      </c>
      <c r="C17" s="280">
        <f>VLOOKUP(B17,'Aggregate Aid'!B:K,3,0)</f>
        <v>0.31615082296092001</v>
      </c>
      <c r="D17" s="280">
        <f>VLOOKUP(B17,'Aggregate Aid'!AM:AV,9,0)+VLOOKUP(B17,'Aggregate Aid'!AM:AW,11,0)+VLOOKUP(B17,'Aggregate Aid'!AM:AV,5,0)+VLOOKUP(B17,'Aggregate Aid'!AM:AV,10,0)</f>
        <v>0.233219456180668</v>
      </c>
      <c r="E17" s="280">
        <f t="shared" si="2"/>
        <v>0.54937027914158798</v>
      </c>
      <c r="F17" s="280"/>
      <c r="G17" s="280"/>
      <c r="H17" s="280"/>
      <c r="I17" s="280"/>
      <c r="J17" s="280"/>
      <c r="K17" s="280"/>
      <c r="L17" s="280"/>
      <c r="M17" s="280"/>
      <c r="N17" s="280"/>
      <c r="O17" s="280"/>
      <c r="P17" s="280"/>
      <c r="Q17" s="280"/>
      <c r="R17" s="280"/>
      <c r="S17" s="280"/>
      <c r="T17" s="180" t="s">
        <v>485</v>
      </c>
      <c r="U17" s="176" t="s">
        <v>1445</v>
      </c>
      <c r="V17" s="183">
        <v>3512961713</v>
      </c>
      <c r="W17" s="184">
        <f t="shared" si="0"/>
        <v>1.4119870350766542E-2</v>
      </c>
      <c r="X17" s="185">
        <f>'Figure A1 Ranking in € with EU'!W17*'Aggregate Aid'!D39</f>
        <v>2.827504037741E-2</v>
      </c>
      <c r="Z17" s="180">
        <v>2009.2</v>
      </c>
      <c r="AA17" s="184">
        <f t="shared" si="1"/>
        <v>1.4368331887584893E-2</v>
      </c>
      <c r="AB17" s="185">
        <v>2.1552497831377339E-2</v>
      </c>
      <c r="AC17" s="186">
        <f>AA17*'Aggregate Aid'!D41</f>
        <v>1.7241998265101869E-2</v>
      </c>
      <c r="AE17" s="280"/>
      <c r="AF17" s="280"/>
    </row>
    <row r="18" spans="2:32">
      <c r="B18" s="280" t="s">
        <v>124</v>
      </c>
      <c r="C18" s="280">
        <f>VLOOKUP(B18,'Aggregate Aid'!B:K,3,0)</f>
        <v>0.10317810324239919</v>
      </c>
      <c r="D18" s="280">
        <f>VLOOKUP(B18,'Aggregate Aid'!AM:AV,9,0)+VLOOKUP(B18,'Aggregate Aid'!AM:AW,11,0)+VLOOKUP(B18,'Aggregate Aid'!AM:AV,5,0)+VLOOKUP(B18,'Aggregate Aid'!AM:AV,10,0)</f>
        <v>0.27580041626236684</v>
      </c>
      <c r="E18" s="280">
        <f t="shared" si="2"/>
        <v>0.37897851950476602</v>
      </c>
      <c r="F18" s="280"/>
      <c r="G18" s="280"/>
      <c r="H18" s="280"/>
      <c r="I18" s="280"/>
      <c r="J18" s="280"/>
      <c r="K18" s="280"/>
      <c r="L18" s="280"/>
      <c r="M18" s="280"/>
      <c r="N18" s="280"/>
      <c r="O18" s="280"/>
      <c r="P18" s="280"/>
      <c r="Q18" s="280"/>
      <c r="R18" s="280"/>
      <c r="S18" s="280"/>
      <c r="T18" s="180" t="s">
        <v>513</v>
      </c>
      <c r="U18" s="176" t="s">
        <v>1446</v>
      </c>
      <c r="V18" s="183">
        <v>2087849195</v>
      </c>
      <c r="W18" s="184">
        <f t="shared" si="0"/>
        <v>8.3918250051683071E-3</v>
      </c>
      <c r="X18" s="185">
        <f>'Figure A1 Ranking in € with EU'!W18*'Aggregate Aid'!D39</f>
        <v>1.6804629572849533E-2</v>
      </c>
      <c r="Z18" s="180">
        <v>1654.5</v>
      </c>
      <c r="AA18" s="184">
        <f t="shared" si="1"/>
        <v>1.1831776382644437E-2</v>
      </c>
      <c r="AB18" s="185">
        <v>1.7747664573966655E-2</v>
      </c>
      <c r="AC18" s="186">
        <f>AA18*'Aggregate Aid'!D41</f>
        <v>1.4198131659173325E-2</v>
      </c>
      <c r="AE18" s="280"/>
      <c r="AF18" s="280"/>
    </row>
    <row r="19" spans="2:32">
      <c r="B19" s="280" t="s">
        <v>316</v>
      </c>
      <c r="C19" s="280">
        <f>VLOOKUP(B19,'Aggregate Aid'!B:K,3,0)</f>
        <v>0.12374638334979449</v>
      </c>
      <c r="D19" s="280">
        <f>VLOOKUP(B19,'Aggregate Aid'!AM:AV,9,0)+VLOOKUP(B19,'Aggregate Aid'!AM:AW,11,0)+VLOOKUP(B19,'Aggregate Aid'!AM:AV,5,0)+VLOOKUP(B19,'Aggregate Aid'!AM:AV,10,0)</f>
        <v>0.17756068343914092</v>
      </c>
      <c r="E19" s="280">
        <f t="shared" si="2"/>
        <v>0.30130706678893537</v>
      </c>
      <c r="F19" s="280"/>
      <c r="G19" s="280"/>
      <c r="H19" s="280"/>
      <c r="I19" s="280"/>
      <c r="J19" s="280"/>
      <c r="K19" s="280"/>
      <c r="L19" s="280"/>
      <c r="M19" s="280"/>
      <c r="N19" s="280"/>
      <c r="O19" s="280"/>
      <c r="P19" s="280"/>
      <c r="Q19" s="280"/>
      <c r="R19" s="280"/>
      <c r="S19" s="280"/>
      <c r="T19" s="180" t="s">
        <v>535</v>
      </c>
      <c r="U19" s="176" t="s">
        <v>1448</v>
      </c>
      <c r="V19" s="183">
        <v>1639379073</v>
      </c>
      <c r="W19" s="184">
        <f t="shared" si="0"/>
        <v>6.5892605321770095E-3</v>
      </c>
      <c r="X19" s="185">
        <f>'Figure A1 Ranking in € with EU'!W19*'Aggregate Aid'!D39</f>
        <v>1.3194994215684461E-2</v>
      </c>
      <c r="Z19" s="180">
        <v>2819.5</v>
      </c>
      <c r="AA19" s="184">
        <f t="shared" si="1"/>
        <v>2.016300605068963E-2</v>
      </c>
      <c r="AB19" s="185">
        <v>3.0244509076034445E-2</v>
      </c>
      <c r="AC19" s="186">
        <f>AA19*'Aggregate Aid'!D41</f>
        <v>2.4195607260827555E-2</v>
      </c>
      <c r="AE19" s="280"/>
      <c r="AF19" s="280"/>
    </row>
    <row r="20" spans="2:32">
      <c r="B20" s="280" t="s">
        <v>588</v>
      </c>
      <c r="C20" s="280">
        <f>VLOOKUP(B20,'Aggregate Aid'!B:K,3,0)</f>
        <v>0.27555800496004407</v>
      </c>
      <c r="D20" s="280">
        <f>VLOOKUP(B20,'Aggregate Aid'!AM:AV,9,0)+VLOOKUP(B20,'Aggregate Aid'!AM:AW,11,0)+VLOOKUP(B20,'Aggregate Aid'!AM:AV,5,0)+VLOOKUP(B20,'Aggregate Aid'!AM:AV,10,0)</f>
        <v>0</v>
      </c>
      <c r="E20" s="280">
        <f t="shared" si="2"/>
        <v>0.27555800496004407</v>
      </c>
      <c r="F20" s="280"/>
      <c r="G20" s="280"/>
      <c r="H20" s="280"/>
      <c r="I20" s="280"/>
      <c r="J20" s="280"/>
      <c r="K20" s="280"/>
      <c r="L20" s="280"/>
      <c r="M20" s="280"/>
      <c r="N20" s="280"/>
      <c r="O20" s="280"/>
      <c r="P20" s="280"/>
      <c r="Q20" s="280"/>
      <c r="R20" s="280"/>
      <c r="S20" s="280"/>
      <c r="T20" s="180" t="s">
        <v>562</v>
      </c>
      <c r="U20" s="176" t="s">
        <v>1443</v>
      </c>
      <c r="V20" s="183">
        <v>46722369149</v>
      </c>
      <c r="W20" s="184">
        <f t="shared" si="0"/>
        <v>0.18779418871068534</v>
      </c>
      <c r="X20" s="185">
        <f>'Figure A1 Ranking in € with EU'!W20*'Aggregate Aid'!D39</f>
        <v>0.37605786289314741</v>
      </c>
      <c r="Z20" s="180">
        <v>17075.400000000001</v>
      </c>
      <c r="AA20" s="184">
        <f t="shared" si="1"/>
        <v>0.12211079748818789</v>
      </c>
      <c r="AB20" s="185">
        <v>0.18316619623228184</v>
      </c>
      <c r="AC20" s="186">
        <f>AA20*'Aggregate Aid'!D41</f>
        <v>0.14653295698582547</v>
      </c>
      <c r="AE20" s="280"/>
      <c r="AF20" s="280"/>
    </row>
    <row r="21" spans="2:32">
      <c r="B21" s="280" t="s">
        <v>663</v>
      </c>
      <c r="C21" s="280">
        <f>VLOOKUP(B21,'Aggregate Aid'!B:K,3,0)</f>
        <v>0.25303203361807658</v>
      </c>
      <c r="D21" s="280">
        <f>VLOOKUP(B21,'Aggregate Aid'!AM:AV,9,0)+VLOOKUP(B21,'Aggregate Aid'!AM:AW,11,0)+VLOOKUP(B21,'Aggregate Aid'!AM:AV,5,0)+VLOOKUP(B21,'Aggregate Aid'!AM:AV,10,0)</f>
        <v>1.8367969407680124E-2</v>
      </c>
      <c r="E21" s="280">
        <f t="shared" si="2"/>
        <v>0.27140000302575673</v>
      </c>
      <c r="F21" s="280"/>
      <c r="G21" s="280"/>
      <c r="H21" s="280"/>
      <c r="I21" s="280"/>
      <c r="J21" s="280"/>
      <c r="K21" s="280"/>
      <c r="L21" s="280"/>
      <c r="M21" s="280"/>
      <c r="N21" s="280"/>
      <c r="O21" s="280"/>
      <c r="P21" s="280"/>
      <c r="Q21" s="280"/>
      <c r="R21" s="280"/>
      <c r="S21" s="280"/>
      <c r="T21" s="180" t="s">
        <v>608</v>
      </c>
      <c r="U21" s="176" t="s">
        <v>1414</v>
      </c>
      <c r="V21" s="183">
        <v>267076094</v>
      </c>
      <c r="W21" s="184">
        <f t="shared" si="0"/>
        <v>1.0734759240654263E-3</v>
      </c>
      <c r="X21" s="185">
        <f>'Figure A1 Ranking in € with EU'!W21*'Aggregate Aid'!D39</f>
        <v>2.1496355379410164E-3</v>
      </c>
      <c r="Z21" s="180">
        <v>285.10000000000002</v>
      </c>
      <c r="AA21" s="184">
        <f t="shared" si="1"/>
        <v>2.0388271058881411E-3</v>
      </c>
      <c r="AB21" s="185">
        <v>3.0582406588322117E-3</v>
      </c>
      <c r="AC21" s="186">
        <f>AA21*'Aggregate Aid'!D41</f>
        <v>2.4465925270657691E-3</v>
      </c>
      <c r="AE21" s="280"/>
      <c r="AF21" s="280"/>
    </row>
    <row r="22" spans="2:32">
      <c r="B22" s="280" t="s">
        <v>803</v>
      </c>
      <c r="C22" s="280">
        <f>VLOOKUP(B22,'Aggregate Aid'!B:K,3,0)</f>
        <v>0.20136426931202353</v>
      </c>
      <c r="D22" s="280">
        <f>VLOOKUP(B22,'Aggregate Aid'!AM:AV,9,0)+VLOOKUP(B22,'Aggregate Aid'!AM:AW,11,0)+VLOOKUP(B22,'Aggregate Aid'!AM:AV,5,0)+VLOOKUP(B22,'Aggregate Aid'!AM:AV,10,0)</f>
        <v>5.1686848729162953E-2</v>
      </c>
      <c r="E22" s="280">
        <f t="shared" si="2"/>
        <v>0.25305111804118646</v>
      </c>
      <c r="F22" s="280"/>
      <c r="G22" s="280"/>
      <c r="H22" s="280"/>
      <c r="I22" s="280"/>
      <c r="J22" s="280"/>
      <c r="K22" s="280"/>
      <c r="L22" s="280"/>
      <c r="M22" s="280"/>
      <c r="N22" s="280"/>
      <c r="O22" s="280"/>
      <c r="P22" s="280"/>
      <c r="Q22" s="280"/>
      <c r="R22" s="280"/>
      <c r="S22" s="280"/>
      <c r="T22" s="180" t="s">
        <v>638</v>
      </c>
      <c r="U22" s="176" t="s">
        <v>1419</v>
      </c>
      <c r="V22" s="183">
        <v>437633208</v>
      </c>
      <c r="W22" s="184">
        <f t="shared" si="0"/>
        <v>1.7590069755906977E-3</v>
      </c>
      <c r="X22" s="185">
        <f>'Figure A1 Ranking in € with EU'!W22*'Aggregate Aid'!D39</f>
        <v>3.5224114686203721E-3</v>
      </c>
      <c r="Z22" s="180">
        <v>456.5</v>
      </c>
      <c r="AA22" s="184">
        <f t="shared" si="1"/>
        <v>3.2645548012554767E-3</v>
      </c>
      <c r="AB22" s="185">
        <v>4.8968322018832153E-3</v>
      </c>
      <c r="AC22" s="186">
        <f>AA22*'Aggregate Aid'!D41</f>
        <v>3.9174657615065715E-3</v>
      </c>
      <c r="AE22" s="280"/>
      <c r="AF22" s="280"/>
    </row>
    <row r="23" spans="2:32">
      <c r="B23" s="280" t="s">
        <v>608</v>
      </c>
      <c r="C23" s="280">
        <f>VLOOKUP(B23,'Aggregate Aid'!B:K,3,0)</f>
        <v>0.22636741773999999</v>
      </c>
      <c r="D23" s="280">
        <f>VLOOKUP(B23,'Aggregate Aid'!AM:AV,9,0)+VLOOKUP(B23,'Aggregate Aid'!AM:AW,11,0)+VLOOKUP(B23,'Aggregate Aid'!AM:AV,5,0)+VLOOKUP(B23,'Aggregate Aid'!AM:AV,10,0)</f>
        <v>1.2170470763381229E-2</v>
      </c>
      <c r="E23" s="280">
        <f t="shared" si="2"/>
        <v>0.23853788850338123</v>
      </c>
      <c r="F23" s="280"/>
      <c r="G23" s="280"/>
      <c r="H23" s="280"/>
      <c r="I23" s="280"/>
      <c r="J23" s="280"/>
      <c r="K23" s="280"/>
      <c r="L23" s="280"/>
      <c r="M23" s="280"/>
      <c r="N23" s="280"/>
      <c r="O23" s="280"/>
      <c r="P23" s="280"/>
      <c r="Q23" s="280"/>
      <c r="R23" s="280"/>
      <c r="S23" s="280"/>
      <c r="T23" s="180" t="s">
        <v>663</v>
      </c>
      <c r="U23" s="176" t="s">
        <v>663</v>
      </c>
      <c r="V23" s="183">
        <v>327878318</v>
      </c>
      <c r="W23" s="184">
        <f t="shared" si="0"/>
        <v>1.3178621685101762E-3</v>
      </c>
      <c r="X23" s="185">
        <f>'Figure A1 Ranking in € with EU'!W23*'Aggregate Aid'!D39</f>
        <v>2.6390189924416279E-3</v>
      </c>
      <c r="Z23" s="180">
        <v>447.5</v>
      </c>
      <c r="AA23" s="184">
        <f t="shared" si="1"/>
        <v>3.2001933703435393E-3</v>
      </c>
      <c r="AB23" s="185">
        <v>4.800290055515309E-3</v>
      </c>
      <c r="AC23" s="186">
        <f>AA23*'Aggregate Aid'!D41</f>
        <v>3.8402320444122472E-3</v>
      </c>
      <c r="AE23" s="280"/>
      <c r="AF23" s="280"/>
    </row>
    <row r="24" spans="2:32">
      <c r="B24" s="280" t="s">
        <v>346</v>
      </c>
      <c r="C24" s="280">
        <f>VLOOKUP(B24,'Aggregate Aid'!B:K,3,0)</f>
        <v>0.221647014</v>
      </c>
      <c r="D24" s="280">
        <f>VLOOKUP(B24,'Aggregate Aid'!AM:AV,9,0)+VLOOKUP(B24,'Aggregate Aid'!AM:AW,11,0)+VLOOKUP(B24,'Aggregate Aid'!AM:AV,5,0)+VLOOKUP(B24,'Aggregate Aid'!AM:AV,10,0)</f>
        <v>1.1441871269436495E-2</v>
      </c>
      <c r="E24" s="280">
        <f t="shared" si="2"/>
        <v>0.2330888852694365</v>
      </c>
      <c r="F24" s="280"/>
      <c r="G24" s="280"/>
      <c r="H24" s="280"/>
      <c r="I24" s="280"/>
      <c r="J24" s="280"/>
      <c r="K24" s="280"/>
      <c r="L24" s="280"/>
      <c r="M24" s="280"/>
      <c r="N24" s="280"/>
      <c r="O24" s="280"/>
      <c r="P24" s="280"/>
      <c r="Q24" s="280"/>
      <c r="R24" s="280"/>
      <c r="S24" s="280"/>
      <c r="T24" s="180" t="s">
        <v>685</v>
      </c>
      <c r="U24" s="176" t="s">
        <v>685</v>
      </c>
      <c r="V24" s="183">
        <v>122381664</v>
      </c>
      <c r="W24" s="184">
        <f t="shared" si="0"/>
        <v>4.9189640257006498E-4</v>
      </c>
      <c r="X24" s="185">
        <f>'Figure A1 Ranking in € with EU'!W24*'Aggregate Aid'!D39</f>
        <v>9.8502254614655517E-4</v>
      </c>
      <c r="Z24" s="180">
        <v>116.5</v>
      </c>
      <c r="AA24" s="184">
        <f t="shared" si="1"/>
        <v>8.331229668045192E-4</v>
      </c>
      <c r="AB24" s="185">
        <v>1.2496844502067788E-3</v>
      </c>
      <c r="AC24" s="186">
        <f>AA24*'Aggregate Aid'!D41</f>
        <v>9.9974756016542299E-4</v>
      </c>
      <c r="AE24" s="280"/>
      <c r="AF24" s="280"/>
    </row>
    <row r="25" spans="2:32">
      <c r="B25" s="280" t="s">
        <v>535</v>
      </c>
      <c r="C25" s="280">
        <f>VLOOKUP(B25,'Aggregate Aid'!B:K,3,0)</f>
        <v>9.7931507302287127E-2</v>
      </c>
      <c r="D25" s="280">
        <f>VLOOKUP(B25,'Aggregate Aid'!AM:AV,9,0)+VLOOKUP(B25,'Aggregate Aid'!AM:AW,11,0)+VLOOKUP(B25,'Aggregate Aid'!AM:AV,5,0)+VLOOKUP(B25,'Aggregate Aid'!AM:AV,10,0)</f>
        <v>0.112296168954824</v>
      </c>
      <c r="E25" s="280">
        <f t="shared" si="2"/>
        <v>0.21022767625711114</v>
      </c>
      <c r="F25" s="280"/>
      <c r="G25" s="280"/>
      <c r="H25" s="280"/>
      <c r="I25" s="280"/>
      <c r="J25" s="280"/>
      <c r="K25" s="280"/>
      <c r="L25" s="280"/>
      <c r="M25" s="280"/>
      <c r="N25" s="280"/>
      <c r="O25" s="280"/>
      <c r="P25" s="280"/>
      <c r="Q25" s="280"/>
      <c r="R25" s="280"/>
      <c r="S25" s="280"/>
      <c r="T25" s="180" t="s">
        <v>692</v>
      </c>
      <c r="U25" s="176" t="s">
        <v>1440</v>
      </c>
      <c r="V25" s="183">
        <v>12951115777</v>
      </c>
      <c r="W25" s="184">
        <f t="shared" si="0"/>
        <v>5.205524301397562E-2</v>
      </c>
      <c r="X25" s="185">
        <f>'Figure A1 Ranking in € with EU'!W25*'Aggregate Aid'!D39</f>
        <v>0.10424062413548618</v>
      </c>
      <c r="Z25" s="180">
        <v>11040.3</v>
      </c>
      <c r="AA25" s="184">
        <f t="shared" si="1"/>
        <v>7.8952167299673248E-2</v>
      </c>
      <c r="AB25" s="185">
        <v>0.11842825094950987</v>
      </c>
      <c r="AC25" s="186">
        <f>AA25*'Aggregate Aid'!D41</f>
        <v>9.4742600759607901E-2</v>
      </c>
      <c r="AE25" s="280"/>
      <c r="AF25" s="280"/>
    </row>
    <row r="26" spans="2:32">
      <c r="B26" s="280" t="s">
        <v>94</v>
      </c>
      <c r="C26" s="280">
        <f>VLOOKUP(B26,'Aggregate Aid'!B:K,3,0)</f>
        <v>1.0948838063745752E-2</v>
      </c>
      <c r="D26" s="280">
        <f>VLOOKUP(B26,'Aggregate Aid'!AM:AV,9,0)+VLOOKUP(B26,'Aggregate Aid'!AM:AW,11,0)+VLOOKUP(B26,'Aggregate Aid'!AM:AV,5,0)+VLOOKUP(B26,'Aggregate Aid'!AM:AV,10,0)</f>
        <v>0.19576296625310463</v>
      </c>
      <c r="E26" s="280">
        <f t="shared" si="2"/>
        <v>0.20671180431685038</v>
      </c>
      <c r="F26" s="280"/>
      <c r="G26" s="280"/>
      <c r="H26" s="280"/>
      <c r="I26" s="280"/>
      <c r="J26" s="280"/>
      <c r="K26" s="280"/>
      <c r="L26" s="280"/>
      <c r="M26" s="280"/>
      <c r="N26" s="280"/>
      <c r="O26" s="280"/>
      <c r="P26" s="280"/>
      <c r="Q26" s="280"/>
      <c r="R26" s="280"/>
      <c r="S26" s="280"/>
      <c r="T26" s="180" t="s">
        <v>737</v>
      </c>
      <c r="U26" s="176" t="s">
        <v>1415</v>
      </c>
      <c r="V26" s="183">
        <v>11366679827</v>
      </c>
      <c r="W26" s="184">
        <f t="shared" si="0"/>
        <v>4.5686818869099775E-2</v>
      </c>
      <c r="X26" s="185">
        <f>'Figure A1 Ranking in € with EU'!W26*'Aggregate Aid'!D39</f>
        <v>9.1487854785372302E-2</v>
      </c>
      <c r="Z26" s="180">
        <v>5845.8</v>
      </c>
      <c r="AA26" s="184">
        <f t="shared" si="1"/>
        <v>4.1804894758333551E-2</v>
      </c>
      <c r="AB26" s="185">
        <v>6.270734213750033E-2</v>
      </c>
      <c r="AC26" s="186">
        <f>AA26*'Aggregate Aid'!D41</f>
        <v>5.016587371000026E-2</v>
      </c>
      <c r="AE26" s="280"/>
      <c r="AF26" s="280"/>
    </row>
    <row r="27" spans="2:32">
      <c r="B27" s="280" t="s">
        <v>231</v>
      </c>
      <c r="C27" s="280">
        <f>VLOOKUP(B27,'Aggregate Aid'!B:K,3,0)</f>
        <v>8.9158816763006465E-2</v>
      </c>
      <c r="D27" s="280">
        <f>VLOOKUP(B27,'Aggregate Aid'!AM:AV,9,0)+VLOOKUP(B27,'Aggregate Aid'!AM:AW,11,0)+VLOOKUP(B27,'Aggregate Aid'!AM:AV,5,0)+VLOOKUP(B27,'Aggregate Aid'!AM:AV,10,0)</f>
        <v>8.9898273751844476E-2</v>
      </c>
      <c r="E27" s="280">
        <f t="shared" si="2"/>
        <v>0.17905709051485094</v>
      </c>
      <c r="F27" s="280"/>
      <c r="G27" s="280"/>
      <c r="H27" s="280"/>
      <c r="I27" s="280"/>
      <c r="J27" s="280"/>
      <c r="K27" s="280"/>
      <c r="L27" s="280"/>
      <c r="M27" s="280"/>
      <c r="N27" s="280"/>
      <c r="O27" s="280"/>
      <c r="P27" s="280"/>
      <c r="Q27" s="280"/>
      <c r="R27" s="280"/>
      <c r="S27" s="280"/>
      <c r="T27" s="180" t="s">
        <v>775</v>
      </c>
      <c r="U27" s="176" t="s">
        <v>775</v>
      </c>
      <c r="V27" s="183">
        <v>2263904037</v>
      </c>
      <c r="W27" s="184">
        <f t="shared" si="0"/>
        <v>9.0994534243638587E-3</v>
      </c>
      <c r="X27" s="185">
        <f>'Figure A1 Ranking in € with EU'!W27*'Aggregate Aid'!D39</f>
        <v>1.8221655482288625E-2</v>
      </c>
      <c r="Z27" s="180">
        <v>2024.1</v>
      </c>
      <c r="AA27" s="184">
        <f t="shared" si="1"/>
        <v>1.4474885812094655E-2</v>
      </c>
      <c r="AB27" s="185">
        <v>2.1712328718141983E-2</v>
      </c>
      <c r="AC27" s="186">
        <f>AA27*'Aggregate Aid'!D41</f>
        <v>1.7369862974513584E-2</v>
      </c>
      <c r="AE27" s="280"/>
      <c r="AF27" s="280"/>
    </row>
    <row r="28" spans="2:32">
      <c r="B28" s="280" t="s">
        <v>358</v>
      </c>
      <c r="C28" s="280">
        <f>VLOOKUP(B28,'Aggregate Aid'!B:K,3,0)</f>
        <v>2.4673280058785708E-2</v>
      </c>
      <c r="D28" s="280">
        <f>VLOOKUP(B28,'Aggregate Aid'!AM:AV,9,0)+VLOOKUP(B28,'Aggregate Aid'!AM:AW,11,0)+VLOOKUP(B28,'Aggregate Aid'!AM:AV,5,0)+VLOOKUP(B28,'Aggregate Aid'!AM:AV,10,0)</f>
        <v>0.11339022435313595</v>
      </c>
      <c r="E28" s="280">
        <f t="shared" si="2"/>
        <v>0.13806350441192167</v>
      </c>
      <c r="F28" s="280"/>
      <c r="G28" s="280"/>
      <c r="H28" s="280"/>
      <c r="I28" s="280"/>
      <c r="J28" s="280"/>
      <c r="K28" s="280"/>
      <c r="L28" s="280"/>
      <c r="M28" s="280"/>
      <c r="N28" s="280"/>
      <c r="O28" s="280"/>
      <c r="P28" s="280"/>
      <c r="Q28" s="280"/>
      <c r="R28" s="280"/>
      <c r="S28" s="280"/>
      <c r="T28" s="180" t="s">
        <v>781</v>
      </c>
      <c r="U28" s="176" t="s">
        <v>1449</v>
      </c>
      <c r="V28" s="183">
        <v>1639379073</v>
      </c>
      <c r="W28" s="184">
        <f t="shared" si="0"/>
        <v>6.5892605321770095E-3</v>
      </c>
      <c r="X28" s="185">
        <f>'Figure A1 Ranking in € with EU'!W28*'Aggregate Aid'!D39</f>
        <v>1.3194994215684461E-2</v>
      </c>
      <c r="Z28" s="180">
        <v>2318.3000000000002</v>
      </c>
      <c r="AA28" s="184">
        <f t="shared" si="1"/>
        <v>1.6578789475904868E-2</v>
      </c>
      <c r="AB28" s="185">
        <v>2.4868184213857301E-2</v>
      </c>
      <c r="AC28" s="186">
        <f>AA28*'Aggregate Aid'!D41</f>
        <v>1.9894547371085841E-2</v>
      </c>
      <c r="AE28" s="280"/>
      <c r="AF28" s="280"/>
    </row>
    <row r="29" spans="2:32">
      <c r="B29" s="280" t="s">
        <v>485</v>
      </c>
      <c r="C29" s="280">
        <f>VLOOKUP(B29,'Aggregate Aid'!B:K,3,0)</f>
        <v>1.3923833930375676E-2</v>
      </c>
      <c r="D29" s="280">
        <f>VLOOKUP(B29,'Aggregate Aid'!AM:AV,9,0)+VLOOKUP(B29,'Aggregate Aid'!AM:AW,11,0)+VLOOKUP(B29,'Aggregate Aid'!AM:AV,5,0)+VLOOKUP(B29,'Aggregate Aid'!AM:AV,10,0)</f>
        <v>9.8895391604889749E-2</v>
      </c>
      <c r="E29" s="280">
        <f t="shared" si="2"/>
        <v>0.11281922553526542</v>
      </c>
      <c r="F29" s="280"/>
      <c r="G29" s="280"/>
      <c r="H29" s="280"/>
      <c r="I29" s="280"/>
      <c r="J29" s="280"/>
      <c r="K29" s="280"/>
      <c r="L29" s="280"/>
      <c r="M29" s="280"/>
      <c r="N29" s="280"/>
      <c r="O29" s="280"/>
      <c r="P29" s="280"/>
      <c r="Q29" s="280"/>
      <c r="R29" s="280"/>
      <c r="S29" s="280"/>
      <c r="T29" s="180" t="s">
        <v>803</v>
      </c>
      <c r="U29" s="176" t="s">
        <v>1418</v>
      </c>
      <c r="V29" s="183">
        <v>751236149</v>
      </c>
      <c r="W29" s="184">
        <f t="shared" si="0"/>
        <v>3.0194912137629483E-3</v>
      </c>
      <c r="X29" s="185">
        <f>'Figure A1 Ranking in € with EU'!W29*'Aggregate Aid'!D39</f>
        <v>6.0465311555603042E-3</v>
      </c>
      <c r="Z29" s="180">
        <v>1298.5</v>
      </c>
      <c r="AA29" s="184">
        <f t="shared" si="1"/>
        <v>9.2859242265722584E-3</v>
      </c>
      <c r="AB29" s="185">
        <v>1.3928886339858388E-2</v>
      </c>
      <c r="AC29" s="186">
        <f>AA29*'Aggregate Aid'!D41</f>
        <v>1.114310907188671E-2</v>
      </c>
      <c r="AE29" s="280"/>
      <c r="AF29" s="280"/>
    </row>
    <row r="30" spans="2:32">
      <c r="B30" s="280" t="s">
        <v>638</v>
      </c>
      <c r="C30" s="280">
        <f>VLOOKUP(B30,'Aggregate Aid'!B:K,3,0)</f>
        <v>9.2499999999999999E-2</v>
      </c>
      <c r="D30" s="280">
        <f>VLOOKUP(B30,'Aggregate Aid'!AM:AV,9,0)+VLOOKUP(B30,'Aggregate Aid'!AM:AW,11,0)+VLOOKUP(B30,'Aggregate Aid'!AM:AV,5,0)+VLOOKUP(B30,'Aggregate Aid'!AM:AV,10,0)</f>
        <v>1.9567698316791039E-2</v>
      </c>
      <c r="E30" s="280">
        <f t="shared" si="2"/>
        <v>0.11206769831679103</v>
      </c>
      <c r="F30" s="280"/>
      <c r="G30" s="280"/>
      <c r="H30" s="280"/>
      <c r="I30" s="280"/>
      <c r="J30" s="280"/>
      <c r="K30" s="280"/>
      <c r="L30" s="280"/>
      <c r="M30" s="280"/>
      <c r="N30" s="280"/>
      <c r="O30" s="280"/>
      <c r="P30" s="280"/>
      <c r="Q30" s="280"/>
      <c r="R30" s="280"/>
      <c r="S30" s="280"/>
      <c r="T30" s="180" t="s">
        <v>832</v>
      </c>
      <c r="U30" s="176" t="s">
        <v>1436</v>
      </c>
      <c r="V30" s="183">
        <v>697455090</v>
      </c>
      <c r="W30" s="184">
        <f t="shared" si="0"/>
        <v>2.8033255841755909E-3</v>
      </c>
      <c r="X30" s="185">
        <f>'Figure A1 Ranking in € with EU'!W30*'Aggregate Aid'!D39</f>
        <v>5.6136594823116203E-3</v>
      </c>
      <c r="Z30" s="180">
        <v>503.2</v>
      </c>
      <c r="AA30" s="184">
        <f t="shared" si="1"/>
        <v>3.5985191149874168E-3</v>
      </c>
      <c r="AB30" s="185">
        <v>5.3977786724811253E-3</v>
      </c>
      <c r="AC30" s="186">
        <f>AA30*'Aggregate Aid'!D41</f>
        <v>4.3182229379848999E-3</v>
      </c>
      <c r="AE30" s="280"/>
      <c r="AF30" s="280"/>
    </row>
    <row r="31" spans="2:32">
      <c r="B31" s="280" t="s">
        <v>775</v>
      </c>
      <c r="C31" s="280">
        <f>VLOOKUP(B31,'Aggregate Aid'!B:K,3,0)</f>
        <v>0.01</v>
      </c>
      <c r="D31" s="280">
        <f>VLOOKUP(B31,'Aggregate Aid'!AM:AV,9,0)+VLOOKUP(B31,'Aggregate Aid'!AM:AW,11,0)+VLOOKUP(B31,'Aggregate Aid'!AM:AV,5,0)+VLOOKUP(B31,'Aggregate Aid'!AM:AV,10,0)</f>
        <v>8.9365719248733849E-2</v>
      </c>
      <c r="E31" s="280">
        <f t="shared" si="2"/>
        <v>9.9365719248733844E-2</v>
      </c>
      <c r="F31" s="280"/>
      <c r="G31" s="280"/>
      <c r="H31" s="280"/>
      <c r="I31" s="280"/>
      <c r="J31" s="280"/>
      <c r="K31" s="280"/>
      <c r="L31" s="280"/>
      <c r="M31" s="280"/>
      <c r="N31" s="280"/>
      <c r="O31" s="280"/>
      <c r="P31" s="280"/>
      <c r="Q31" s="280"/>
      <c r="R31" s="280"/>
      <c r="S31" s="280"/>
      <c r="T31" s="180" t="s">
        <v>863</v>
      </c>
      <c r="U31" s="176" t="s">
        <v>1444</v>
      </c>
      <c r="V31" s="183">
        <v>28033421847</v>
      </c>
      <c r="W31" s="184">
        <f t="shared" si="0"/>
        <v>0.11267651466373563</v>
      </c>
      <c r="X31" s="185">
        <f>'Figure A1 Ranking in € with EU'!W31*'Aggregate Aid'!D39</f>
        <v>0.22563472061413059</v>
      </c>
      <c r="Z31" s="180">
        <v>16597.599999999999</v>
      </c>
      <c r="AA31" s="184">
        <f t="shared" si="1"/>
        <v>0.11869392063377414</v>
      </c>
      <c r="AB31" s="185">
        <v>0.1780408809506612</v>
      </c>
      <c r="AC31" s="186">
        <f>AA31*'Aggregate Aid'!D41</f>
        <v>0.14243270476052897</v>
      </c>
      <c r="AE31" s="280"/>
      <c r="AF31" s="280"/>
    </row>
    <row r="32" spans="2:32">
      <c r="B32" s="280" t="s">
        <v>781</v>
      </c>
      <c r="C32" s="280">
        <f>VLOOKUP(B32,'Aggregate Aid'!B:K,3,0)</f>
        <v>4.0128969393557852E-3</v>
      </c>
      <c r="D32" s="280">
        <f>VLOOKUP(B32,'Aggregate Aid'!AM:AV,9,0)+VLOOKUP(B32,'Aggregate Aid'!AM:AW,11,0)+VLOOKUP(B32,'Aggregate Aid'!AM:AV,5,0)+VLOOKUP(B32,'Aggregate Aid'!AM:AV,10,0)</f>
        <v>9.4679744489756884E-2</v>
      </c>
      <c r="E32" s="280">
        <f t="shared" si="2"/>
        <v>9.8692641429112674E-2</v>
      </c>
      <c r="F32" s="280"/>
      <c r="G32" s="280"/>
      <c r="H32" s="280"/>
      <c r="I32" s="280"/>
      <c r="J32" s="280"/>
      <c r="K32" s="280"/>
      <c r="L32" s="280"/>
      <c r="M32" s="280"/>
      <c r="N32" s="280"/>
      <c r="O32" s="280"/>
      <c r="P32" s="280"/>
      <c r="Q32" s="280"/>
      <c r="R32" s="280"/>
      <c r="S32" s="280"/>
      <c r="T32" s="180" t="s">
        <v>905</v>
      </c>
      <c r="U32" s="176" t="s">
        <v>1429</v>
      </c>
      <c r="V32" s="183">
        <v>8591781713</v>
      </c>
      <c r="W32" s="184">
        <f t="shared" si="0"/>
        <v>3.4533494464431949E-2</v>
      </c>
      <c r="X32" s="185">
        <f>'Figure A1 Ranking in € with EU'!W32*'Aggregate Aid'!D39</f>
        <v>6.9153322665024983E-2</v>
      </c>
      <c r="Z32" s="180">
        <v>4667.8</v>
      </c>
      <c r="AA32" s="184">
        <f t="shared" si="1"/>
        <v>3.3380698578971114E-2</v>
      </c>
      <c r="AB32" s="185">
        <v>5.0071047868456675E-2</v>
      </c>
      <c r="AC32" s="186">
        <f>AA32*'Aggregate Aid'!D41</f>
        <v>4.0056838294765335E-2</v>
      </c>
      <c r="AE32" s="280"/>
      <c r="AF32" s="280"/>
    </row>
    <row r="33" spans="1:32">
      <c r="A33" s="280"/>
      <c r="B33" s="280" t="s">
        <v>513</v>
      </c>
      <c r="C33" s="280">
        <f>VLOOKUP(B33,'Aggregate Aid'!B:K,3,0)</f>
        <v>7.3369339579314784E-3</v>
      </c>
      <c r="D33" s="280">
        <f>VLOOKUP(B33,'Aggregate Aid'!AM:AV,9,0)+VLOOKUP(B33,'Aggregate Aid'!AM:AW,11,0)+VLOOKUP(B33,'Aggregate Aid'!AM:AV,5,0)+VLOOKUP(B33,'Aggregate Aid'!AM:AV,10,0)</f>
        <v>7.4957810493546939E-2</v>
      </c>
      <c r="E33" s="280">
        <f t="shared" si="2"/>
        <v>8.2294744451478413E-2</v>
      </c>
      <c r="F33" s="280"/>
      <c r="G33" s="280"/>
      <c r="H33" s="280"/>
      <c r="I33" s="280"/>
      <c r="J33" s="280"/>
      <c r="K33" s="280"/>
      <c r="L33" s="280"/>
      <c r="M33" s="280"/>
      <c r="N33" s="280"/>
      <c r="O33" s="280"/>
      <c r="P33" s="280"/>
      <c r="Q33" s="280"/>
      <c r="R33" s="280"/>
      <c r="S33" s="280"/>
      <c r="T33" s="194" t="s">
        <v>1453</v>
      </c>
      <c r="U33" s="178"/>
      <c r="V33" s="187">
        <v>248795606881</v>
      </c>
      <c r="W33" s="184">
        <f t="shared" si="0"/>
        <v>1</v>
      </c>
      <c r="X33" s="185">
        <f>'Figure A1 Ranking in € with EU'!W33*'Aggregate Aid'!D39</f>
        <v>2.0024999999999999</v>
      </c>
      <c r="Z33" s="188">
        <f>SUM(Z6:Z32)</f>
        <v>139835.30000000002</v>
      </c>
      <c r="AA33" s="189">
        <f t="shared" si="1"/>
        <v>1</v>
      </c>
      <c r="AB33" s="185">
        <v>1.5</v>
      </c>
      <c r="AC33" s="186">
        <f>AA33*'Aggregate Aid'!D41</f>
        <v>1.2</v>
      </c>
      <c r="AE33" s="280"/>
      <c r="AF33" s="280"/>
    </row>
    <row r="34" spans="1:32">
      <c r="A34" s="280"/>
      <c r="B34" s="280" t="s">
        <v>206</v>
      </c>
      <c r="C34" s="280">
        <f>VLOOKUP(B34,'Aggregate Aid'!B:K,3,0)</f>
        <v>1.7798215112051298E-2</v>
      </c>
      <c r="D34" s="280">
        <f>VLOOKUP(B34,'Aggregate Aid'!AM:AV,9,0)+VLOOKUP(B34,'Aggregate Aid'!AM:AW,11,0)+VLOOKUP(B34,'Aggregate Aid'!AM:AV,5,0)+VLOOKUP(B34,'Aggregate Aid'!AM:AV,10,0)</f>
        <v>2.9140302159337196E-2</v>
      </c>
      <c r="E34" s="280">
        <f t="shared" si="2"/>
        <v>4.6938517271388494E-2</v>
      </c>
      <c r="F34" s="287"/>
      <c r="G34" s="280"/>
      <c r="H34" s="280"/>
      <c r="I34" s="280"/>
      <c r="J34" s="280"/>
      <c r="K34" s="280"/>
      <c r="L34" s="280"/>
      <c r="M34" s="280"/>
      <c r="N34" s="280"/>
      <c r="O34" s="280"/>
      <c r="P34" s="280"/>
      <c r="Q34" s="280"/>
      <c r="R34" s="280"/>
      <c r="S34" s="280"/>
      <c r="T34" s="176" t="s">
        <v>1006</v>
      </c>
      <c r="U34" s="176" t="s">
        <v>1447</v>
      </c>
      <c r="V34" s="176">
        <v>0</v>
      </c>
      <c r="W34" s="184">
        <v>0</v>
      </c>
      <c r="X34" s="185">
        <f>'Figure A1 Ranking in € with EU'!W34*'Aggregate Aid'!D39</f>
        <v>0</v>
      </c>
      <c r="Z34" s="180">
        <v>0</v>
      </c>
      <c r="AA34" s="185">
        <v>0</v>
      </c>
      <c r="AB34" s="185">
        <v>0</v>
      </c>
      <c r="AC34" s="186">
        <f>AA34*'Aggregate Aid'!D41</f>
        <v>0</v>
      </c>
      <c r="AE34" s="280"/>
      <c r="AF34" s="280"/>
    </row>
    <row r="35" spans="1:32">
      <c r="A35" s="280"/>
      <c r="B35" s="280" t="s">
        <v>832</v>
      </c>
      <c r="C35" s="280">
        <f>VLOOKUP(B35,'Aggregate Aid'!B:K,3,0)</f>
        <v>2.033653366400294E-2</v>
      </c>
      <c r="D35" s="280">
        <f>VLOOKUP(B35,'Aggregate Aid'!AM:AV,9,0)+VLOOKUP(B35,'Aggregate Aid'!AM:AW,11,0)+VLOOKUP(B35,'Aggregate Aid'!AM:AV,5,0)+VLOOKUP(B35,'Aggregate Aid'!AM:AV,10,0)</f>
        <v>2.3300380932474773E-2</v>
      </c>
      <c r="E35" s="280">
        <f t="shared" si="2"/>
        <v>4.3636914596477713E-2</v>
      </c>
      <c r="F35" s="280"/>
      <c r="G35" s="280"/>
      <c r="H35" s="280"/>
      <c r="I35" s="280"/>
      <c r="J35" s="280"/>
      <c r="K35" s="280"/>
      <c r="L35" s="280"/>
      <c r="M35" s="280"/>
      <c r="N35" s="280"/>
      <c r="O35" s="280"/>
      <c r="P35" s="280"/>
      <c r="Q35" s="280"/>
      <c r="R35" s="280"/>
      <c r="S35" s="280"/>
      <c r="T35" s="176" t="s">
        <v>153</v>
      </c>
      <c r="U35" s="176" t="s">
        <v>1420</v>
      </c>
      <c r="V35" s="176">
        <v>0</v>
      </c>
      <c r="W35" s="185">
        <v>0</v>
      </c>
      <c r="X35" s="185">
        <f>'Figure A1 Ranking in € with EU'!W35*'Aggregate Aid'!D39</f>
        <v>0</v>
      </c>
      <c r="Z35" s="176">
        <v>0</v>
      </c>
      <c r="AA35" s="185">
        <v>0</v>
      </c>
      <c r="AB35" s="185">
        <v>0</v>
      </c>
      <c r="AC35" s="186">
        <f>AA35*'Aggregate Aid'!D41</f>
        <v>0</v>
      </c>
      <c r="AE35" s="280"/>
      <c r="AF35" s="280"/>
    </row>
    <row r="36" spans="1:32">
      <c r="A36" s="280"/>
      <c r="B36" s="287" t="s">
        <v>146</v>
      </c>
      <c r="C36" s="287">
        <f>VLOOKUP(B36,'Aggregate Aid'!B:K,3,0)</f>
        <v>0</v>
      </c>
      <c r="D36" s="280">
        <f>VLOOKUP(B36,'Aggregate Aid'!AM:AV,9,0)+VLOOKUP(B36,'Aggregate Aid'!AM:AW,11,0)+VLOOKUP(B36,'Aggregate Aid'!AM:AV,5,0)+VLOOKUP(B36,'Aggregate Aid'!AM:AV,10,0)</f>
        <v>3.4944494643410831E-2</v>
      </c>
      <c r="E36" s="287">
        <f t="shared" si="2"/>
        <v>3.4944494643410831E-2</v>
      </c>
      <c r="F36" s="280"/>
      <c r="G36" s="280"/>
      <c r="H36" s="280"/>
      <c r="I36" s="280"/>
      <c r="J36" s="280"/>
      <c r="K36" s="280"/>
      <c r="L36" s="280"/>
      <c r="M36" s="280"/>
      <c r="N36" s="280"/>
      <c r="O36" s="280"/>
      <c r="P36" s="280"/>
      <c r="Q36" s="280"/>
      <c r="R36" s="280"/>
      <c r="S36" s="280"/>
      <c r="T36" s="176" t="s">
        <v>937</v>
      </c>
      <c r="U36" s="176" t="s">
        <v>1438</v>
      </c>
      <c r="V36" s="176">
        <v>0</v>
      </c>
      <c r="W36" s="185">
        <v>0</v>
      </c>
      <c r="X36" s="185">
        <f>'Figure A1 Ranking in € with EU'!W36*'Aggregate Aid'!D39</f>
        <v>0</v>
      </c>
      <c r="Z36" s="176">
        <v>0</v>
      </c>
      <c r="AA36" s="185">
        <v>0</v>
      </c>
      <c r="AB36" s="185">
        <v>0</v>
      </c>
      <c r="AC36" s="186">
        <f>AA36*'Aggregate Aid'!D41</f>
        <v>0</v>
      </c>
      <c r="AE36" s="280"/>
      <c r="AF36" s="280"/>
    </row>
    <row r="37" spans="1:32">
      <c r="A37" s="280"/>
      <c r="B37" s="280" t="s">
        <v>222</v>
      </c>
      <c r="C37" s="280">
        <f>VLOOKUP(B37,'Aggregate Aid'!B:K,3,0)</f>
        <v>1.837053366400294E-3</v>
      </c>
      <c r="D37" s="280">
        <f>VLOOKUP(B37,'Aggregate Aid'!AM:AV,9,0)+VLOOKUP(B37,'Aggregate Aid'!AM:AW,11,0)+VLOOKUP(B37,'Aggregate Aid'!AM:AV,5,0)+VLOOKUP(B37,'Aggregate Aid'!AM:AV,10,0)</f>
        <v>1.0295810236933434E-2</v>
      </c>
      <c r="E37" s="280">
        <f t="shared" si="2"/>
        <v>1.2132863603333727E-2</v>
      </c>
      <c r="F37" s="280"/>
      <c r="G37" s="280"/>
      <c r="H37" s="280"/>
      <c r="I37" s="280"/>
      <c r="J37" s="280"/>
      <c r="K37" s="280"/>
      <c r="L37" s="280"/>
      <c r="M37" s="280"/>
      <c r="N37" s="280"/>
      <c r="O37" s="280"/>
      <c r="P37" s="280"/>
      <c r="Q37" s="280"/>
      <c r="R37" s="280"/>
      <c r="S37" s="280"/>
      <c r="T37" s="176" t="s">
        <v>588</v>
      </c>
      <c r="U37" s="176" t="s">
        <v>588</v>
      </c>
      <c r="V37" s="176">
        <v>0</v>
      </c>
      <c r="W37" s="185">
        <v>0</v>
      </c>
      <c r="X37" s="185">
        <f>'Figure A1 Ranking in € with EU'!W37*'Aggregate Aid'!D39</f>
        <v>0</v>
      </c>
      <c r="Z37" s="176">
        <v>0</v>
      </c>
      <c r="AA37" s="185">
        <v>0</v>
      </c>
      <c r="AB37" s="185">
        <v>0</v>
      </c>
      <c r="AC37" s="186">
        <f>AA37*'Aggregate Aid'!D41</f>
        <v>0</v>
      </c>
      <c r="AE37" s="280"/>
      <c r="AF37" s="280"/>
    </row>
    <row r="38" spans="1:32">
      <c r="A38" s="280"/>
      <c r="B38" s="287" t="s">
        <v>685</v>
      </c>
      <c r="C38" s="287">
        <f>VLOOKUP(B38,'Aggregate Aid'!B:K,3,0)</f>
        <v>1.15E-3</v>
      </c>
      <c r="D38" s="280">
        <f>VLOOKUP(B38,'Aggregate Aid'!AM:AV,9,0)+VLOOKUP(B38,'Aggregate Aid'!AM:AW,11,0)+VLOOKUP(B38,'Aggregate Aid'!AM:AV,5,0)+VLOOKUP(B38,'Aggregate Aid'!AM:AV,10,0)</f>
        <v>5.0798219279907676E-3</v>
      </c>
      <c r="E38" s="287">
        <f t="shared" si="2"/>
        <v>6.2298219279907675E-3</v>
      </c>
      <c r="F38" s="280"/>
      <c r="G38" s="280"/>
      <c r="H38" s="280"/>
      <c r="I38" s="280"/>
      <c r="J38" s="280"/>
      <c r="K38" s="280"/>
      <c r="L38" s="280"/>
      <c r="M38" s="280"/>
      <c r="N38" s="280"/>
      <c r="O38" s="280"/>
      <c r="P38" s="280"/>
      <c r="Q38" s="280"/>
      <c r="R38" s="280"/>
      <c r="S38" s="280"/>
      <c r="T38" s="176" t="s">
        <v>1183</v>
      </c>
      <c r="U38" s="176" t="s">
        <v>1460</v>
      </c>
      <c r="V38" s="176">
        <v>0</v>
      </c>
      <c r="W38" s="185">
        <v>0</v>
      </c>
      <c r="X38" s="185">
        <f>'Figure A1 Ranking in € with EU'!W38*'Aggregate Aid'!D40</f>
        <v>0</v>
      </c>
      <c r="Z38" s="176">
        <v>0</v>
      </c>
      <c r="AA38" s="185">
        <v>0</v>
      </c>
      <c r="AB38" s="185">
        <v>0</v>
      </c>
      <c r="AC38" s="186">
        <f>AA38*'Aggregate Aid'!D42</f>
        <v>0</v>
      </c>
      <c r="AE38" s="280"/>
      <c r="AF38" s="280"/>
    </row>
    <row r="39" spans="1:32">
      <c r="A39" s="280"/>
      <c r="B39" s="287"/>
      <c r="C39" s="287"/>
      <c r="D39" s="287"/>
      <c r="E39" s="287"/>
      <c r="F39" s="280"/>
      <c r="G39" s="280"/>
      <c r="H39" s="280"/>
      <c r="I39" s="280"/>
      <c r="J39" s="280"/>
      <c r="K39" s="280"/>
      <c r="L39" s="280"/>
      <c r="M39" s="280"/>
      <c r="N39" s="280"/>
      <c r="O39" s="280"/>
      <c r="P39" s="280"/>
      <c r="Q39" s="280"/>
      <c r="R39" s="280"/>
      <c r="S39" s="280"/>
      <c r="AE39" s="280"/>
      <c r="AF39" s="280"/>
    </row>
    <row r="40" spans="1:32">
      <c r="A40" s="280"/>
      <c r="B40" s="280"/>
      <c r="C40" s="280"/>
      <c r="D40" s="280"/>
      <c r="E40" s="280"/>
      <c r="F40" s="280"/>
      <c r="G40" s="280"/>
      <c r="H40" s="280"/>
      <c r="I40" s="280"/>
      <c r="J40" s="280"/>
      <c r="K40" s="280"/>
      <c r="L40" s="280"/>
      <c r="M40" s="280"/>
      <c r="N40" s="280"/>
      <c r="O40" s="280"/>
      <c r="P40" s="280"/>
      <c r="Q40" s="280"/>
      <c r="R40" s="280"/>
      <c r="S40" s="280"/>
      <c r="AE40" s="280"/>
      <c r="AF40" s="280"/>
    </row>
    <row r="48" spans="1:32" ht="15.75" customHeight="1">
      <c r="A48" s="280"/>
      <c r="B48" s="280"/>
      <c r="C48" s="280"/>
      <c r="D48" s="280"/>
      <c r="E48" s="280"/>
      <c r="F48" s="280"/>
      <c r="G48" s="709" t="s">
        <v>1499</v>
      </c>
      <c r="H48" s="709"/>
      <c r="I48" s="709"/>
      <c r="J48" s="709"/>
      <c r="K48" s="709"/>
      <c r="L48" s="709"/>
      <c r="M48" s="709"/>
      <c r="N48" s="709"/>
      <c r="O48" s="709"/>
      <c r="P48" s="280"/>
      <c r="Q48" s="280"/>
      <c r="R48" s="280"/>
      <c r="S48" s="280"/>
      <c r="AE48" s="280"/>
      <c r="AF48" s="280"/>
    </row>
    <row r="49" spans="5:32">
      <c r="E49" s="280"/>
      <c r="F49" s="280"/>
      <c r="G49" s="709"/>
      <c r="H49" s="709"/>
      <c r="I49" s="709"/>
      <c r="J49" s="709"/>
      <c r="K49" s="709"/>
      <c r="L49" s="709"/>
      <c r="M49" s="709"/>
      <c r="N49" s="709"/>
      <c r="O49" s="709"/>
      <c r="P49" s="280"/>
      <c r="Q49" s="280"/>
      <c r="R49" s="280"/>
      <c r="S49" s="280"/>
      <c r="AE49" s="280"/>
      <c r="AF49" s="280"/>
    </row>
    <row r="50" spans="5:32">
      <c r="E50" s="280"/>
      <c r="F50" s="280"/>
      <c r="G50" s="709"/>
      <c r="H50" s="709"/>
      <c r="I50" s="709"/>
      <c r="J50" s="709"/>
      <c r="K50" s="709"/>
      <c r="L50" s="709"/>
      <c r="M50" s="709"/>
      <c r="N50" s="709"/>
      <c r="O50" s="709"/>
      <c r="P50" s="280"/>
      <c r="Q50" s="280"/>
      <c r="R50" s="280"/>
      <c r="S50" s="280"/>
      <c r="AE50" s="280"/>
      <c r="AF50" s="280"/>
    </row>
    <row r="51" spans="5:32" ht="15" customHeight="1">
      <c r="E51" s="280"/>
      <c r="F51" s="280"/>
      <c r="G51" s="709"/>
      <c r="H51" s="709"/>
      <c r="I51" s="709"/>
      <c r="J51" s="709"/>
      <c r="K51" s="709"/>
      <c r="L51" s="709"/>
      <c r="M51" s="709"/>
      <c r="N51" s="709"/>
      <c r="O51" s="709"/>
      <c r="P51" s="280"/>
      <c r="Q51" s="280"/>
      <c r="R51" s="280"/>
      <c r="S51" s="280"/>
      <c r="AE51" s="280"/>
      <c r="AF51" s="280"/>
    </row>
    <row r="52" spans="5:32" ht="15" customHeight="1">
      <c r="E52" s="280"/>
      <c r="F52" s="280"/>
      <c r="G52" s="709"/>
      <c r="H52" s="709"/>
      <c r="I52" s="709"/>
      <c r="J52" s="709"/>
      <c r="K52" s="709"/>
      <c r="L52" s="709"/>
      <c r="M52" s="709"/>
      <c r="N52" s="709"/>
      <c r="O52" s="709"/>
      <c r="P52" s="280"/>
      <c r="Q52" s="280"/>
      <c r="R52" s="280"/>
      <c r="S52" s="280"/>
      <c r="AE52" s="280"/>
      <c r="AF52" s="280"/>
    </row>
    <row r="53" spans="5:32" ht="15" customHeight="1">
      <c r="E53" s="280"/>
      <c r="F53" s="280"/>
      <c r="G53" s="709"/>
      <c r="H53" s="709"/>
      <c r="I53" s="709"/>
      <c r="J53" s="709"/>
      <c r="K53" s="709"/>
      <c r="L53" s="709"/>
      <c r="M53" s="709"/>
      <c r="N53" s="709"/>
      <c r="O53" s="709"/>
      <c r="P53" s="280"/>
      <c r="Q53" s="280"/>
      <c r="R53" s="280"/>
      <c r="S53" s="280"/>
      <c r="AE53" s="280"/>
      <c r="AF53" s="280"/>
    </row>
    <row r="54" spans="5:32" ht="15" customHeight="1">
      <c r="E54" s="280"/>
      <c r="F54" s="280"/>
      <c r="G54" s="709"/>
      <c r="H54" s="709"/>
      <c r="I54" s="709"/>
      <c r="J54" s="709"/>
      <c r="K54" s="709"/>
      <c r="L54" s="709"/>
      <c r="M54" s="709"/>
      <c r="N54" s="709"/>
      <c r="O54" s="709"/>
      <c r="P54" s="280"/>
      <c r="Q54" s="280"/>
      <c r="R54" s="280"/>
      <c r="S54" s="280"/>
      <c r="AE54" s="280"/>
      <c r="AF54" s="280"/>
    </row>
    <row r="55" spans="5:32" ht="15" customHeight="1">
      <c r="E55" s="280"/>
      <c r="F55" s="280"/>
      <c r="G55" s="709"/>
      <c r="H55" s="709"/>
      <c r="I55" s="709"/>
      <c r="J55" s="709"/>
      <c r="K55" s="709"/>
      <c r="L55" s="709"/>
      <c r="M55" s="709"/>
      <c r="N55" s="709"/>
      <c r="O55" s="709"/>
      <c r="P55" s="280"/>
      <c r="Q55" s="280"/>
      <c r="R55" s="280"/>
      <c r="S55" s="280"/>
      <c r="AE55" s="280"/>
      <c r="AF55" s="280"/>
    </row>
    <row r="56" spans="5:32" ht="15" customHeight="1">
      <c r="E56" s="280"/>
      <c r="F56" s="280"/>
      <c r="G56" s="709"/>
      <c r="H56" s="709"/>
      <c r="I56" s="709"/>
      <c r="J56" s="709"/>
      <c r="K56" s="709"/>
      <c r="L56" s="709"/>
      <c r="M56" s="709"/>
      <c r="N56" s="709"/>
      <c r="O56" s="709"/>
      <c r="P56" s="280"/>
      <c r="Q56" s="280"/>
      <c r="R56" s="280"/>
      <c r="S56" s="280"/>
      <c r="AE56" s="280"/>
      <c r="AF56" s="280"/>
    </row>
  </sheetData>
  <sortState ref="B8:E38">
    <sortCondition descending="1" ref="E8:E38"/>
  </sortState>
  <mergeCells count="1">
    <mergeCell ref="G48:O56"/>
  </mergeCells>
  <pageMargins left="0.7" right="0.7" top="0.78740157499999996" bottom="0.78740157499999996"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0000"/>
  </sheetPr>
  <dimension ref="A1:M83"/>
  <sheetViews>
    <sheetView showGridLines="0" zoomScale="85" zoomScaleNormal="85" workbookViewId="0">
      <selection activeCell="P6" sqref="P6"/>
    </sheetView>
  </sheetViews>
  <sheetFormatPr defaultColWidth="11.5" defaultRowHeight="15"/>
  <cols>
    <col min="1" max="1" width="5" style="61" customWidth="1"/>
    <col min="2" max="2" width="23.5" style="61" bestFit="1" customWidth="1"/>
    <col min="3" max="6" width="12.125" style="61" bestFit="1" customWidth="1"/>
    <col min="7" max="7" width="10.75" style="61" hidden="1" customWidth="1"/>
    <col min="8" max="8" width="17.5" style="61" hidden="1" customWidth="1"/>
    <col min="9" max="9" width="15" style="61" customWidth="1"/>
    <col min="10" max="10" width="67.375" style="61" customWidth="1"/>
    <col min="11" max="16384" width="11.5" style="61"/>
  </cols>
  <sheetData>
    <row r="1" spans="1:13" ht="15.75" customHeight="1">
      <c r="A1" s="283"/>
      <c r="B1" s="283"/>
      <c r="C1" s="283"/>
      <c r="D1" s="283"/>
      <c r="E1" s="283"/>
      <c r="F1" s="283"/>
      <c r="G1" s="283"/>
      <c r="H1" s="283"/>
      <c r="I1" s="283"/>
      <c r="J1" s="283"/>
      <c r="K1" s="706"/>
      <c r="L1" s="706"/>
      <c r="M1" s="706"/>
    </row>
    <row r="2" spans="1:13" s="88" customFormat="1" ht="15.75" customHeight="1">
      <c r="A2" s="281"/>
      <c r="B2" s="281"/>
      <c r="C2" s="281"/>
      <c r="D2" s="281"/>
      <c r="E2" s="281"/>
      <c r="F2" s="87"/>
      <c r="G2" s="281"/>
      <c r="H2" s="281"/>
      <c r="I2" s="281"/>
      <c r="J2" s="281"/>
      <c r="K2" s="706"/>
      <c r="L2" s="706"/>
      <c r="M2" s="706"/>
    </row>
    <row r="3" spans="1:13" ht="15.75" customHeight="1">
      <c r="A3" s="283"/>
      <c r="B3" s="283"/>
      <c r="C3" s="283"/>
      <c r="D3" s="283"/>
      <c r="E3" s="283"/>
      <c r="F3" s="283"/>
      <c r="G3" s="283"/>
      <c r="H3" s="283"/>
      <c r="I3" s="283"/>
      <c r="J3" s="283"/>
      <c r="K3" s="706"/>
      <c r="L3" s="706"/>
      <c r="M3" s="706"/>
    </row>
    <row r="4" spans="1:13" ht="15" customHeight="1">
      <c r="A4" s="283"/>
      <c r="B4" s="283"/>
      <c r="C4" s="283"/>
      <c r="D4" s="283"/>
      <c r="E4" s="283"/>
      <c r="F4" s="283"/>
      <c r="G4" s="283"/>
      <c r="H4" s="283"/>
      <c r="I4" s="283"/>
      <c r="J4" s="283"/>
      <c r="K4" s="706"/>
      <c r="L4" s="706"/>
      <c r="M4" s="706"/>
    </row>
    <row r="5" spans="1:13">
      <c r="A5" s="283"/>
      <c r="B5" s="283"/>
      <c r="C5" s="283"/>
      <c r="D5" s="283"/>
      <c r="E5" s="283"/>
      <c r="F5" s="283"/>
      <c r="G5" s="283"/>
      <c r="H5" s="283"/>
      <c r="I5" s="283"/>
      <c r="J5" s="283"/>
      <c r="K5" s="706"/>
      <c r="L5" s="706"/>
      <c r="M5" s="706"/>
    </row>
    <row r="6" spans="1:13">
      <c r="A6" s="283"/>
      <c r="B6" s="283"/>
      <c r="C6" s="283"/>
      <c r="D6" s="283"/>
      <c r="E6" s="283"/>
      <c r="F6" s="283"/>
      <c r="G6" s="283"/>
      <c r="H6" s="283"/>
      <c r="I6" s="283"/>
      <c r="J6" s="283"/>
      <c r="K6" s="706"/>
      <c r="L6" s="706"/>
      <c r="M6" s="706"/>
    </row>
    <row r="7" spans="1:13">
      <c r="A7" s="283"/>
      <c r="B7" s="283"/>
      <c r="C7" s="283"/>
      <c r="D7" s="283"/>
      <c r="E7" s="283"/>
      <c r="F7" s="283"/>
      <c r="G7" s="283"/>
      <c r="H7" s="283"/>
      <c r="I7" s="283"/>
      <c r="J7" s="283"/>
      <c r="K7" s="283"/>
      <c r="L7" s="283"/>
      <c r="M7" s="283"/>
    </row>
    <row r="8" spans="1:13" s="93" customFormat="1" ht="18.75">
      <c r="B8" s="89" t="s">
        <v>1480</v>
      </c>
      <c r="C8" s="89"/>
      <c r="D8" s="89"/>
      <c r="J8" s="94" t="s">
        <v>1500</v>
      </c>
    </row>
    <row r="9" spans="1:13">
      <c r="A9" s="283"/>
      <c r="B9" s="283"/>
      <c r="C9" s="283"/>
      <c r="D9" s="283"/>
      <c r="E9" s="283"/>
      <c r="F9" s="283"/>
      <c r="G9" s="283"/>
      <c r="H9" s="283"/>
      <c r="I9" s="283"/>
      <c r="J9" s="283"/>
      <c r="K9" s="283"/>
      <c r="L9" s="283"/>
      <c r="M9" s="283"/>
    </row>
    <row r="10" spans="1:13">
      <c r="A10" s="283"/>
      <c r="B10" s="74" t="s">
        <v>62</v>
      </c>
      <c r="C10" s="74" t="s">
        <v>1501</v>
      </c>
      <c r="D10" s="74" t="s">
        <v>50</v>
      </c>
      <c r="E10" s="283"/>
      <c r="F10" s="283"/>
      <c r="G10" s="283"/>
      <c r="H10" s="283"/>
      <c r="I10" s="283"/>
      <c r="J10" s="283"/>
      <c r="K10" s="283"/>
      <c r="L10" s="283"/>
      <c r="M10" s="283"/>
    </row>
    <row r="11" spans="1:13">
      <c r="A11" s="283"/>
      <c r="B11" s="192" t="s">
        <v>1006</v>
      </c>
      <c r="C11" s="193">
        <f>VLOOKUP(B11,'Aggregate Aid'!B:K,10,0)</f>
        <v>3.9955910719206384</v>
      </c>
      <c r="D11" s="193">
        <f>VLOOKUP(B11,'Aggregate Aid'!B:E,3,0)</f>
        <v>10.314227978322769</v>
      </c>
      <c r="E11" s="283"/>
      <c r="F11" s="283"/>
      <c r="G11" s="283"/>
      <c r="H11" s="283"/>
      <c r="I11" s="283"/>
      <c r="J11" s="283"/>
      <c r="K11" s="283"/>
      <c r="L11" s="283"/>
      <c r="M11" s="283"/>
    </row>
    <row r="12" spans="1:13">
      <c r="A12" s="283"/>
      <c r="B12" s="76" t="s">
        <v>737</v>
      </c>
      <c r="C12" s="75">
        <f>VLOOKUP(B12,'Aggregate Aid'!B:K,10,0)</f>
        <v>1.469566547258198</v>
      </c>
      <c r="D12" s="75">
        <f>VLOOKUP(B12,'Aggregate Aid'!B:E,3,0)</f>
        <v>2.3973282921494139</v>
      </c>
      <c r="E12" s="283"/>
      <c r="F12" s="283"/>
      <c r="G12" s="283"/>
      <c r="H12" s="283"/>
      <c r="I12" s="283"/>
      <c r="J12" s="283"/>
      <c r="K12" s="283"/>
      <c r="L12" s="283"/>
      <c r="M12" s="283"/>
    </row>
    <row r="13" spans="1:13">
      <c r="A13" s="283"/>
      <c r="B13" s="76" t="s">
        <v>427</v>
      </c>
      <c r="C13" s="75">
        <f>VLOOKUP(B13,'Aggregate Aid'!B:K,10,0)</f>
        <v>1.3422330394047948</v>
      </c>
      <c r="D13" s="75">
        <f>VLOOKUP(B13,'Aggregate Aid'!B:E,3,0)</f>
        <v>1.8146579498484432</v>
      </c>
      <c r="E13" s="283"/>
      <c r="F13" s="283"/>
      <c r="G13" s="283"/>
      <c r="H13" s="283"/>
      <c r="I13" s="283"/>
      <c r="J13" s="283"/>
      <c r="K13" s="283"/>
      <c r="L13" s="283"/>
      <c r="M13" s="283"/>
    </row>
    <row r="14" spans="1:13">
      <c r="A14" s="283"/>
      <c r="B14" s="76" t="s">
        <v>937</v>
      </c>
      <c r="C14" s="75">
        <f>VLOOKUP(B14,'Aggregate Aid'!B:K,10,0)</f>
        <v>0.7706368416258913</v>
      </c>
      <c r="D14" s="75">
        <f>VLOOKUP(B14,'Aggregate Aid'!B:E,3,0)</f>
        <v>2.0962521820039988</v>
      </c>
      <c r="E14" s="283"/>
      <c r="F14" s="283"/>
      <c r="G14" s="283"/>
      <c r="H14" s="283"/>
      <c r="I14" s="283"/>
      <c r="J14" s="283"/>
      <c r="K14" s="283"/>
      <c r="L14" s="283"/>
      <c r="M14" s="283"/>
    </row>
    <row r="15" spans="1:13">
      <c r="A15" s="283"/>
      <c r="B15" s="76" t="s">
        <v>153</v>
      </c>
      <c r="C15" s="75">
        <f>VLOOKUP(B15,'Aggregate Aid'!B:K,10,0)</f>
        <v>0.69781663776009151</v>
      </c>
      <c r="D15" s="75">
        <f>VLOOKUP(B15,'Aggregate Aid'!B:E,3,0)</f>
        <v>1.9478166377600914</v>
      </c>
      <c r="E15" s="283"/>
      <c r="F15" s="283"/>
      <c r="G15" s="283"/>
      <c r="H15" s="283"/>
      <c r="I15" s="283"/>
      <c r="J15" s="283"/>
      <c r="K15" s="283"/>
      <c r="L15" s="283"/>
      <c r="M15" s="283"/>
    </row>
    <row r="16" spans="1:13">
      <c r="A16" s="283"/>
      <c r="B16" s="76" t="s">
        <v>608</v>
      </c>
      <c r="C16" s="75">
        <f>VLOOKUP(B16,'Aggregate Aid'!B:K,10,0)</f>
        <v>0.22</v>
      </c>
      <c r="D16" s="75">
        <f>VLOOKUP(B16,'Aggregate Aid'!B:E,3,0)</f>
        <v>0.22636741773999999</v>
      </c>
      <c r="E16" s="283"/>
      <c r="F16" s="283"/>
      <c r="G16" s="283"/>
      <c r="H16" s="283"/>
      <c r="I16" s="283"/>
      <c r="J16" s="283"/>
      <c r="K16" s="283"/>
      <c r="L16" s="283"/>
      <c r="M16" s="283"/>
    </row>
    <row r="17" spans="1:13">
      <c r="A17" s="283"/>
      <c r="B17" s="76" t="s">
        <v>346</v>
      </c>
      <c r="C17" s="75">
        <f>VLOOKUP(B17,'Aggregate Aid'!B:K,10,0)</f>
        <v>0.22</v>
      </c>
      <c r="D17" s="75">
        <f>VLOOKUP(B17,'Aggregate Aid'!B:E,3,0)</f>
        <v>0.221647014</v>
      </c>
      <c r="E17" s="283"/>
      <c r="F17" s="283"/>
      <c r="G17" s="283"/>
      <c r="H17" s="283"/>
      <c r="I17" s="283"/>
      <c r="J17" s="283"/>
      <c r="K17" s="283"/>
      <c r="L17" s="283"/>
      <c r="M17" s="283"/>
    </row>
    <row r="18" spans="1:13">
      <c r="A18" s="283"/>
      <c r="B18" s="76" t="s">
        <v>803</v>
      </c>
      <c r="C18" s="75">
        <f>VLOOKUP(B18,'Aggregate Aid'!B:K,10,0)</f>
        <v>0.19636426931202353</v>
      </c>
      <c r="D18" s="75">
        <f>VLOOKUP(B18,'Aggregate Aid'!B:E,3,0)</f>
        <v>0.20136426931202353</v>
      </c>
      <c r="E18" s="283"/>
      <c r="F18" s="283"/>
      <c r="G18" s="283"/>
      <c r="H18" s="283"/>
      <c r="I18" s="283"/>
      <c r="J18" s="283"/>
      <c r="K18" s="283"/>
      <c r="L18" s="283"/>
      <c r="M18" s="283"/>
    </row>
    <row r="19" spans="1:13">
      <c r="A19" s="283"/>
      <c r="B19" s="76" t="s">
        <v>388</v>
      </c>
      <c r="C19" s="75">
        <f>VLOOKUP(B19,'Aggregate Aid'!B:K,10,0)</f>
        <v>0.15051896757600808</v>
      </c>
      <c r="D19" s="75">
        <f>VLOOKUP(B19,'Aggregate Aid'!B:E,3,0)</f>
        <v>0.56698991457701853</v>
      </c>
      <c r="E19" s="283"/>
      <c r="F19" s="283"/>
      <c r="G19" s="283"/>
      <c r="H19" s="283"/>
      <c r="I19" s="283"/>
      <c r="J19" s="283"/>
      <c r="K19" s="283"/>
      <c r="L19" s="283"/>
      <c r="M19" s="283"/>
    </row>
    <row r="20" spans="1:13">
      <c r="A20" s="283"/>
      <c r="B20" s="76" t="s">
        <v>562</v>
      </c>
      <c r="C20" s="75">
        <f>VLOOKUP(B20,'Aggregate Aid'!B:K,10,0)</f>
        <v>0.15</v>
      </c>
      <c r="D20" s="75">
        <f>VLOOKUP(B20,'Aggregate Aid'!B:E,3,0)</f>
        <v>0.26475796821897679</v>
      </c>
      <c r="E20" s="283"/>
      <c r="F20" s="283"/>
      <c r="G20" s="283"/>
      <c r="H20" s="283"/>
      <c r="I20" s="283"/>
      <c r="J20" s="283"/>
      <c r="K20" s="283"/>
      <c r="L20" s="283"/>
      <c r="M20" s="283"/>
    </row>
    <row r="21" spans="1:13">
      <c r="A21" s="283"/>
      <c r="B21" s="76" t="s">
        <v>905</v>
      </c>
      <c r="C21" s="75">
        <f>VLOOKUP(B21,'Aggregate Aid'!B:K,10,0)</f>
        <v>0.12676372217292523</v>
      </c>
      <c r="D21" s="75">
        <f>VLOOKUP(B21,'Aggregate Aid'!B:E,3,0)</f>
        <v>0.31615082296092001</v>
      </c>
      <c r="E21" s="283"/>
      <c r="F21" s="283"/>
      <c r="G21" s="283"/>
      <c r="H21" s="283"/>
      <c r="I21" s="283"/>
      <c r="J21" s="283"/>
      <c r="K21" s="283"/>
      <c r="L21" s="283"/>
      <c r="M21" s="283"/>
    </row>
    <row r="22" spans="1:13">
      <c r="A22" s="283"/>
      <c r="B22" s="76" t="s">
        <v>316</v>
      </c>
      <c r="C22" s="75">
        <f>VLOOKUP(B22,'Aggregate Aid'!B:K,10,0)</f>
        <v>8.5601953689700139E-2</v>
      </c>
      <c r="D22" s="75">
        <f>VLOOKUP(B22,'Aggregate Aid'!B:E,3,0)</f>
        <v>0.12374638334979449</v>
      </c>
      <c r="E22" s="283"/>
      <c r="F22" s="283"/>
      <c r="G22" s="283"/>
      <c r="H22" s="283"/>
      <c r="I22" s="283"/>
      <c r="J22" s="283"/>
      <c r="K22" s="283"/>
      <c r="L22" s="283"/>
      <c r="M22" s="283"/>
    </row>
    <row r="23" spans="1:13">
      <c r="A23" s="283"/>
      <c r="B23" s="76" t="s">
        <v>231</v>
      </c>
      <c r="C23" s="75">
        <f>VLOOKUP(B23,'Aggregate Aid'!B:K,10,0)</f>
        <v>7.0988185097707046E-2</v>
      </c>
      <c r="D23" s="75">
        <f>VLOOKUP(B23,'Aggregate Aid'!B:E,3,0)</f>
        <v>8.9158816763006465E-2</v>
      </c>
      <c r="E23" s="283"/>
      <c r="F23" s="283"/>
      <c r="G23" s="283"/>
      <c r="H23" s="283"/>
      <c r="I23" s="283"/>
      <c r="J23" s="283"/>
      <c r="K23" s="283"/>
      <c r="L23" s="283"/>
      <c r="M23" s="283"/>
    </row>
    <row r="24" spans="1:13">
      <c r="A24" s="283"/>
      <c r="B24" s="76" t="s">
        <v>692</v>
      </c>
      <c r="C24" s="75">
        <f>VLOOKUP(B24,'Aggregate Aid'!B:K,10,0)</f>
        <v>5.0212051070083585E-2</v>
      </c>
      <c r="D24" s="75">
        <f>VLOOKUP(B24,'Aggregate Aid'!B:E,3,0)</f>
        <v>0.14856196381004869</v>
      </c>
      <c r="E24" s="283"/>
      <c r="F24" s="283"/>
      <c r="G24" s="283"/>
      <c r="H24" s="283"/>
      <c r="I24" s="283"/>
      <c r="J24" s="283"/>
      <c r="K24" s="283"/>
      <c r="L24" s="283"/>
      <c r="M24" s="283"/>
    </row>
    <row r="25" spans="1:13">
      <c r="A25" s="283"/>
      <c r="B25" s="76" t="s">
        <v>638</v>
      </c>
      <c r="C25" s="75">
        <f>VLOOKUP(B25,'Aggregate Aid'!B:K,10,0)</f>
        <v>4.9000000000000002E-2</v>
      </c>
      <c r="D25" s="75">
        <f>VLOOKUP(B25,'Aggregate Aid'!B:E,3,0)</f>
        <v>9.2499999999999999E-2</v>
      </c>
      <c r="E25" s="283"/>
      <c r="F25" s="283"/>
      <c r="G25" s="283"/>
      <c r="H25" s="283"/>
      <c r="I25" s="283"/>
      <c r="J25" s="283"/>
      <c r="K25" s="283"/>
      <c r="L25" s="283"/>
      <c r="M25" s="283"/>
    </row>
    <row r="26" spans="1:13">
      <c r="A26" s="283"/>
      <c r="B26" s="76" t="s">
        <v>535</v>
      </c>
      <c r="C26" s="75">
        <f>VLOOKUP(B26,'Aggregate Aid'!B:K,10,0)</f>
        <v>3.3000000000000002E-2</v>
      </c>
      <c r="D26" s="75">
        <f>VLOOKUP(B26,'Aggregate Aid'!B:E,3,0)</f>
        <v>9.7931507302287127E-2</v>
      </c>
      <c r="E26" s="283"/>
      <c r="F26" s="283"/>
      <c r="G26" s="283"/>
      <c r="H26" s="283"/>
      <c r="I26" s="283"/>
      <c r="J26" s="283"/>
      <c r="K26" s="283"/>
      <c r="L26" s="283"/>
      <c r="M26" s="283"/>
    </row>
    <row r="27" spans="1:13">
      <c r="A27" s="283"/>
      <c r="B27" s="76" t="s">
        <v>124</v>
      </c>
      <c r="C27" s="75">
        <f>VLOOKUP(B27,'Aggregate Aid'!B:K,10,0)</f>
        <v>1.9948103242399193E-2</v>
      </c>
      <c r="D27" s="75">
        <f>VLOOKUP(B27,'Aggregate Aid'!B:E,3,0)</f>
        <v>0.10317810324239919</v>
      </c>
      <c r="E27" s="283"/>
      <c r="F27" s="283"/>
      <c r="G27" s="283"/>
      <c r="H27" s="283"/>
      <c r="I27" s="283"/>
      <c r="J27" s="283"/>
      <c r="K27" s="283"/>
      <c r="L27" s="283"/>
      <c r="M27" s="283"/>
    </row>
    <row r="28" spans="1:13">
      <c r="A28" s="283"/>
      <c r="B28" s="76" t="s">
        <v>832</v>
      </c>
      <c r="C28" s="75">
        <f>VLOOKUP(B28,'Aggregate Aid'!B:K,10,0)</f>
        <v>1.8533533664002941E-2</v>
      </c>
      <c r="D28" s="75">
        <f>VLOOKUP(B28,'Aggregate Aid'!B:E,3,0)</f>
        <v>2.033653366400294E-2</v>
      </c>
      <c r="E28" s="283"/>
      <c r="F28" s="283"/>
      <c r="G28" s="283"/>
      <c r="H28" s="283"/>
      <c r="I28" s="283"/>
      <c r="J28" s="283"/>
      <c r="K28" s="283"/>
      <c r="L28" s="283"/>
      <c r="M28" s="283"/>
    </row>
    <row r="29" spans="1:13">
      <c r="A29" s="283"/>
      <c r="B29" s="76" t="s">
        <v>206</v>
      </c>
      <c r="C29" s="75">
        <f>VLOOKUP(B29,'Aggregate Aid'!B:K,10,0)</f>
        <v>1.6394526343623983E-2</v>
      </c>
      <c r="D29" s="75">
        <f>VLOOKUP(B29,'Aggregate Aid'!B:E,3,0)</f>
        <v>1.7798215112051298E-2</v>
      </c>
      <c r="E29" s="283"/>
      <c r="F29" s="283"/>
      <c r="G29" s="283"/>
      <c r="H29" s="283"/>
      <c r="I29" s="283"/>
      <c r="J29" s="283"/>
      <c r="K29" s="283"/>
      <c r="L29" s="283"/>
      <c r="M29" s="283"/>
    </row>
    <row r="30" spans="1:13">
      <c r="A30" s="283"/>
      <c r="B30" s="76" t="s">
        <v>485</v>
      </c>
      <c r="C30" s="75">
        <f>VLOOKUP(B30,'Aggregate Aid'!B:K,10,0)</f>
        <v>1.3923833930375676E-2</v>
      </c>
      <c r="D30" s="75">
        <f>VLOOKUP(B30,'Aggregate Aid'!B:E,3,0)</f>
        <v>1.3923833930375676E-2</v>
      </c>
      <c r="E30" s="283"/>
      <c r="F30" s="283"/>
      <c r="G30" s="283"/>
      <c r="H30" s="283"/>
      <c r="I30" s="283"/>
      <c r="J30" s="283"/>
      <c r="K30" s="283"/>
      <c r="L30" s="283"/>
      <c r="M30" s="283"/>
    </row>
    <row r="31" spans="1:13">
      <c r="A31" s="283"/>
      <c r="B31" s="76" t="s">
        <v>358</v>
      </c>
      <c r="C31" s="75">
        <f>VLOOKUP(B31,'Aggregate Aid'!B:K,10,0)</f>
        <v>1.0269128318177643E-2</v>
      </c>
      <c r="D31" s="75">
        <f>VLOOKUP(B31,'Aggregate Aid'!B:E,3,0)</f>
        <v>2.4673280058785708E-2</v>
      </c>
      <c r="E31" s="283"/>
      <c r="F31" s="283"/>
      <c r="G31" s="283"/>
      <c r="H31" s="283"/>
      <c r="I31" s="283"/>
      <c r="J31" s="283"/>
      <c r="K31" s="283"/>
      <c r="L31" s="283"/>
      <c r="M31" s="283"/>
    </row>
    <row r="32" spans="1:13">
      <c r="A32" s="283"/>
      <c r="B32" s="76" t="s">
        <v>775</v>
      </c>
      <c r="C32" s="75">
        <f>VLOOKUP(B32,'Aggregate Aid'!B:K,10,0)</f>
        <v>0.01</v>
      </c>
      <c r="D32" s="75">
        <f>VLOOKUP(B32,'Aggregate Aid'!B:E,3,0)</f>
        <v>0.01</v>
      </c>
      <c r="E32" s="283"/>
      <c r="F32" s="283"/>
      <c r="G32" s="283"/>
      <c r="H32" s="283"/>
      <c r="I32" s="283"/>
      <c r="J32" s="283"/>
      <c r="K32" s="283"/>
      <c r="L32" s="283"/>
      <c r="M32" s="283"/>
    </row>
    <row r="33" spans="1:13">
      <c r="A33" s="283"/>
      <c r="B33" s="76" t="s">
        <v>863</v>
      </c>
      <c r="C33" s="75">
        <f>VLOOKUP(B33,'Aggregate Aid'!B:K,10,0)</f>
        <v>4.0218818774685403E-3</v>
      </c>
      <c r="D33" s="75">
        <f>VLOOKUP(B33,'Aggregate Aid'!B:E,3,0)</f>
        <v>4.6259358684669794E-2</v>
      </c>
      <c r="E33" s="283"/>
      <c r="F33" s="283"/>
      <c r="G33" s="283"/>
      <c r="H33" s="283"/>
      <c r="I33" s="283"/>
      <c r="J33" s="283"/>
      <c r="K33" s="283"/>
      <c r="L33" s="283"/>
      <c r="M33" s="283"/>
    </row>
    <row r="34" spans="1:13">
      <c r="A34" s="283"/>
      <c r="B34" s="76" t="s">
        <v>663</v>
      </c>
      <c r="C34" s="75">
        <f>VLOOKUP(B34,'Aggregate Aid'!B:K,10,0)</f>
        <v>3.0320336180766055E-3</v>
      </c>
      <c r="D34" s="75">
        <f>VLOOKUP(B34,'Aggregate Aid'!B:E,3,0)</f>
        <v>0.25303203361807658</v>
      </c>
      <c r="E34" s="283"/>
      <c r="F34" s="283"/>
      <c r="G34" s="283"/>
      <c r="H34" s="283"/>
      <c r="I34" s="283"/>
      <c r="J34" s="283"/>
      <c r="K34" s="283"/>
      <c r="L34" s="283"/>
      <c r="M34" s="283"/>
    </row>
    <row r="35" spans="1:13">
      <c r="A35" s="283"/>
      <c r="B35" s="76" t="s">
        <v>781</v>
      </c>
      <c r="C35" s="75">
        <f>VLOOKUP(B35,'Aggregate Aid'!B:K,10,0)</f>
        <v>3.0000000000000001E-3</v>
      </c>
      <c r="D35" s="75">
        <f>VLOOKUP(B35,'Aggregate Aid'!B:E,3,0)</f>
        <v>4.0128969393557852E-3</v>
      </c>
      <c r="E35" s="283"/>
      <c r="F35" s="283"/>
      <c r="G35" s="283"/>
      <c r="H35" s="283"/>
      <c r="I35" s="283"/>
      <c r="J35" s="283"/>
      <c r="K35" s="283"/>
      <c r="L35" s="283"/>
      <c r="M35" s="283"/>
    </row>
    <row r="36" spans="1:13">
      <c r="A36" s="283"/>
      <c r="B36" s="76" t="s">
        <v>94</v>
      </c>
      <c r="C36" s="75">
        <f>VLOOKUP(B36,'Aggregate Aid'!B:K,10,0)</f>
        <v>2.3697988426563794E-4</v>
      </c>
      <c r="D36" s="75">
        <f>VLOOKUP(B36,'Aggregate Aid'!B:E,3,0)</f>
        <v>1.0948838063745752E-2</v>
      </c>
      <c r="E36" s="283"/>
      <c r="F36" s="283"/>
      <c r="G36" s="283"/>
      <c r="H36" s="283"/>
      <c r="I36" s="283"/>
      <c r="J36" s="283"/>
      <c r="K36" s="283"/>
      <c r="L36" s="283"/>
      <c r="M36" s="283"/>
    </row>
    <row r="37" spans="1:13">
      <c r="A37" s="283"/>
      <c r="B37" s="76" t="s">
        <v>588</v>
      </c>
      <c r="C37" s="75">
        <f>VLOOKUP(B37,'Aggregate Aid'!B:K,10,0)</f>
        <v>0</v>
      </c>
      <c r="D37" s="75">
        <f>VLOOKUP(B37,'Aggregate Aid'!B:E,3,0)</f>
        <v>0.27555800496004407</v>
      </c>
      <c r="E37" s="283"/>
      <c r="F37" s="283"/>
      <c r="G37" s="283"/>
      <c r="H37" s="283"/>
      <c r="I37" s="283"/>
      <c r="J37" s="283"/>
      <c r="K37" s="283"/>
      <c r="L37" s="283"/>
      <c r="M37" s="283"/>
    </row>
    <row r="38" spans="1:13">
      <c r="A38" s="283"/>
      <c r="B38" s="76" t="s">
        <v>513</v>
      </c>
      <c r="C38" s="75">
        <f>VLOOKUP(B38,'Aggregate Aid'!B:K,10,0)</f>
        <v>0</v>
      </c>
      <c r="D38" s="75">
        <f>VLOOKUP(B38,'Aggregate Aid'!B:E,3,0)</f>
        <v>7.3369339579314784E-3</v>
      </c>
      <c r="E38" s="283"/>
      <c r="F38" s="283"/>
      <c r="G38" s="283"/>
      <c r="H38" s="283"/>
      <c r="I38" s="283"/>
      <c r="J38" s="283"/>
      <c r="K38" s="283"/>
      <c r="L38" s="283"/>
      <c r="M38" s="283"/>
    </row>
    <row r="39" spans="1:13">
      <c r="A39" s="283"/>
      <c r="B39" s="76" t="s">
        <v>222</v>
      </c>
      <c r="C39" s="75">
        <f>VLOOKUP(B39,'Aggregate Aid'!B:K,10,0)</f>
        <v>0</v>
      </c>
      <c r="D39" s="75">
        <f>VLOOKUP(B39,'Aggregate Aid'!B:E,3,0)</f>
        <v>1.837053366400294E-3</v>
      </c>
      <c r="E39" s="283"/>
      <c r="F39" s="283"/>
      <c r="G39" s="283"/>
      <c r="H39" s="283"/>
      <c r="I39" s="283"/>
      <c r="J39" s="283"/>
      <c r="K39" s="283"/>
      <c r="L39" s="283"/>
      <c r="M39" s="283"/>
    </row>
    <row r="40" spans="1:13" ht="15.75" customHeight="1">
      <c r="A40" s="283"/>
      <c r="B40" s="76" t="s">
        <v>685</v>
      </c>
      <c r="C40" s="75">
        <f>VLOOKUP(B40,'Aggregate Aid'!B:K,10,0)</f>
        <v>0</v>
      </c>
      <c r="D40" s="75">
        <f>VLOOKUP(B40,'Aggregate Aid'!B:E,3,0)</f>
        <v>1.15E-3</v>
      </c>
      <c r="E40" s="284"/>
      <c r="F40" s="283"/>
      <c r="G40" s="283"/>
      <c r="H40" s="283"/>
      <c r="I40" s="283"/>
      <c r="J40" s="708" t="s">
        <v>1502</v>
      </c>
      <c r="K40" s="708"/>
      <c r="L40" s="708"/>
      <c r="M40" s="283"/>
    </row>
    <row r="41" spans="1:13" ht="15" customHeight="1">
      <c r="A41" s="283"/>
      <c r="B41" s="284" t="s">
        <v>146</v>
      </c>
      <c r="C41" s="75">
        <f>VLOOKUP(B41,'Aggregate Aid'!B:K,10,0)</f>
        <v>0</v>
      </c>
      <c r="D41" s="75">
        <f>VLOOKUP(B41,'Aggregate Aid'!B:E,3,0)</f>
        <v>0</v>
      </c>
      <c r="E41" s="284"/>
      <c r="F41" s="283"/>
      <c r="G41" s="283"/>
      <c r="H41" s="283"/>
      <c r="I41" s="283"/>
      <c r="J41" s="708"/>
      <c r="K41" s="708"/>
      <c r="L41" s="708"/>
      <c r="M41" s="390"/>
    </row>
    <row r="42" spans="1:13" ht="15" customHeight="1">
      <c r="A42" s="283"/>
      <c r="B42" s="283" t="s">
        <v>1503</v>
      </c>
      <c r="C42" s="283">
        <f>SUM(C11:C41)</f>
        <v>9.727653307766456</v>
      </c>
      <c r="D42" s="283"/>
      <c r="E42" s="284"/>
      <c r="F42" s="283"/>
      <c r="G42" s="283"/>
      <c r="H42" s="283"/>
      <c r="I42" s="283"/>
      <c r="J42" s="708"/>
      <c r="K42" s="708"/>
      <c r="L42" s="708"/>
      <c r="M42" s="390"/>
    </row>
    <row r="43" spans="1:13" ht="15" customHeight="1">
      <c r="A43" s="283"/>
      <c r="B43" s="283"/>
      <c r="C43" s="283"/>
      <c r="D43" s="283"/>
      <c r="E43" s="283"/>
      <c r="F43" s="283"/>
      <c r="G43" s="283"/>
      <c r="H43" s="283"/>
      <c r="I43" s="283"/>
      <c r="J43" s="708"/>
      <c r="K43" s="708"/>
      <c r="L43" s="708"/>
      <c r="M43" s="390"/>
    </row>
    <row r="44" spans="1:13" ht="15" customHeight="1">
      <c r="A44" s="283"/>
      <c r="B44" s="77"/>
      <c r="C44" s="78"/>
      <c r="D44" s="78"/>
      <c r="E44" s="283"/>
      <c r="F44" s="283"/>
      <c r="G44" s="283"/>
      <c r="H44" s="283"/>
      <c r="I44" s="283"/>
      <c r="J44" s="708"/>
      <c r="K44" s="708"/>
      <c r="L44" s="708"/>
      <c r="M44" s="390"/>
    </row>
    <row r="45" spans="1:13" ht="15" customHeight="1">
      <c r="A45" s="283"/>
      <c r="B45" s="79"/>
      <c r="C45" s="75"/>
      <c r="D45" s="75"/>
      <c r="E45" s="283"/>
      <c r="F45" s="283"/>
      <c r="G45" s="283"/>
      <c r="H45" s="283"/>
      <c r="I45" s="283"/>
      <c r="J45" s="390"/>
      <c r="K45" s="390"/>
      <c r="L45" s="390"/>
      <c r="M45" s="390"/>
    </row>
    <row r="46" spans="1:13" ht="15" customHeight="1">
      <c r="A46" s="283"/>
      <c r="B46" s="283"/>
      <c r="C46" s="283"/>
      <c r="D46" s="283"/>
      <c r="E46" s="283"/>
      <c r="F46" s="283"/>
      <c r="G46" s="283"/>
      <c r="H46" s="283"/>
      <c r="I46" s="283"/>
      <c r="J46" s="390"/>
      <c r="K46" s="390"/>
      <c r="L46" s="390"/>
      <c r="M46" s="390"/>
    </row>
    <row r="47" spans="1:13">
      <c r="A47" s="283"/>
      <c r="B47" s="283"/>
      <c r="C47" s="283"/>
      <c r="D47" s="283"/>
      <c r="E47" s="283"/>
      <c r="F47" s="283"/>
      <c r="G47" s="283"/>
      <c r="H47" s="283"/>
      <c r="I47" s="283"/>
      <c r="J47" s="283"/>
      <c r="K47" s="283"/>
      <c r="L47" s="283"/>
      <c r="M47" s="283"/>
    </row>
    <row r="48" spans="1:13" ht="18.75">
      <c r="A48" s="283"/>
      <c r="B48" s="274"/>
      <c r="C48" s="284"/>
      <c r="D48" s="283"/>
      <c r="E48" s="283"/>
      <c r="F48" s="283"/>
      <c r="G48" s="283"/>
      <c r="H48" s="283"/>
      <c r="I48" s="283"/>
      <c r="J48" s="283"/>
      <c r="K48" s="283"/>
      <c r="L48" s="283"/>
      <c r="M48" s="283"/>
    </row>
    <row r="49" spans="1:13">
      <c r="A49" s="283"/>
      <c r="B49" s="284"/>
      <c r="C49" s="284"/>
      <c r="D49" s="283"/>
      <c r="E49" s="283"/>
      <c r="F49" s="283"/>
      <c r="G49" s="283"/>
      <c r="H49" s="283"/>
      <c r="I49" s="283"/>
      <c r="J49" s="283"/>
      <c r="K49" s="283"/>
      <c r="L49" s="283"/>
      <c r="M49" s="283"/>
    </row>
    <row r="50" spans="1:13">
      <c r="A50" s="283"/>
      <c r="B50" s="77"/>
      <c r="C50" s="77"/>
      <c r="D50" s="283"/>
      <c r="E50" s="283"/>
      <c r="F50" s="283"/>
      <c r="G50" s="283"/>
      <c r="H50" s="283"/>
      <c r="I50" s="283"/>
      <c r="J50" s="283"/>
      <c r="K50" s="283"/>
      <c r="L50" s="283"/>
      <c r="M50" s="283"/>
    </row>
    <row r="51" spans="1:13">
      <c r="A51" s="283"/>
      <c r="B51" s="76"/>
      <c r="C51" s="75"/>
      <c r="D51" s="283"/>
      <c r="E51" s="283"/>
      <c r="F51" s="283"/>
      <c r="G51" s="283"/>
      <c r="H51" s="283"/>
      <c r="I51" s="283"/>
      <c r="J51" s="283"/>
      <c r="K51" s="283"/>
      <c r="L51" s="283"/>
      <c r="M51" s="283"/>
    </row>
    <row r="52" spans="1:13">
      <c r="A52" s="283"/>
      <c r="B52" s="76"/>
      <c r="C52" s="75"/>
      <c r="D52" s="283"/>
      <c r="E52" s="283"/>
      <c r="F52" s="283"/>
      <c r="G52" s="283"/>
      <c r="H52" s="283"/>
      <c r="I52" s="283"/>
      <c r="J52" s="283"/>
      <c r="K52" s="283"/>
      <c r="L52" s="283"/>
      <c r="M52" s="283"/>
    </row>
    <row r="53" spans="1:13">
      <c r="A53" s="283"/>
      <c r="B53" s="76"/>
      <c r="C53" s="75"/>
      <c r="D53" s="283"/>
      <c r="E53" s="283"/>
      <c r="F53" s="283"/>
      <c r="G53" s="283"/>
      <c r="H53" s="283"/>
      <c r="I53" s="283"/>
      <c r="J53" s="283"/>
      <c r="K53" s="283"/>
      <c r="L53" s="283"/>
      <c r="M53" s="283"/>
    </row>
    <row r="54" spans="1:13">
      <c r="A54" s="283"/>
      <c r="B54" s="76"/>
      <c r="C54" s="75"/>
      <c r="D54" s="283"/>
      <c r="E54" s="283"/>
      <c r="F54" s="283"/>
      <c r="G54" s="283"/>
      <c r="H54" s="283"/>
      <c r="I54" s="283"/>
      <c r="J54" s="283"/>
      <c r="K54" s="283"/>
      <c r="L54" s="283"/>
      <c r="M54" s="283"/>
    </row>
    <row r="55" spans="1:13">
      <c r="A55" s="283"/>
      <c r="B55" s="76"/>
      <c r="C55" s="75"/>
      <c r="D55" s="283"/>
      <c r="E55" s="283"/>
      <c r="F55" s="283"/>
      <c r="G55" s="283"/>
      <c r="H55" s="283"/>
      <c r="I55" s="283"/>
      <c r="J55" s="283"/>
      <c r="K55" s="283"/>
      <c r="L55" s="283"/>
      <c r="M55" s="283"/>
    </row>
    <row r="56" spans="1:13">
      <c r="A56" s="283"/>
      <c r="B56" s="76"/>
      <c r="C56" s="75"/>
      <c r="D56" s="283"/>
      <c r="E56" s="283"/>
      <c r="F56" s="283"/>
      <c r="G56" s="283"/>
      <c r="H56" s="283"/>
      <c r="I56" s="283"/>
      <c r="J56" s="283"/>
      <c r="K56" s="283"/>
      <c r="L56" s="283"/>
      <c r="M56" s="283"/>
    </row>
    <row r="57" spans="1:13">
      <c r="A57" s="283"/>
      <c r="B57" s="76"/>
      <c r="C57" s="75"/>
      <c r="D57" s="283"/>
      <c r="E57" s="283"/>
      <c r="F57" s="283"/>
      <c r="G57" s="283"/>
      <c r="H57" s="283"/>
      <c r="I57" s="283"/>
      <c r="J57" s="283"/>
      <c r="K57" s="283"/>
      <c r="L57" s="283"/>
      <c r="M57" s="283"/>
    </row>
    <row r="58" spans="1:13">
      <c r="A58" s="283"/>
      <c r="B58" s="76"/>
      <c r="C58" s="75"/>
      <c r="D58" s="283"/>
      <c r="E58" s="283"/>
      <c r="F58" s="283"/>
      <c r="G58" s="283"/>
      <c r="H58" s="283"/>
      <c r="I58" s="283"/>
      <c r="J58" s="283"/>
      <c r="K58" s="283"/>
      <c r="L58" s="283"/>
      <c r="M58" s="283"/>
    </row>
    <row r="59" spans="1:13">
      <c r="A59" s="283"/>
      <c r="B59" s="76"/>
      <c r="C59" s="75"/>
      <c r="D59" s="283"/>
      <c r="E59" s="283"/>
      <c r="F59" s="283"/>
      <c r="G59" s="283"/>
      <c r="H59" s="283"/>
      <c r="I59" s="283"/>
      <c r="J59" s="283"/>
      <c r="K59" s="283"/>
      <c r="L59" s="283"/>
      <c r="M59" s="283"/>
    </row>
    <row r="60" spans="1:13">
      <c r="A60" s="283"/>
      <c r="B60" s="76"/>
      <c r="C60" s="75"/>
      <c r="D60" s="283"/>
      <c r="E60" s="283"/>
      <c r="F60" s="283"/>
      <c r="G60" s="283"/>
      <c r="H60" s="283"/>
      <c r="I60" s="283"/>
      <c r="J60" s="283"/>
      <c r="K60" s="283"/>
      <c r="L60" s="283"/>
      <c r="M60" s="283"/>
    </row>
    <row r="61" spans="1:13">
      <c r="A61" s="283"/>
      <c r="B61" s="76"/>
      <c r="C61" s="75"/>
      <c r="D61" s="283"/>
      <c r="E61" s="283"/>
      <c r="F61" s="283"/>
      <c r="G61" s="283"/>
      <c r="H61" s="283"/>
      <c r="I61" s="283"/>
      <c r="J61" s="283"/>
      <c r="K61" s="283"/>
      <c r="L61" s="283"/>
      <c r="M61" s="283"/>
    </row>
    <row r="62" spans="1:13">
      <c r="A62" s="283"/>
      <c r="B62" s="76"/>
      <c r="C62" s="75"/>
      <c r="D62" s="283"/>
      <c r="E62" s="283"/>
      <c r="F62" s="283"/>
      <c r="G62" s="283"/>
      <c r="H62" s="283"/>
      <c r="I62" s="283"/>
      <c r="J62" s="283"/>
      <c r="K62" s="283"/>
      <c r="L62" s="283"/>
      <c r="M62" s="283"/>
    </row>
    <row r="63" spans="1:13">
      <c r="A63" s="283"/>
      <c r="B63" s="76"/>
      <c r="C63" s="75"/>
      <c r="D63" s="283"/>
      <c r="E63" s="283"/>
      <c r="F63" s="283"/>
      <c r="G63" s="283"/>
      <c r="H63" s="283"/>
      <c r="I63" s="283"/>
      <c r="J63" s="283"/>
      <c r="K63" s="283"/>
      <c r="L63" s="283"/>
      <c r="M63" s="283"/>
    </row>
    <row r="64" spans="1:13">
      <c r="A64" s="283"/>
      <c r="B64" s="76"/>
      <c r="C64" s="75"/>
      <c r="D64" s="283"/>
      <c r="E64" s="283"/>
      <c r="F64" s="283"/>
      <c r="G64" s="283"/>
      <c r="H64" s="283"/>
      <c r="I64" s="283"/>
      <c r="J64" s="283"/>
      <c r="K64" s="283"/>
      <c r="L64" s="283"/>
      <c r="M64" s="283"/>
    </row>
    <row r="65" spans="2:13">
      <c r="B65" s="76"/>
      <c r="C65" s="75"/>
      <c r="D65" s="283"/>
      <c r="E65" s="283"/>
      <c r="F65" s="283"/>
      <c r="G65" s="283"/>
      <c r="H65" s="283"/>
      <c r="I65" s="283"/>
      <c r="J65" s="283"/>
      <c r="K65" s="283"/>
      <c r="L65" s="283"/>
      <c r="M65" s="283"/>
    </row>
    <row r="66" spans="2:13">
      <c r="B66" s="76"/>
      <c r="C66" s="75"/>
      <c r="D66" s="283"/>
      <c r="E66" s="283"/>
      <c r="F66" s="283"/>
      <c r="G66" s="283"/>
      <c r="H66" s="283"/>
      <c r="I66" s="283"/>
      <c r="J66" s="283"/>
      <c r="K66" s="283"/>
      <c r="L66" s="283"/>
      <c r="M66" s="283"/>
    </row>
    <row r="67" spans="2:13">
      <c r="B67" s="76"/>
      <c r="C67" s="75"/>
      <c r="D67" s="283"/>
      <c r="E67" s="283"/>
      <c r="F67" s="283"/>
      <c r="G67" s="283"/>
      <c r="H67" s="283"/>
      <c r="I67" s="283"/>
      <c r="J67" s="283"/>
      <c r="K67" s="283"/>
      <c r="L67" s="283"/>
      <c r="M67" s="283"/>
    </row>
    <row r="68" spans="2:13">
      <c r="B68" s="76"/>
      <c r="C68" s="75"/>
      <c r="D68" s="283"/>
      <c r="E68" s="283"/>
      <c r="F68" s="283"/>
      <c r="G68" s="283"/>
      <c r="H68" s="283"/>
      <c r="I68" s="283"/>
      <c r="J68" s="283"/>
      <c r="K68" s="283"/>
      <c r="L68" s="283"/>
      <c r="M68" s="283"/>
    </row>
    <row r="69" spans="2:13">
      <c r="B69" s="76"/>
      <c r="C69" s="75"/>
      <c r="D69" s="283"/>
      <c r="E69" s="283"/>
      <c r="F69" s="283"/>
      <c r="G69" s="283"/>
      <c r="H69" s="283"/>
      <c r="I69" s="283"/>
      <c r="J69" s="283"/>
      <c r="K69" s="283"/>
      <c r="L69" s="283"/>
      <c r="M69" s="283"/>
    </row>
    <row r="70" spans="2:13">
      <c r="B70" s="76"/>
      <c r="C70" s="75"/>
      <c r="D70" s="283"/>
      <c r="E70" s="283"/>
      <c r="F70" s="283"/>
      <c r="G70" s="283"/>
      <c r="H70" s="283"/>
      <c r="I70" s="283"/>
      <c r="J70" s="283"/>
      <c r="K70" s="283"/>
      <c r="L70" s="283"/>
      <c r="M70" s="283"/>
    </row>
    <row r="71" spans="2:13">
      <c r="B71" s="76"/>
      <c r="C71" s="75"/>
      <c r="D71" s="283"/>
      <c r="E71" s="283"/>
      <c r="F71" s="283"/>
      <c r="G71" s="283"/>
      <c r="H71" s="283"/>
      <c r="I71" s="283"/>
      <c r="J71" s="283"/>
      <c r="K71" s="283"/>
      <c r="L71" s="283"/>
      <c r="M71" s="283"/>
    </row>
    <row r="72" spans="2:13">
      <c r="B72" s="76"/>
      <c r="C72" s="75"/>
      <c r="D72" s="283"/>
      <c r="E72" s="283"/>
      <c r="F72" s="283"/>
      <c r="G72" s="283"/>
      <c r="H72" s="283"/>
      <c r="I72" s="283"/>
      <c r="J72" s="283"/>
      <c r="K72" s="283"/>
      <c r="L72" s="283"/>
      <c r="M72" s="283"/>
    </row>
    <row r="73" spans="2:13">
      <c r="B73" s="76"/>
      <c r="C73" s="75"/>
      <c r="D73" s="283"/>
      <c r="E73" s="283"/>
      <c r="F73" s="283"/>
      <c r="G73" s="283"/>
      <c r="H73" s="283"/>
      <c r="I73" s="283"/>
      <c r="J73" s="283"/>
      <c r="K73" s="283"/>
      <c r="L73" s="283"/>
      <c r="M73" s="283"/>
    </row>
    <row r="74" spans="2:13">
      <c r="B74" s="76"/>
      <c r="C74" s="75"/>
      <c r="D74" s="283"/>
      <c r="E74" s="283"/>
      <c r="F74" s="283"/>
      <c r="G74" s="283"/>
      <c r="H74" s="283"/>
      <c r="I74" s="283"/>
      <c r="J74" s="283"/>
      <c r="K74" s="283"/>
      <c r="L74" s="283"/>
      <c r="M74" s="283"/>
    </row>
    <row r="75" spans="2:13">
      <c r="B75" s="76"/>
      <c r="C75" s="75"/>
      <c r="D75" s="283"/>
      <c r="E75" s="283"/>
      <c r="F75" s="283"/>
      <c r="G75" s="283"/>
      <c r="H75" s="283"/>
      <c r="I75" s="283"/>
      <c r="J75" s="283"/>
      <c r="K75" s="283"/>
      <c r="L75" s="283"/>
      <c r="M75" s="283"/>
    </row>
    <row r="76" spans="2:13">
      <c r="B76" s="76"/>
      <c r="C76" s="75"/>
      <c r="D76" s="283"/>
      <c r="E76" s="283"/>
      <c r="F76" s="283"/>
      <c r="G76" s="283"/>
      <c r="H76" s="283"/>
      <c r="I76" s="283"/>
      <c r="J76" s="283"/>
      <c r="K76" s="283"/>
      <c r="L76" s="283"/>
      <c r="M76" s="283"/>
    </row>
    <row r="77" spans="2:13">
      <c r="B77" s="76"/>
      <c r="C77" s="75"/>
      <c r="D77" s="283"/>
      <c r="E77" s="283"/>
      <c r="F77" s="283"/>
      <c r="G77" s="283"/>
      <c r="H77" s="283"/>
      <c r="I77" s="283"/>
      <c r="J77" s="283"/>
      <c r="K77" s="283"/>
      <c r="L77" s="283"/>
      <c r="M77" s="283"/>
    </row>
    <row r="78" spans="2:13" ht="15" customHeight="1">
      <c r="B78" s="76"/>
      <c r="C78" s="75"/>
      <c r="D78" s="283"/>
      <c r="E78" s="283"/>
      <c r="F78" s="283"/>
      <c r="G78" s="283"/>
      <c r="H78" s="283"/>
      <c r="I78" s="283"/>
      <c r="J78" s="283"/>
      <c r="K78" s="283"/>
      <c r="L78" s="283"/>
      <c r="M78" s="283"/>
    </row>
    <row r="79" spans="2:13" ht="15" customHeight="1">
      <c r="B79" s="284"/>
      <c r="C79" s="75"/>
      <c r="D79" s="283"/>
      <c r="E79" s="283"/>
      <c r="F79" s="283"/>
      <c r="G79" s="283"/>
      <c r="H79" s="283"/>
      <c r="I79" s="283"/>
      <c r="J79" s="283"/>
      <c r="K79" s="283"/>
      <c r="L79" s="283"/>
      <c r="M79" s="283"/>
    </row>
    <row r="80" spans="2:13" ht="15" customHeight="1">
      <c r="B80" s="76"/>
      <c r="C80" s="75"/>
      <c r="D80" s="283"/>
      <c r="E80" s="283"/>
      <c r="F80" s="283"/>
      <c r="G80" s="283"/>
      <c r="H80" s="283"/>
      <c r="I80" s="283"/>
      <c r="J80" s="283"/>
      <c r="K80" s="283"/>
      <c r="L80" s="283"/>
      <c r="M80" s="283"/>
    </row>
    <row r="81" spans="2:13" ht="15" customHeight="1">
      <c r="B81" s="76"/>
      <c r="C81" s="75"/>
      <c r="D81" s="283"/>
      <c r="E81" s="283"/>
      <c r="F81" s="283"/>
      <c r="G81" s="283"/>
      <c r="H81" s="283"/>
      <c r="I81" s="283"/>
      <c r="J81" s="283"/>
      <c r="K81" s="283"/>
      <c r="L81" s="283"/>
      <c r="M81" s="283"/>
    </row>
    <row r="82" spans="2:13" ht="15" customHeight="1">
      <c r="B82" s="284"/>
      <c r="C82" s="75"/>
      <c r="D82" s="283"/>
      <c r="E82" s="283"/>
      <c r="F82" s="283"/>
      <c r="G82" s="283"/>
      <c r="H82" s="283"/>
      <c r="I82" s="283"/>
      <c r="J82" s="283"/>
      <c r="K82" s="283"/>
      <c r="L82" s="283"/>
      <c r="M82" s="283"/>
    </row>
    <row r="83" spans="2:13">
      <c r="B83" s="284"/>
      <c r="C83" s="284"/>
      <c r="D83" s="283"/>
      <c r="E83" s="283"/>
      <c r="F83" s="283"/>
      <c r="G83" s="283"/>
      <c r="H83" s="283"/>
      <c r="I83" s="283"/>
      <c r="J83" s="283"/>
      <c r="K83" s="283"/>
      <c r="L83" s="283"/>
      <c r="M83" s="283"/>
    </row>
  </sheetData>
  <mergeCells count="2">
    <mergeCell ref="K1:M6"/>
    <mergeCell ref="J40:L4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00"/>
  </sheetPr>
  <dimension ref="B7:O52"/>
  <sheetViews>
    <sheetView showGridLines="0" topLeftCell="A18" workbookViewId="0">
      <selection activeCell="S32" sqref="S32"/>
    </sheetView>
  </sheetViews>
  <sheetFormatPr defaultColWidth="8.75" defaultRowHeight="15.75"/>
  <cols>
    <col min="2" max="2" width="25.25" customWidth="1"/>
  </cols>
  <sheetData>
    <row r="7" spans="2:8" ht="18.75">
      <c r="B7" s="37" t="s">
        <v>62</v>
      </c>
      <c r="C7" s="239" t="s">
        <v>1504</v>
      </c>
      <c r="H7" s="94" t="s">
        <v>1505</v>
      </c>
    </row>
    <row r="8" spans="2:8">
      <c r="B8" s="43" t="s">
        <v>1006</v>
      </c>
      <c r="C8">
        <f>VLOOKUP(B8,'Aggregate Aid'!B:S,18,0)</f>
        <v>3.0311380545604849</v>
      </c>
    </row>
    <row r="9" spans="2:8">
      <c r="B9" s="43" t="s">
        <v>737</v>
      </c>
      <c r="C9">
        <f>VLOOKUP(B9,'Aggregate Aid'!B:S,18,0)</f>
        <v>1.4695665472581978</v>
      </c>
    </row>
    <row r="10" spans="2:8">
      <c r="B10" s="43" t="s">
        <v>153</v>
      </c>
      <c r="C10">
        <f>VLOOKUP(B10,'Aggregate Aid'!B:S,18,0)</f>
        <v>0.66816312223428909</v>
      </c>
    </row>
    <row r="11" spans="2:8">
      <c r="B11" s="43" t="s">
        <v>937</v>
      </c>
      <c r="C11">
        <f>VLOOKUP(B11,'Aggregate Aid'!B:S,18,0)</f>
        <v>0.39312237483063084</v>
      </c>
    </row>
    <row r="12" spans="2:8">
      <c r="B12" s="43" t="s">
        <v>608</v>
      </c>
      <c r="C12">
        <f>VLOOKUP(B12,'Aggregate Aid'!B:S,18,0)</f>
        <v>0.22</v>
      </c>
    </row>
    <row r="13" spans="2:8">
      <c r="B13" s="43" t="s">
        <v>346</v>
      </c>
      <c r="C13">
        <f>VLOOKUP(B13,'Aggregate Aid'!B:S,18,0)</f>
        <v>0.22</v>
      </c>
    </row>
    <row r="14" spans="2:8">
      <c r="B14" s="43" t="s">
        <v>803</v>
      </c>
      <c r="C14">
        <f>VLOOKUP(B14,'Aggregate Aid'!B:S,18,0)</f>
        <v>0.19466426931202352</v>
      </c>
    </row>
    <row r="15" spans="2:8">
      <c r="B15" s="43" t="s">
        <v>562</v>
      </c>
      <c r="C15">
        <f>VLOOKUP(B15,'Aggregate Aid'!B:S,18,0)</f>
        <v>0.15</v>
      </c>
    </row>
    <row r="16" spans="2:8">
      <c r="B16" s="43" t="s">
        <v>427</v>
      </c>
      <c r="C16">
        <f>VLOOKUP(B16,'Aggregate Aid'!B:S,18,0)</f>
        <v>0.1422330394047947</v>
      </c>
    </row>
    <row r="17" spans="2:3">
      <c r="B17" s="43" t="s">
        <v>388</v>
      </c>
      <c r="C17">
        <f>VLOOKUP(B17,'Aggregate Aid'!B:S,18,0)</f>
        <v>0.1</v>
      </c>
    </row>
    <row r="18" spans="2:3">
      <c r="B18" s="43" t="s">
        <v>905</v>
      </c>
      <c r="C18">
        <f>VLOOKUP(B18,'Aggregate Aid'!B:S,18,0)</f>
        <v>7.8008444414107828E-2</v>
      </c>
    </row>
    <row r="19" spans="2:3">
      <c r="B19" s="43" t="s">
        <v>231</v>
      </c>
      <c r="C19">
        <f>VLOOKUP(B19,'Aggregate Aid'!B:S,18,0)</f>
        <v>6.6358844224618435E-2</v>
      </c>
    </row>
    <row r="20" spans="2:3">
      <c r="B20" s="43" t="s">
        <v>692</v>
      </c>
      <c r="C20">
        <f>VLOOKUP(B20,'Aggregate Aid'!B:S,18,0)</f>
        <v>5.0212051070083585E-2</v>
      </c>
    </row>
    <row r="21" spans="2:3">
      <c r="B21" s="43" t="s">
        <v>638</v>
      </c>
      <c r="C21">
        <f>VLOOKUP(B21,'Aggregate Aid'!B:S,18,0)</f>
        <v>3.9E-2</v>
      </c>
    </row>
    <row r="22" spans="2:3">
      <c r="B22" s="43" t="s">
        <v>124</v>
      </c>
      <c r="C22">
        <f>VLOOKUP(B22,'Aggregate Aid'!B:S,18,0)</f>
        <v>1.9948103242399193E-2</v>
      </c>
    </row>
    <row r="23" spans="2:3">
      <c r="B23" s="43" t="s">
        <v>832</v>
      </c>
      <c r="C23">
        <f>VLOOKUP(B23,'Aggregate Aid'!B:S,18,0)</f>
        <v>1.8370533664002941E-2</v>
      </c>
    </row>
    <row r="24" spans="2:3">
      <c r="B24" s="43" t="s">
        <v>206</v>
      </c>
      <c r="C24">
        <f>VLOOKUP(B24,'Aggregate Aid'!B:S,18,0)</f>
        <v>1.6394526343623983E-2</v>
      </c>
    </row>
    <row r="25" spans="2:3">
      <c r="B25" s="43" t="s">
        <v>485</v>
      </c>
      <c r="C25">
        <f>VLOOKUP(B25,'Aggregate Aid'!B:S,18,0)</f>
        <v>1.3923833930375676E-2</v>
      </c>
    </row>
    <row r="26" spans="2:3">
      <c r="B26" s="43" t="s">
        <v>775</v>
      </c>
      <c r="C26">
        <f>VLOOKUP(B26,'Aggregate Aid'!B:S,18,0)</f>
        <v>0.01</v>
      </c>
    </row>
    <row r="27" spans="2:3">
      <c r="B27" s="43" t="s">
        <v>358</v>
      </c>
      <c r="C27">
        <f>VLOOKUP(B27,'Aggregate Aid'!B:S,18,0)</f>
        <v>6.7695416551850828E-3</v>
      </c>
    </row>
    <row r="28" spans="2:3">
      <c r="B28" s="43" t="s">
        <v>316</v>
      </c>
      <c r="C28">
        <f>VLOOKUP(B28,'Aggregate Aid'!B:S,18,0)</f>
        <v>4.9600440892807931E-3</v>
      </c>
    </row>
    <row r="29" spans="2:3">
      <c r="B29" s="43" t="s">
        <v>863</v>
      </c>
      <c r="C29">
        <f>VLOOKUP(B29,'Aggregate Aid'!B:S,18,0)</f>
        <v>3.3778818774685402E-3</v>
      </c>
    </row>
    <row r="30" spans="2:3">
      <c r="B30" s="43" t="s">
        <v>663</v>
      </c>
      <c r="C30">
        <f>VLOOKUP(B30,'Aggregate Aid'!B:S,18,0)</f>
        <v>3.0320336180766055E-3</v>
      </c>
    </row>
    <row r="31" spans="2:3">
      <c r="B31" s="43" t="s">
        <v>781</v>
      </c>
      <c r="C31">
        <f>VLOOKUP(B31,'Aggregate Aid'!B:S,18,0)</f>
        <v>3.0000000000000001E-3</v>
      </c>
    </row>
    <row r="32" spans="2:3">
      <c r="B32" s="43" t="s">
        <v>1100</v>
      </c>
      <c r="C32">
        <f>VLOOKUP(B32,'Aggregate Aid'!B:S,18,0)</f>
        <v>0</v>
      </c>
    </row>
    <row r="33" spans="2:15">
      <c r="B33" s="43" t="s">
        <v>588</v>
      </c>
      <c r="C33">
        <f>VLOOKUP(B33,'Aggregate Aid'!B:S,18,0)</f>
        <v>0</v>
      </c>
    </row>
    <row r="34" spans="2:15">
      <c r="B34" s="43" t="s">
        <v>535</v>
      </c>
      <c r="C34">
        <f>VLOOKUP(B34,'Aggregate Aid'!B:S,18,0)</f>
        <v>0</v>
      </c>
    </row>
    <row r="35" spans="2:15">
      <c r="B35" s="43" t="s">
        <v>94</v>
      </c>
      <c r="C35">
        <f>VLOOKUP(B35,'Aggregate Aid'!B:S,18,0)</f>
        <v>0</v>
      </c>
    </row>
    <row r="36" spans="2:15">
      <c r="B36" s="43" t="s">
        <v>513</v>
      </c>
      <c r="C36">
        <f>VLOOKUP(B36,'Aggregate Aid'!B:S,18,0)</f>
        <v>0</v>
      </c>
    </row>
    <row r="37" spans="2:15">
      <c r="B37" s="43" t="s">
        <v>222</v>
      </c>
      <c r="C37">
        <f>VLOOKUP(B37,'Aggregate Aid'!B:S,18,0)</f>
        <v>0</v>
      </c>
    </row>
    <row r="38" spans="2:15">
      <c r="B38" s="43" t="s">
        <v>685</v>
      </c>
      <c r="C38">
        <f>VLOOKUP(B38,'Aggregate Aid'!B:S,18,0)</f>
        <v>0</v>
      </c>
    </row>
    <row r="39" spans="2:15">
      <c r="B39" s="224" t="s">
        <v>146</v>
      </c>
      <c r="C39">
        <f>VLOOKUP(B39,'Aggregate Aid'!B:S,18,0)</f>
        <v>0</v>
      </c>
    </row>
    <row r="47" spans="2:15" ht="15.75" customHeight="1">
      <c r="G47" s="706" t="s">
        <v>1506</v>
      </c>
      <c r="H47" s="706"/>
      <c r="I47" s="706"/>
      <c r="J47" s="706"/>
      <c r="K47" s="706"/>
      <c r="L47" s="706"/>
      <c r="M47" s="706"/>
      <c r="N47" s="706"/>
      <c r="O47" s="706"/>
    </row>
    <row r="48" spans="2:15">
      <c r="G48" s="706"/>
      <c r="H48" s="706"/>
      <c r="I48" s="706"/>
      <c r="J48" s="706"/>
      <c r="K48" s="706"/>
      <c r="L48" s="706"/>
      <c r="M48" s="706"/>
      <c r="N48" s="706"/>
      <c r="O48" s="706"/>
    </row>
    <row r="49" spans="7:15">
      <c r="G49" s="706"/>
      <c r="H49" s="706"/>
      <c r="I49" s="706"/>
      <c r="J49" s="706"/>
      <c r="K49" s="706"/>
      <c r="L49" s="706"/>
      <c r="M49" s="706"/>
      <c r="N49" s="706"/>
      <c r="O49" s="706"/>
    </row>
    <row r="50" spans="7:15">
      <c r="G50" s="706"/>
      <c r="H50" s="706"/>
      <c r="I50" s="706"/>
      <c r="J50" s="706"/>
      <c r="K50" s="706"/>
      <c r="L50" s="706"/>
      <c r="M50" s="706"/>
      <c r="N50" s="706"/>
      <c r="O50" s="706"/>
    </row>
    <row r="51" spans="7:15">
      <c r="G51" s="706"/>
      <c r="H51" s="706"/>
      <c r="I51" s="706"/>
      <c r="J51" s="706"/>
      <c r="K51" s="706"/>
      <c r="L51" s="706"/>
      <c r="M51" s="706"/>
      <c r="N51" s="706"/>
      <c r="O51" s="706"/>
    </row>
    <row r="52" spans="7:15">
      <c r="G52" s="706"/>
      <c r="H52" s="706"/>
      <c r="I52" s="706"/>
      <c r="J52" s="706"/>
      <c r="K52" s="706"/>
      <c r="L52" s="706"/>
      <c r="M52" s="706"/>
      <c r="N52" s="706"/>
      <c r="O52" s="706"/>
    </row>
  </sheetData>
  <sortState ref="B8:C40">
    <sortCondition descending="1" ref="C8:C40"/>
  </sortState>
  <mergeCells count="1">
    <mergeCell ref="G47:O5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0000"/>
  </sheetPr>
  <dimension ref="B5:U48"/>
  <sheetViews>
    <sheetView showGridLines="0" topLeftCell="I1" zoomScaleNormal="100" workbookViewId="0">
      <selection activeCell="I5" sqref="I5"/>
    </sheetView>
  </sheetViews>
  <sheetFormatPr defaultColWidth="9" defaultRowHeight="15.75"/>
  <cols>
    <col min="1" max="1" width="5.875" style="174" customWidth="1"/>
    <col min="2" max="2" width="40" style="174" customWidth="1"/>
    <col min="3" max="3" width="21.125" style="174" hidden="1" customWidth="1"/>
    <col min="4" max="4" width="20.375" style="174" customWidth="1"/>
    <col min="5" max="5" width="26.625" style="174" customWidth="1"/>
    <col min="6" max="6" width="13.375" style="174" customWidth="1"/>
    <col min="7" max="16384" width="9" style="174"/>
  </cols>
  <sheetData>
    <row r="5" spans="2:14" ht="20.25">
      <c r="B5" s="173" t="s">
        <v>1507</v>
      </c>
      <c r="N5" s="393" t="s">
        <v>1508</v>
      </c>
    </row>
    <row r="7" spans="2:14">
      <c r="B7" s="175" t="s">
        <v>62</v>
      </c>
      <c r="C7" s="175" t="s">
        <v>1509</v>
      </c>
      <c r="D7" s="268" t="s">
        <v>1510</v>
      </c>
      <c r="E7" s="175" t="s">
        <v>1511</v>
      </c>
      <c r="F7" s="175" t="s">
        <v>1512</v>
      </c>
    </row>
    <row r="8" spans="2:14">
      <c r="B8" s="174" t="s">
        <v>1139</v>
      </c>
      <c r="D8" s="174">
        <v>0</v>
      </c>
      <c r="E8" s="174">
        <v>4</v>
      </c>
      <c r="F8" s="278">
        <v>4</v>
      </c>
    </row>
    <row r="9" spans="2:14">
      <c r="B9" s="174" t="s">
        <v>1513</v>
      </c>
      <c r="C9" s="174">
        <v>1.1000000000000001</v>
      </c>
      <c r="D9" s="174">
        <v>0.6</v>
      </c>
      <c r="E9" s="174">
        <f>F9-D9</f>
        <v>0.4</v>
      </c>
      <c r="F9" s="278">
        <v>1</v>
      </c>
    </row>
    <row r="10" spans="2:14">
      <c r="B10" s="174" t="s">
        <v>1514</v>
      </c>
      <c r="D10" s="174">
        <v>0</v>
      </c>
      <c r="E10" s="174">
        <v>1</v>
      </c>
      <c r="F10" s="278">
        <v>1</v>
      </c>
    </row>
    <row r="11" spans="2:14">
      <c r="B11" s="174" t="s">
        <v>1515</v>
      </c>
      <c r="D11" s="174">
        <v>0</v>
      </c>
      <c r="E11" s="174">
        <v>1</v>
      </c>
      <c r="F11" s="278">
        <v>1</v>
      </c>
    </row>
    <row r="12" spans="2:14">
      <c r="B12" s="174" t="s">
        <v>124</v>
      </c>
      <c r="C12" s="174">
        <v>0.90400000000000003</v>
      </c>
      <c r="D12" s="174">
        <v>8.3000000000000004E-2</v>
      </c>
      <c r="E12" s="174">
        <f t="shared" ref="E12:E24" si="0">F12-D12</f>
        <v>0.73</v>
      </c>
      <c r="F12" s="278">
        <v>0.81299999999999994</v>
      </c>
    </row>
    <row r="13" spans="2:14">
      <c r="B13" s="174" t="s">
        <v>358</v>
      </c>
      <c r="C13" s="174">
        <v>0.77800000000000002</v>
      </c>
      <c r="D13" s="174">
        <v>0</v>
      </c>
      <c r="E13" s="174">
        <f t="shared" si="0"/>
        <v>0.7</v>
      </c>
      <c r="F13" s="278">
        <v>0.7</v>
      </c>
    </row>
    <row r="14" spans="2:14">
      <c r="B14" s="174" t="s">
        <v>803</v>
      </c>
      <c r="C14" s="174">
        <v>0.59499999999999997</v>
      </c>
      <c r="D14" s="174">
        <v>0</v>
      </c>
      <c r="E14" s="174">
        <f t="shared" si="0"/>
        <v>0.53</v>
      </c>
      <c r="F14" s="278">
        <v>0.53</v>
      </c>
    </row>
    <row r="15" spans="2:14">
      <c r="B15" s="174" t="s">
        <v>562</v>
      </c>
      <c r="C15" s="174">
        <v>0.4</v>
      </c>
      <c r="D15" s="174">
        <v>0</v>
      </c>
      <c r="E15" s="174">
        <f t="shared" si="0"/>
        <v>0.36</v>
      </c>
      <c r="F15" s="278">
        <v>0.36</v>
      </c>
    </row>
    <row r="16" spans="2:14">
      <c r="B16" s="174" t="s">
        <v>905</v>
      </c>
      <c r="C16" s="174">
        <v>0.33300000000000002</v>
      </c>
      <c r="D16" s="174">
        <v>0</v>
      </c>
      <c r="E16" s="174">
        <f t="shared" si="0"/>
        <v>0.3</v>
      </c>
      <c r="F16" s="278">
        <v>0.3</v>
      </c>
    </row>
    <row r="17" spans="2:21">
      <c r="B17" s="174" t="s">
        <v>231</v>
      </c>
      <c r="C17" s="174">
        <v>0.222</v>
      </c>
      <c r="D17" s="174">
        <v>0</v>
      </c>
      <c r="E17" s="174">
        <f t="shared" si="0"/>
        <v>0.2</v>
      </c>
      <c r="F17" s="278">
        <v>0.2</v>
      </c>
    </row>
    <row r="18" spans="2:21">
      <c r="B18" s="174" t="s">
        <v>206</v>
      </c>
      <c r="C18" s="174">
        <v>0.111</v>
      </c>
      <c r="D18" s="174">
        <v>0</v>
      </c>
      <c r="E18" s="174">
        <f t="shared" si="0"/>
        <v>0.1</v>
      </c>
      <c r="F18" s="278">
        <v>0.1</v>
      </c>
    </row>
    <row r="19" spans="2:21">
      <c r="B19" s="174" t="s">
        <v>153</v>
      </c>
      <c r="C19" s="174">
        <v>0.08</v>
      </c>
      <c r="D19" s="174">
        <v>0</v>
      </c>
      <c r="E19" s="174">
        <f t="shared" si="0"/>
        <v>7.3482134656011763E-2</v>
      </c>
      <c r="F19" s="278">
        <f>C19/VLOOKUP("USD",'Currency Conversion'!B:C,2,0)</f>
        <v>7.3482134656011763E-2</v>
      </c>
    </row>
    <row r="20" spans="2:21">
      <c r="B20" s="174" t="s">
        <v>427</v>
      </c>
      <c r="D20" s="174">
        <v>7.0000000000000007E-2</v>
      </c>
      <c r="E20" s="174">
        <f t="shared" si="0"/>
        <v>0</v>
      </c>
      <c r="F20" s="279">
        <v>7.0000000000000007E-2</v>
      </c>
    </row>
    <row r="21" spans="2:21">
      <c r="B21" s="174" t="s">
        <v>535</v>
      </c>
      <c r="C21" s="174">
        <v>5.8000000000000003E-2</v>
      </c>
      <c r="D21" s="174">
        <v>5.2999999999999999E-2</v>
      </c>
      <c r="E21" s="174">
        <f t="shared" si="0"/>
        <v>0</v>
      </c>
      <c r="F21" s="278">
        <v>5.2999999999999999E-2</v>
      </c>
    </row>
    <row r="22" spans="2:21">
      <c r="B22" s="174" t="s">
        <v>1516</v>
      </c>
      <c r="C22" s="174">
        <v>5.0000000000000001E-3</v>
      </c>
      <c r="D22" s="174">
        <v>0</v>
      </c>
      <c r="E22" s="174">
        <f t="shared" si="0"/>
        <v>4.5926334160007352E-3</v>
      </c>
      <c r="F22" s="278">
        <f>C22/VLOOKUP("USD",'Currency Conversion'!B:C,2,0)</f>
        <v>4.5926334160007352E-3</v>
      </c>
    </row>
    <row r="23" spans="2:21">
      <c r="B23" s="174" t="s">
        <v>346</v>
      </c>
      <c r="C23" s="174">
        <v>1.11E-4</v>
      </c>
      <c r="D23" s="174">
        <v>0</v>
      </c>
      <c r="E23" s="174">
        <f t="shared" si="0"/>
        <v>1E-4</v>
      </c>
      <c r="F23" s="278">
        <v>1E-4</v>
      </c>
    </row>
    <row r="24" spans="2:21">
      <c r="B24" s="174" t="s">
        <v>685</v>
      </c>
      <c r="C24" s="174">
        <v>5.5000000000000002E-5</v>
      </c>
      <c r="D24" s="174">
        <v>0</v>
      </c>
      <c r="E24" s="174">
        <f t="shared" si="0"/>
        <v>5.0000000000000002E-5</v>
      </c>
      <c r="F24" s="278">
        <v>5.0000000000000002E-5</v>
      </c>
    </row>
    <row r="28" spans="2:21">
      <c r="B28" s="174" t="s">
        <v>1503</v>
      </c>
      <c r="C28" s="174">
        <f>SUM(C8:C20)</f>
        <v>4.5229999999999997</v>
      </c>
      <c r="D28" s="174">
        <f>SUM(D8:D24)</f>
        <v>0.80599999999999994</v>
      </c>
      <c r="E28" s="174">
        <f>SUM(E8:E21)</f>
        <v>9.3934821346560113</v>
      </c>
      <c r="F28" s="174">
        <f>SUM(F8:F24)</f>
        <v>10.204224768072011</v>
      </c>
    </row>
    <row r="29" spans="2:21" ht="41.25" customHeight="1">
      <c r="C29" s="102" t="s">
        <v>1517</v>
      </c>
      <c r="M29" s="392"/>
      <c r="N29" s="392"/>
      <c r="O29" s="392"/>
      <c r="P29" s="708" t="s">
        <v>1518</v>
      </c>
      <c r="Q29" s="708"/>
      <c r="R29" s="708"/>
      <c r="S29" s="708"/>
      <c r="T29" s="708"/>
      <c r="U29" s="708"/>
    </row>
    <row r="30" spans="2:21">
      <c r="D30" s="102"/>
      <c r="M30" s="392"/>
      <c r="N30" s="392"/>
      <c r="O30" s="392"/>
      <c r="P30" s="708"/>
      <c r="Q30" s="708"/>
      <c r="R30" s="708"/>
      <c r="S30" s="708"/>
      <c r="T30" s="708"/>
      <c r="U30" s="708"/>
    </row>
    <row r="31" spans="2:21">
      <c r="C31" s="102"/>
      <c r="D31" s="102"/>
      <c r="M31" s="392"/>
      <c r="N31" s="392"/>
      <c r="O31" s="392"/>
      <c r="P31" s="708"/>
      <c r="Q31" s="708"/>
      <c r="R31" s="708"/>
      <c r="S31" s="708"/>
      <c r="T31" s="708"/>
      <c r="U31" s="708"/>
    </row>
    <row r="32" spans="2:21">
      <c r="M32" s="392"/>
      <c r="N32" s="392"/>
      <c r="O32" s="392"/>
      <c r="P32" s="392"/>
      <c r="Q32" s="392"/>
      <c r="R32" s="392"/>
      <c r="S32" s="392"/>
    </row>
    <row r="33" spans="2:19">
      <c r="M33" s="392"/>
      <c r="N33" s="392"/>
      <c r="O33" s="392"/>
      <c r="P33" s="392"/>
      <c r="Q33" s="392"/>
      <c r="R33" s="392"/>
      <c r="S33" s="392"/>
    </row>
    <row r="34" spans="2:19" ht="15.75" hidden="1" customHeight="1">
      <c r="M34" s="392"/>
      <c r="N34" s="392"/>
      <c r="O34" s="392"/>
      <c r="P34" s="392"/>
      <c r="Q34" s="392"/>
      <c r="R34" s="392"/>
      <c r="S34" s="392"/>
    </row>
    <row r="35" spans="2:19">
      <c r="M35" s="392"/>
      <c r="N35" s="392"/>
      <c r="O35" s="392"/>
      <c r="P35" s="392"/>
      <c r="Q35" s="392"/>
      <c r="R35" s="392"/>
      <c r="S35" s="392"/>
    </row>
    <row r="38" spans="2:19" ht="20.25">
      <c r="B38" s="316"/>
      <c r="C38" s="317"/>
      <c r="D38" s="317"/>
      <c r="E38" s="317"/>
      <c r="F38" s="317"/>
      <c r="G38" s="317"/>
    </row>
    <row r="39" spans="2:19">
      <c r="B39" s="317"/>
      <c r="C39" s="318"/>
      <c r="D39" s="319"/>
      <c r="E39" s="317"/>
      <c r="F39" s="317"/>
      <c r="G39" s="317"/>
    </row>
    <row r="40" spans="2:19">
      <c r="B40" s="320"/>
      <c r="C40" s="317"/>
      <c r="D40" s="317"/>
      <c r="E40" s="317"/>
      <c r="F40" s="317"/>
      <c r="G40" s="317"/>
    </row>
    <row r="41" spans="2:19">
      <c r="B41" s="321"/>
      <c r="C41" s="317"/>
      <c r="D41" s="317"/>
      <c r="E41" s="317"/>
      <c r="F41" s="317"/>
      <c r="G41" s="317"/>
    </row>
    <row r="42" spans="2:19">
      <c r="B42" s="317"/>
      <c r="C42" s="322"/>
      <c r="D42" s="317"/>
      <c r="E42" s="317"/>
      <c r="F42" s="317"/>
      <c r="G42" s="317"/>
    </row>
    <row r="43" spans="2:19">
      <c r="B43" s="317"/>
      <c r="C43" s="317"/>
      <c r="D43" s="317"/>
      <c r="E43" s="317"/>
      <c r="F43" s="317"/>
      <c r="G43" s="317"/>
    </row>
    <row r="44" spans="2:19">
      <c r="B44" s="317"/>
      <c r="C44" s="317"/>
      <c r="D44" s="317"/>
      <c r="E44" s="317"/>
      <c r="F44" s="317"/>
      <c r="G44" s="317"/>
    </row>
    <row r="45" spans="2:19">
      <c r="B45" s="317"/>
      <c r="C45" s="317"/>
      <c r="D45" s="322"/>
      <c r="E45" s="317"/>
      <c r="F45" s="317"/>
      <c r="G45" s="317"/>
    </row>
    <row r="46" spans="2:19">
      <c r="B46" s="317"/>
      <c r="C46" s="317"/>
      <c r="D46" s="317"/>
      <c r="E46" s="317"/>
      <c r="F46" s="317"/>
      <c r="G46" s="317"/>
    </row>
    <row r="47" spans="2:19">
      <c r="B47" s="317"/>
      <c r="C47" s="317"/>
      <c r="D47" s="317"/>
      <c r="E47" s="317"/>
      <c r="F47" s="317"/>
      <c r="G47" s="317"/>
    </row>
    <row r="48" spans="2:19">
      <c r="B48" s="317"/>
      <c r="C48" s="317"/>
      <c r="D48" s="317"/>
      <c r="E48" s="317"/>
      <c r="F48" s="317"/>
      <c r="G48" s="317"/>
    </row>
  </sheetData>
  <sortState ref="B8:F24">
    <sortCondition descending="1" ref="F8:F24"/>
  </sortState>
  <mergeCells count="1">
    <mergeCell ref="P29:U31"/>
  </mergeCells>
  <hyperlinks>
    <hyperlink ref="C29" r:id="rId1" xr:uid="{00000000-0004-0000-0D00-00000000000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472C4"/>
  </sheetPr>
  <dimension ref="A1:V395"/>
  <sheetViews>
    <sheetView tabSelected="1" topLeftCell="A106" zoomScale="85" zoomScaleNormal="85" workbookViewId="0">
      <pane xSplit="1" topLeftCell="B1" activePane="topRight" state="frozen"/>
      <selection activeCell="A2" sqref="A2"/>
      <selection pane="topRight" activeCell="C111" sqref="C111:C115"/>
    </sheetView>
  </sheetViews>
  <sheetFormatPr defaultColWidth="10.875" defaultRowHeight="15.75"/>
  <cols>
    <col min="1" max="1" width="7.5" style="306" bestFit="1" customWidth="1"/>
    <col min="2" max="2" width="22.125" style="306" bestFit="1" customWidth="1"/>
    <col min="3" max="3" width="32.625" style="297" customWidth="1"/>
    <col min="4" max="4" width="22.625" style="306" customWidth="1"/>
    <col min="5" max="5" width="55.5" style="297" customWidth="1"/>
    <col min="6" max="6" width="55.125" style="314" customWidth="1"/>
    <col min="7" max="7" width="49.125" style="304" customWidth="1"/>
    <col min="8" max="8" width="26.125" style="313" customWidth="1"/>
    <col min="9" max="9" width="62.625" style="297" customWidth="1"/>
    <col min="10" max="10" width="20.875" style="1" customWidth="1"/>
    <col min="11" max="11" width="18.375" style="3" customWidth="1"/>
    <col min="12" max="12" width="31.5" style="312" customWidth="1"/>
    <col min="13" max="13" width="24.875" style="312" customWidth="1"/>
    <col min="14" max="14" width="24.5" style="312" customWidth="1"/>
    <col min="15" max="15" width="17" style="313" customWidth="1"/>
    <col min="16" max="16" width="37.625" style="26" customWidth="1"/>
    <col min="17" max="17" width="32.5" style="26" customWidth="1"/>
    <col min="18" max="18" width="36.375" style="82" customWidth="1"/>
    <col min="19" max="19" width="39.5" style="396" customWidth="1"/>
    <col min="20" max="20" width="27.125" style="301" customWidth="1"/>
    <col min="21" max="16384" width="10.875" style="297"/>
  </cols>
  <sheetData>
    <row r="1" spans="1:20" s="324" customFormat="1">
      <c r="A1" s="323" t="s">
        <v>22</v>
      </c>
      <c r="B1" s="324" t="s">
        <v>62</v>
      </c>
      <c r="C1" s="324" t="s">
        <v>26</v>
      </c>
      <c r="D1" s="323" t="s">
        <v>28</v>
      </c>
      <c r="E1" s="324" t="s">
        <v>30</v>
      </c>
      <c r="F1" s="325" t="s">
        <v>32</v>
      </c>
      <c r="G1" s="326" t="s">
        <v>83</v>
      </c>
      <c r="H1" s="324" t="s">
        <v>36</v>
      </c>
      <c r="I1" s="324" t="s">
        <v>84</v>
      </c>
      <c r="J1" s="327" t="s">
        <v>40</v>
      </c>
      <c r="K1" s="328" t="s">
        <v>85</v>
      </c>
      <c r="L1" s="329" t="s">
        <v>86</v>
      </c>
      <c r="M1" s="329" t="s">
        <v>87</v>
      </c>
      <c r="N1" s="329" t="s">
        <v>52</v>
      </c>
      <c r="O1" s="324" t="s">
        <v>54</v>
      </c>
      <c r="P1" s="330" t="s">
        <v>88</v>
      </c>
      <c r="Q1" s="330" t="s">
        <v>89</v>
      </c>
      <c r="R1" s="330" t="s">
        <v>90</v>
      </c>
      <c r="S1" s="400" t="s">
        <v>91</v>
      </c>
      <c r="T1" s="395" t="s">
        <v>92</v>
      </c>
    </row>
    <row r="2" spans="1:20" s="331" customFormat="1" ht="17.100000000000001" customHeight="1">
      <c r="A2" s="595" t="s">
        <v>93</v>
      </c>
      <c r="B2" s="598" t="s">
        <v>94</v>
      </c>
      <c r="C2" s="601">
        <v>44617</v>
      </c>
      <c r="D2" s="595" t="s">
        <v>95</v>
      </c>
      <c r="E2" s="598" t="s">
        <v>96</v>
      </c>
      <c r="F2" s="607" t="s">
        <v>97</v>
      </c>
      <c r="G2" s="586" t="s">
        <v>98</v>
      </c>
      <c r="H2" s="571" t="s">
        <v>99</v>
      </c>
      <c r="I2" s="469" t="s">
        <v>100</v>
      </c>
      <c r="J2" s="1">
        <v>50000</v>
      </c>
      <c r="K2" s="3">
        <f>VLOOKUP(I2,Prices!A:B,2,0)</f>
        <v>2.2999999999999998</v>
      </c>
      <c r="L2" s="471">
        <f>J2*K2</f>
        <v>114999.99999999999</v>
      </c>
      <c r="M2" s="561">
        <f>SUM(L2:L9)</f>
        <v>775000</v>
      </c>
      <c r="N2" s="561">
        <f>M2/VLOOKUP(H2,'Currency Conversion'!B:C,2,0)</f>
        <v>711858.1794801139</v>
      </c>
      <c r="O2" s="571" t="s">
        <v>101</v>
      </c>
      <c r="P2" s="576" t="s">
        <v>102</v>
      </c>
      <c r="Q2" s="569" t="s">
        <v>103</v>
      </c>
      <c r="R2" s="569" t="s">
        <v>103</v>
      </c>
      <c r="S2" s="653">
        <v>0</v>
      </c>
      <c r="T2" s="524">
        <v>1</v>
      </c>
    </row>
    <row r="3" spans="1:20" s="331" customFormat="1">
      <c r="A3" s="596"/>
      <c r="B3" s="599"/>
      <c r="C3" s="602"/>
      <c r="D3" s="596"/>
      <c r="E3" s="599"/>
      <c r="F3" s="608"/>
      <c r="G3" s="587"/>
      <c r="H3" s="572"/>
      <c r="I3" s="469" t="s">
        <v>104</v>
      </c>
      <c r="J3" s="1">
        <v>9000</v>
      </c>
      <c r="K3" s="3">
        <f>VLOOKUP(I3,Prices!A:B,2,0)</f>
        <v>4</v>
      </c>
      <c r="L3" s="471">
        <f t="shared" ref="L3:L9" si="0">J3*K3</f>
        <v>36000</v>
      </c>
      <c r="M3" s="562"/>
      <c r="N3" s="562"/>
      <c r="O3" s="572"/>
      <c r="P3" s="578"/>
      <c r="Q3" s="531"/>
      <c r="R3" s="531"/>
      <c r="S3" s="654"/>
      <c r="T3" s="526"/>
    </row>
    <row r="4" spans="1:20" s="331" customFormat="1">
      <c r="A4" s="596"/>
      <c r="B4" s="599"/>
      <c r="C4" s="602"/>
      <c r="D4" s="596"/>
      <c r="E4" s="599"/>
      <c r="F4" s="608"/>
      <c r="G4" s="587"/>
      <c r="H4" s="572"/>
      <c r="I4" s="469" t="s">
        <v>105</v>
      </c>
      <c r="J4" s="1">
        <v>50000</v>
      </c>
      <c r="K4" s="3">
        <f>VLOOKUP(I4,Prices!A:B,2,0)</f>
        <v>10</v>
      </c>
      <c r="L4" s="471">
        <f t="shared" si="0"/>
        <v>500000</v>
      </c>
      <c r="M4" s="562"/>
      <c r="N4" s="562"/>
      <c r="O4" s="572"/>
      <c r="P4" s="578"/>
      <c r="Q4" s="531"/>
      <c r="R4" s="531"/>
      <c r="S4" s="654"/>
      <c r="T4" s="526"/>
    </row>
    <row r="5" spans="1:20" s="331" customFormat="1">
      <c r="A5" s="596"/>
      <c r="B5" s="599"/>
      <c r="C5" s="602"/>
      <c r="D5" s="596"/>
      <c r="E5" s="599"/>
      <c r="F5" s="608"/>
      <c r="G5" s="587"/>
      <c r="H5" s="572"/>
      <c r="I5" s="469" t="s">
        <v>106</v>
      </c>
      <c r="J5" s="1">
        <v>50000</v>
      </c>
      <c r="K5" s="3">
        <f>VLOOKUP(I5,Prices!A:B,2,0)</f>
        <v>0.25</v>
      </c>
      <c r="L5" s="471">
        <f t="shared" si="0"/>
        <v>12500</v>
      </c>
      <c r="M5" s="562"/>
      <c r="N5" s="562"/>
      <c r="O5" s="572"/>
      <c r="P5" s="578"/>
      <c r="Q5" s="531"/>
      <c r="R5" s="531"/>
      <c r="S5" s="654"/>
      <c r="T5" s="526"/>
    </row>
    <row r="6" spans="1:20" s="331" customFormat="1">
      <c r="A6" s="596"/>
      <c r="B6" s="599"/>
      <c r="C6" s="602"/>
      <c r="D6" s="596"/>
      <c r="E6" s="599"/>
      <c r="F6" s="608"/>
      <c r="G6" s="587"/>
      <c r="H6" s="572"/>
      <c r="I6" s="469" t="s">
        <v>107</v>
      </c>
      <c r="J6" s="1">
        <v>20000</v>
      </c>
      <c r="K6" s="3">
        <f>VLOOKUP(I6,Prices!A:B,2,0)</f>
        <v>0.15</v>
      </c>
      <c r="L6" s="471">
        <f t="shared" si="0"/>
        <v>3000</v>
      </c>
      <c r="M6" s="562"/>
      <c r="N6" s="562"/>
      <c r="O6" s="572"/>
      <c r="P6" s="578"/>
      <c r="Q6" s="531"/>
      <c r="R6" s="531"/>
      <c r="S6" s="654"/>
      <c r="T6" s="526"/>
    </row>
    <row r="7" spans="1:20" s="331" customFormat="1">
      <c r="A7" s="596"/>
      <c r="B7" s="599"/>
      <c r="C7" s="602"/>
      <c r="D7" s="596"/>
      <c r="E7" s="599"/>
      <c r="F7" s="608"/>
      <c r="G7" s="587"/>
      <c r="H7" s="572"/>
      <c r="I7" s="469" t="s">
        <v>108</v>
      </c>
      <c r="J7" s="1">
        <v>5</v>
      </c>
      <c r="K7" s="3" t="str">
        <f>VLOOKUP(I7,Prices!A:B,2,0)</f>
        <v>.</v>
      </c>
      <c r="L7" s="471">
        <v>0</v>
      </c>
      <c r="M7" s="562"/>
      <c r="N7" s="562"/>
      <c r="O7" s="572"/>
      <c r="P7" s="578"/>
      <c r="Q7" s="531"/>
      <c r="R7" s="531"/>
      <c r="S7" s="654"/>
      <c r="T7" s="526"/>
    </row>
    <row r="8" spans="1:20" s="331" customFormat="1" ht="14.25" customHeight="1">
      <c r="A8" s="596"/>
      <c r="B8" s="599"/>
      <c r="C8" s="602"/>
      <c r="D8" s="596"/>
      <c r="E8" s="599"/>
      <c r="F8" s="608"/>
      <c r="G8" s="587"/>
      <c r="H8" s="572"/>
      <c r="I8" s="469" t="s">
        <v>109</v>
      </c>
      <c r="J8" s="1">
        <v>700</v>
      </c>
      <c r="K8" s="3">
        <f>VLOOKUP(I8,Prices!A:B,2,0)</f>
        <v>75</v>
      </c>
      <c r="L8" s="471">
        <f t="shared" si="0"/>
        <v>52500</v>
      </c>
      <c r="M8" s="562"/>
      <c r="N8" s="562"/>
      <c r="O8" s="572"/>
      <c r="P8" s="578"/>
      <c r="Q8" s="531"/>
      <c r="R8" s="531"/>
      <c r="S8" s="654"/>
      <c r="T8" s="526"/>
    </row>
    <row r="9" spans="1:20" s="331" customFormat="1" ht="17.25" customHeight="1">
      <c r="A9" s="597"/>
      <c r="B9" s="600"/>
      <c r="C9" s="603"/>
      <c r="D9" s="597"/>
      <c r="E9" s="600"/>
      <c r="F9" s="609"/>
      <c r="G9" s="588"/>
      <c r="H9" s="573"/>
      <c r="I9" s="469" t="s">
        <v>110</v>
      </c>
      <c r="J9" s="1">
        <v>28000</v>
      </c>
      <c r="K9" s="3">
        <f>VLOOKUP(I9,Prices!A:B,2,0)</f>
        <v>2</v>
      </c>
      <c r="L9" s="471">
        <f t="shared" si="0"/>
        <v>56000</v>
      </c>
      <c r="M9" s="563"/>
      <c r="N9" s="563"/>
      <c r="O9" s="573"/>
      <c r="P9" s="577"/>
      <c r="Q9" s="532"/>
      <c r="R9" s="532"/>
      <c r="S9" s="655"/>
      <c r="T9" s="525"/>
    </row>
    <row r="10" spans="1:20" s="323" customFormat="1" ht="100.5" customHeight="1">
      <c r="A10" s="468" t="s">
        <v>111</v>
      </c>
      <c r="B10" s="472" t="s">
        <v>94</v>
      </c>
      <c r="C10" s="470">
        <v>44633</v>
      </c>
      <c r="D10" s="468" t="s">
        <v>112</v>
      </c>
      <c r="E10" s="468" t="s">
        <v>96</v>
      </c>
      <c r="F10" s="489" t="s">
        <v>113</v>
      </c>
      <c r="G10" s="332" t="s">
        <v>98</v>
      </c>
      <c r="H10" s="481" t="s">
        <v>99</v>
      </c>
      <c r="I10" s="468" t="s">
        <v>114</v>
      </c>
      <c r="J10" s="333">
        <v>200000</v>
      </c>
      <c r="K10" s="3">
        <f>VLOOKUP(I10,Prices!A:B,2,0)</f>
        <v>1.29</v>
      </c>
      <c r="L10" s="471">
        <f>J10*K10</f>
        <v>258000</v>
      </c>
      <c r="M10" s="471">
        <f>L10</f>
        <v>258000</v>
      </c>
      <c r="N10" s="471">
        <f>M10/VLOOKUP(H10,'Currency Conversion'!B:C,2,0)</f>
        <v>236979.88426563793</v>
      </c>
      <c r="O10" s="481" t="s">
        <v>101</v>
      </c>
      <c r="P10" s="419" t="s">
        <v>115</v>
      </c>
      <c r="Q10" s="489" t="s">
        <v>103</v>
      </c>
      <c r="R10" s="489" t="s">
        <v>103</v>
      </c>
      <c r="S10" s="477">
        <v>0</v>
      </c>
      <c r="T10" s="496">
        <v>1</v>
      </c>
    </row>
    <row r="11" spans="1:20" s="323" customFormat="1" ht="100.5" customHeight="1">
      <c r="A11" s="468" t="s">
        <v>116</v>
      </c>
      <c r="B11" s="472" t="s">
        <v>94</v>
      </c>
      <c r="C11" s="470">
        <v>44627</v>
      </c>
      <c r="D11" s="468" t="s">
        <v>117</v>
      </c>
      <c r="E11" s="468" t="s">
        <v>118</v>
      </c>
      <c r="F11" s="489" t="s">
        <v>119</v>
      </c>
      <c r="G11" s="480">
        <v>10000000</v>
      </c>
      <c r="H11" s="481" t="s">
        <v>120</v>
      </c>
      <c r="I11" s="468" t="s">
        <v>103</v>
      </c>
      <c r="J11" s="333" t="s">
        <v>103</v>
      </c>
      <c r="K11" s="3" t="s">
        <v>103</v>
      </c>
      <c r="L11" s="471" t="s">
        <v>103</v>
      </c>
      <c r="M11" s="471">
        <f>G11</f>
        <v>10000000</v>
      </c>
      <c r="N11" s="471">
        <f>M11/VLOOKUP(H11,'Currency Conversion'!B:C,2,0)</f>
        <v>10000000</v>
      </c>
      <c r="O11" s="481" t="s">
        <v>121</v>
      </c>
      <c r="P11" s="419" t="s">
        <v>122</v>
      </c>
      <c r="Q11" s="489" t="s">
        <v>103</v>
      </c>
      <c r="R11" s="489" t="s">
        <v>103</v>
      </c>
      <c r="S11" s="477">
        <v>1</v>
      </c>
      <c r="T11" s="496">
        <v>1</v>
      </c>
    </row>
    <row r="12" spans="1:20" ht="63" customHeight="1">
      <c r="A12" s="468" t="s">
        <v>123</v>
      </c>
      <c r="B12" s="468" t="s">
        <v>124</v>
      </c>
      <c r="C12" s="470">
        <v>44622</v>
      </c>
      <c r="D12" s="468" t="s">
        <v>95</v>
      </c>
      <c r="E12" s="474" t="s">
        <v>96</v>
      </c>
      <c r="F12" s="475" t="s">
        <v>125</v>
      </c>
      <c r="G12" s="480">
        <v>230000</v>
      </c>
      <c r="H12" s="481" t="s">
        <v>120</v>
      </c>
      <c r="I12" s="469" t="s">
        <v>103</v>
      </c>
      <c r="J12" s="1" t="s">
        <v>103</v>
      </c>
      <c r="K12" s="3" t="str">
        <f>VLOOKUP(I12,Prices!A:B,2,0)</f>
        <v>.</v>
      </c>
      <c r="L12" s="471" t="s">
        <v>103</v>
      </c>
      <c r="M12" s="471">
        <f>G12</f>
        <v>230000</v>
      </c>
      <c r="N12" s="471">
        <f>M12/VLOOKUP(H12,'Currency Conversion'!B:C,2,0)</f>
        <v>230000</v>
      </c>
      <c r="O12" s="481" t="s">
        <v>101</v>
      </c>
      <c r="P12" s="419" t="s">
        <v>126</v>
      </c>
      <c r="Q12" s="489" t="s">
        <v>103</v>
      </c>
      <c r="R12" s="489" t="s">
        <v>103</v>
      </c>
      <c r="S12" s="477">
        <v>0</v>
      </c>
      <c r="T12" s="496">
        <v>0</v>
      </c>
    </row>
    <row r="13" spans="1:20" s="331" customFormat="1" ht="68.25" customHeight="1">
      <c r="A13" s="458" t="s">
        <v>127</v>
      </c>
      <c r="B13" s="458" t="s">
        <v>124</v>
      </c>
      <c r="C13" s="462">
        <v>44660</v>
      </c>
      <c r="D13" s="458" t="s">
        <v>95</v>
      </c>
      <c r="E13" s="424" t="s">
        <v>128</v>
      </c>
      <c r="F13" s="482" t="s">
        <v>129</v>
      </c>
      <c r="G13" s="484">
        <v>83000000</v>
      </c>
      <c r="H13" s="466" t="s">
        <v>120</v>
      </c>
      <c r="I13" s="469" t="s">
        <v>103</v>
      </c>
      <c r="J13" s="1" t="s">
        <v>103</v>
      </c>
      <c r="K13" s="3" t="str">
        <f>VLOOKUP(I13,Prices!A:B,2,0)</f>
        <v>.</v>
      </c>
      <c r="L13" s="471" t="s">
        <v>103</v>
      </c>
      <c r="M13" s="484">
        <f>G13</f>
        <v>83000000</v>
      </c>
      <c r="N13" s="471">
        <f>M13/VLOOKUP(H13,'Currency Conversion'!B:C,2,0)</f>
        <v>83000000</v>
      </c>
      <c r="O13" s="466" t="s">
        <v>101</v>
      </c>
      <c r="P13" s="456" t="s">
        <v>130</v>
      </c>
      <c r="Q13" s="420" t="s">
        <v>131</v>
      </c>
      <c r="R13" s="486" t="s">
        <v>103</v>
      </c>
      <c r="S13" s="477">
        <v>0</v>
      </c>
      <c r="T13" s="493">
        <v>1</v>
      </c>
    </row>
    <row r="14" spans="1:20" ht="21" customHeight="1">
      <c r="A14" s="595" t="s">
        <v>132</v>
      </c>
      <c r="B14" s="598" t="s">
        <v>124</v>
      </c>
      <c r="C14" s="601">
        <v>44618</v>
      </c>
      <c r="D14" s="595" t="s">
        <v>112</v>
      </c>
      <c r="E14" s="569" t="s">
        <v>133</v>
      </c>
      <c r="F14" s="607" t="s">
        <v>134</v>
      </c>
      <c r="G14" s="586" t="s">
        <v>135</v>
      </c>
      <c r="H14" s="571" t="s">
        <v>99</v>
      </c>
      <c r="I14" s="469" t="s">
        <v>136</v>
      </c>
      <c r="J14" s="1">
        <v>2000</v>
      </c>
      <c r="K14" s="3">
        <f>VLOOKUP(I14,Prices!A:B,2,0)</f>
        <v>3000</v>
      </c>
      <c r="L14" s="471">
        <f>J14*K14</f>
        <v>6000000</v>
      </c>
      <c r="M14" s="561">
        <f>L14+L15</f>
        <v>12317500</v>
      </c>
      <c r="N14" s="561">
        <f>M14/VLOOKUP(H14,'Currency Conversion'!B:C,2,0)</f>
        <v>11313952.42031781</v>
      </c>
      <c r="O14" s="571" t="s">
        <v>101</v>
      </c>
      <c r="P14" s="576" t="s">
        <v>137</v>
      </c>
      <c r="Q14" s="632" t="s">
        <v>138</v>
      </c>
      <c r="R14" s="569" t="s">
        <v>103</v>
      </c>
      <c r="S14" s="653">
        <v>0</v>
      </c>
      <c r="T14" s="524">
        <v>0</v>
      </c>
    </row>
    <row r="15" spans="1:20" ht="18.75" customHeight="1">
      <c r="A15" s="597"/>
      <c r="B15" s="600"/>
      <c r="C15" s="603"/>
      <c r="D15" s="597"/>
      <c r="E15" s="532"/>
      <c r="F15" s="609"/>
      <c r="G15" s="588"/>
      <c r="H15" s="573"/>
      <c r="I15" s="469" t="s">
        <v>139</v>
      </c>
      <c r="J15" s="1">
        <v>3800</v>
      </c>
      <c r="K15" s="3">
        <f>VLOOKUP(I15,Prices!A:B,2,0)</f>
        <v>1662.5</v>
      </c>
      <c r="L15" s="471">
        <f>J15*K15</f>
        <v>6317500</v>
      </c>
      <c r="M15" s="563"/>
      <c r="N15" s="563"/>
      <c r="O15" s="573"/>
      <c r="P15" s="577"/>
      <c r="Q15" s="634"/>
      <c r="R15" s="532"/>
      <c r="S15" s="655"/>
      <c r="T15" s="525"/>
    </row>
    <row r="16" spans="1:20" ht="21.95" customHeight="1">
      <c r="A16" s="595" t="s">
        <v>140</v>
      </c>
      <c r="B16" s="598" t="s">
        <v>124</v>
      </c>
      <c r="C16" s="601">
        <v>44619</v>
      </c>
      <c r="D16" s="595" t="s">
        <v>112</v>
      </c>
      <c r="E16" s="569" t="s">
        <v>141</v>
      </c>
      <c r="F16" s="607" t="s">
        <v>142</v>
      </c>
      <c r="G16" s="621" t="s">
        <v>135</v>
      </c>
      <c r="H16" s="571" t="s">
        <v>99</v>
      </c>
      <c r="I16" s="469" t="s">
        <v>136</v>
      </c>
      <c r="J16" s="1">
        <v>3000</v>
      </c>
      <c r="K16" s="3">
        <f>VLOOKUP(I16,Prices!A:B,2,0)</f>
        <v>3000</v>
      </c>
      <c r="L16" s="471">
        <f>J16*K16</f>
        <v>9000000</v>
      </c>
      <c r="M16" s="561">
        <f>L16+L17</f>
        <v>9400000</v>
      </c>
      <c r="N16" s="561">
        <f>M16/VLOOKUP(H16,'Currency Conversion'!B:C,2,0)</f>
        <v>8634150.8220813815</v>
      </c>
      <c r="O16" s="571" t="s">
        <v>101</v>
      </c>
      <c r="P16" s="576" t="s">
        <v>143</v>
      </c>
      <c r="Q16" s="632" t="s">
        <v>138</v>
      </c>
      <c r="R16" s="598" t="s">
        <v>103</v>
      </c>
      <c r="S16" s="653">
        <v>0</v>
      </c>
      <c r="T16" s="524">
        <v>0</v>
      </c>
    </row>
    <row r="17" spans="1:20" ht="45.95" customHeight="1">
      <c r="A17" s="597"/>
      <c r="B17" s="600"/>
      <c r="C17" s="603"/>
      <c r="D17" s="597"/>
      <c r="E17" s="532"/>
      <c r="F17" s="609"/>
      <c r="G17" s="622"/>
      <c r="H17" s="573"/>
      <c r="I17" s="469" t="s">
        <v>144</v>
      </c>
      <c r="J17" s="1">
        <v>200</v>
      </c>
      <c r="K17" s="3">
        <f>VLOOKUP(I17,Prices!A:B,2,0)</f>
        <v>2000</v>
      </c>
      <c r="L17" s="471">
        <f>J17*K17</f>
        <v>400000</v>
      </c>
      <c r="M17" s="563"/>
      <c r="N17" s="563"/>
      <c r="O17" s="573"/>
      <c r="P17" s="577"/>
      <c r="Q17" s="634"/>
      <c r="R17" s="600"/>
      <c r="S17" s="655"/>
      <c r="T17" s="525"/>
    </row>
    <row r="18" spans="1:20" ht="61.5" customHeight="1">
      <c r="A18" s="468" t="s">
        <v>145</v>
      </c>
      <c r="B18" s="468" t="s">
        <v>146</v>
      </c>
      <c r="C18" s="470">
        <v>44619</v>
      </c>
      <c r="D18" s="468" t="s">
        <v>95</v>
      </c>
      <c r="E18" s="469" t="s">
        <v>147</v>
      </c>
      <c r="F18" s="475" t="s">
        <v>148</v>
      </c>
      <c r="G18" s="6" t="s">
        <v>98</v>
      </c>
      <c r="H18" s="481" t="s">
        <v>103</v>
      </c>
      <c r="I18" s="469" t="s">
        <v>103</v>
      </c>
      <c r="J18" s="1" t="s">
        <v>103</v>
      </c>
      <c r="K18" s="3" t="str">
        <f>VLOOKUP(I18,Prices!A:B,2,0)</f>
        <v>.</v>
      </c>
      <c r="L18" s="471" t="s">
        <v>103</v>
      </c>
      <c r="M18" s="471" t="s">
        <v>103</v>
      </c>
      <c r="N18" s="471" t="s">
        <v>103</v>
      </c>
      <c r="O18" s="481" t="s">
        <v>149</v>
      </c>
      <c r="P18" s="419" t="s">
        <v>150</v>
      </c>
      <c r="Q18" s="419" t="s">
        <v>151</v>
      </c>
      <c r="R18" s="469" t="s">
        <v>103</v>
      </c>
      <c r="S18" s="477">
        <v>0</v>
      </c>
      <c r="T18" s="496">
        <v>0</v>
      </c>
    </row>
    <row r="19" spans="1:20" s="331" customFormat="1" ht="69" customHeight="1">
      <c r="A19" s="468" t="s">
        <v>152</v>
      </c>
      <c r="B19" s="468" t="s">
        <v>153</v>
      </c>
      <c r="C19" s="470">
        <v>44606</v>
      </c>
      <c r="D19" s="468" t="s">
        <v>117</v>
      </c>
      <c r="E19" s="469" t="s">
        <v>154</v>
      </c>
      <c r="F19" s="26" t="s">
        <v>155</v>
      </c>
      <c r="G19" s="480">
        <v>500000000</v>
      </c>
      <c r="H19" s="481" t="s">
        <v>156</v>
      </c>
      <c r="I19" s="469" t="s">
        <v>103</v>
      </c>
      <c r="J19" s="471" t="s">
        <v>103</v>
      </c>
      <c r="K19" s="3" t="str">
        <f>VLOOKUP(I19,Prices!A:B,2,0)</f>
        <v>.</v>
      </c>
      <c r="L19" s="471" t="s">
        <v>103</v>
      </c>
      <c r="M19" s="480">
        <v>500000000</v>
      </c>
      <c r="N19" s="480">
        <f>M19/VLOOKUP(H19,'Currency Conversion'!B:C,2,0)</f>
        <v>367647058.82352936</v>
      </c>
      <c r="O19" s="334" t="s">
        <v>101</v>
      </c>
      <c r="P19" s="335" t="s">
        <v>157</v>
      </c>
      <c r="Q19" s="336" t="s">
        <v>158</v>
      </c>
      <c r="R19" s="469" t="s">
        <v>103</v>
      </c>
      <c r="S19" s="477">
        <v>0</v>
      </c>
      <c r="T19" s="496">
        <v>1</v>
      </c>
    </row>
    <row r="20" spans="1:20" s="331" customFormat="1" ht="92.25" customHeight="1">
      <c r="A20" s="468" t="s">
        <v>159</v>
      </c>
      <c r="B20" s="468" t="s">
        <v>153</v>
      </c>
      <c r="C20" s="470">
        <v>44659</v>
      </c>
      <c r="D20" s="468" t="s">
        <v>117</v>
      </c>
      <c r="E20" s="469" t="s">
        <v>154</v>
      </c>
      <c r="F20" s="479" t="s">
        <v>160</v>
      </c>
      <c r="G20" s="6">
        <v>1000000000</v>
      </c>
      <c r="H20" s="481" t="s">
        <v>156</v>
      </c>
      <c r="I20" s="469" t="s">
        <v>103</v>
      </c>
      <c r="J20" s="1" t="s">
        <v>103</v>
      </c>
      <c r="K20" s="3" t="str">
        <f>VLOOKUP(I20,Prices!A:B,2,0)</f>
        <v>.</v>
      </c>
      <c r="L20" s="471" t="s">
        <v>103</v>
      </c>
      <c r="M20" s="471">
        <f>G20</f>
        <v>1000000000</v>
      </c>
      <c r="N20" s="465">
        <f>M20/VLOOKUP(H20,'Currency Conversion'!B:C,2,0)</f>
        <v>735294117.64705873</v>
      </c>
      <c r="O20" s="481" t="s">
        <v>149</v>
      </c>
      <c r="P20" s="419" t="s">
        <v>161</v>
      </c>
      <c r="Q20" s="419" t="s">
        <v>162</v>
      </c>
      <c r="R20" s="448" t="s">
        <v>163</v>
      </c>
      <c r="S20" s="477">
        <v>1</v>
      </c>
      <c r="T20" s="496">
        <v>1</v>
      </c>
    </row>
    <row r="21" spans="1:20" s="331" customFormat="1" ht="66.75" customHeight="1">
      <c r="A21" s="468" t="s">
        <v>164</v>
      </c>
      <c r="B21" s="468" t="s">
        <v>153</v>
      </c>
      <c r="C21" s="470">
        <v>44587</v>
      </c>
      <c r="D21" s="468" t="s">
        <v>95</v>
      </c>
      <c r="E21" s="469" t="s">
        <v>147</v>
      </c>
      <c r="F21" s="26" t="s">
        <v>165</v>
      </c>
      <c r="G21" s="480">
        <v>50000000</v>
      </c>
      <c r="H21" s="481" t="s">
        <v>156</v>
      </c>
      <c r="I21" s="469" t="s">
        <v>103</v>
      </c>
      <c r="J21" s="471" t="s">
        <v>103</v>
      </c>
      <c r="K21" s="3" t="str">
        <f>VLOOKUP(I21,Prices!A:B,2,0)</f>
        <v>.</v>
      </c>
      <c r="L21" s="337"/>
      <c r="M21" s="471">
        <f>G21</f>
        <v>50000000</v>
      </c>
      <c r="N21" s="465">
        <f>M21/VLOOKUP(H21,'Currency Conversion'!B:C,2,0)</f>
        <v>36764705.882352941</v>
      </c>
      <c r="O21" s="334" t="s">
        <v>101</v>
      </c>
      <c r="P21" s="335" t="s">
        <v>166</v>
      </c>
      <c r="Q21" s="489" t="s">
        <v>103</v>
      </c>
      <c r="R21" s="489" t="s">
        <v>103</v>
      </c>
      <c r="S21" s="477">
        <v>0</v>
      </c>
      <c r="T21" s="496">
        <v>1</v>
      </c>
    </row>
    <row r="22" spans="1:20" s="331" customFormat="1" ht="101.25" customHeight="1">
      <c r="A22" s="468" t="s">
        <v>167</v>
      </c>
      <c r="B22" s="468" t="s">
        <v>153</v>
      </c>
      <c r="C22" s="470">
        <v>44621</v>
      </c>
      <c r="D22" s="468" t="s">
        <v>95</v>
      </c>
      <c r="E22" s="469" t="s">
        <v>168</v>
      </c>
      <c r="F22" s="489" t="s">
        <v>169</v>
      </c>
      <c r="G22" s="480">
        <v>50000000</v>
      </c>
      <c r="H22" s="481" t="s">
        <v>156</v>
      </c>
      <c r="I22" s="469" t="s">
        <v>103</v>
      </c>
      <c r="J22" s="1" t="s">
        <v>103</v>
      </c>
      <c r="K22" s="3" t="str">
        <f>VLOOKUP(I22,Prices!A:B,2,0)</f>
        <v>.</v>
      </c>
      <c r="L22" s="471" t="s">
        <v>103</v>
      </c>
      <c r="M22" s="471">
        <f>G22</f>
        <v>50000000</v>
      </c>
      <c r="N22" s="465">
        <f>M22/VLOOKUP(H22,'Currency Conversion'!B:C,2,0)</f>
        <v>36764705.882352941</v>
      </c>
      <c r="O22" s="481" t="s">
        <v>101</v>
      </c>
      <c r="P22" s="419" t="s">
        <v>170</v>
      </c>
      <c r="Q22" s="419" t="s">
        <v>171</v>
      </c>
      <c r="R22" s="489" t="s">
        <v>103</v>
      </c>
      <c r="S22" s="477">
        <v>0</v>
      </c>
      <c r="T22" s="496">
        <v>0</v>
      </c>
    </row>
    <row r="23" spans="1:20" s="331" customFormat="1" ht="82.5" customHeight="1">
      <c r="A23" s="468" t="s">
        <v>172</v>
      </c>
      <c r="B23" s="468" t="s">
        <v>153</v>
      </c>
      <c r="C23" s="470">
        <v>44660</v>
      </c>
      <c r="D23" s="468" t="s">
        <v>95</v>
      </c>
      <c r="E23" s="469" t="s">
        <v>147</v>
      </c>
      <c r="F23" s="475" t="s">
        <v>173</v>
      </c>
      <c r="G23" s="480">
        <v>100000000</v>
      </c>
      <c r="H23" s="481" t="s">
        <v>156</v>
      </c>
      <c r="I23" s="469" t="s">
        <v>103</v>
      </c>
      <c r="J23" s="1" t="s">
        <v>103</v>
      </c>
      <c r="K23" s="3" t="str">
        <f>VLOOKUP(I23,Prices!A:B,2,0)</f>
        <v>.</v>
      </c>
      <c r="L23" s="471" t="s">
        <v>103</v>
      </c>
      <c r="M23" s="471">
        <f>G23</f>
        <v>100000000</v>
      </c>
      <c r="N23" s="465">
        <f>M23/VLOOKUP(H23,'Currency Conversion'!B:C,2,0)</f>
        <v>73529411.764705881</v>
      </c>
      <c r="O23" s="481" t="s">
        <v>101</v>
      </c>
      <c r="P23" s="419" t="s">
        <v>131</v>
      </c>
      <c r="Q23" s="489" t="s">
        <v>103</v>
      </c>
      <c r="R23" s="489" t="s">
        <v>103</v>
      </c>
      <c r="S23" s="477">
        <v>0</v>
      </c>
      <c r="T23" s="496">
        <v>1</v>
      </c>
    </row>
    <row r="24" spans="1:20" s="331" customFormat="1" ht="73.5" customHeight="1">
      <c r="A24" s="468" t="s">
        <v>174</v>
      </c>
      <c r="B24" s="468" t="s">
        <v>153</v>
      </c>
      <c r="C24" s="470">
        <v>44587</v>
      </c>
      <c r="D24" s="468" t="s">
        <v>112</v>
      </c>
      <c r="E24" s="469" t="s">
        <v>133</v>
      </c>
      <c r="F24" s="26" t="s">
        <v>175</v>
      </c>
      <c r="G24" s="480">
        <v>340000000</v>
      </c>
      <c r="H24" s="481" t="s">
        <v>156</v>
      </c>
      <c r="I24" s="469" t="s">
        <v>103</v>
      </c>
      <c r="J24" s="471" t="s">
        <v>103</v>
      </c>
      <c r="K24" s="3" t="str">
        <f>VLOOKUP(I24,Prices!A:B,2,0)</f>
        <v>.</v>
      </c>
      <c r="L24" s="471" t="s">
        <v>103</v>
      </c>
      <c r="M24" s="471">
        <v>340000000</v>
      </c>
      <c r="N24" s="465">
        <f>M24/VLOOKUP(H24,'Currency Conversion'!B:C,2,0)</f>
        <v>249999999.99999997</v>
      </c>
      <c r="O24" s="481" t="s">
        <v>101</v>
      </c>
      <c r="P24" s="335" t="s">
        <v>166</v>
      </c>
      <c r="Q24" s="448" t="s">
        <v>176</v>
      </c>
      <c r="R24" s="489" t="s">
        <v>103</v>
      </c>
      <c r="S24" s="477">
        <v>0</v>
      </c>
      <c r="T24" s="496">
        <v>1</v>
      </c>
    </row>
    <row r="25" spans="1:20" s="331" customFormat="1" ht="61.5" customHeight="1">
      <c r="A25" s="468" t="s">
        <v>177</v>
      </c>
      <c r="B25" s="468" t="s">
        <v>153</v>
      </c>
      <c r="C25" s="470">
        <v>44606</v>
      </c>
      <c r="D25" s="468" t="s">
        <v>112</v>
      </c>
      <c r="E25" s="469" t="s">
        <v>133</v>
      </c>
      <c r="F25" s="26" t="s">
        <v>178</v>
      </c>
      <c r="G25" s="480">
        <v>7000000</v>
      </c>
      <c r="H25" s="481" t="s">
        <v>156</v>
      </c>
      <c r="I25" s="469" t="s">
        <v>103</v>
      </c>
      <c r="J25" s="471" t="s">
        <v>103</v>
      </c>
      <c r="K25" s="3" t="str">
        <f>VLOOKUP(I25,Prices!A:B,2,0)</f>
        <v>.</v>
      </c>
      <c r="L25" s="471" t="s">
        <v>103</v>
      </c>
      <c r="M25" s="471">
        <v>7000000</v>
      </c>
      <c r="N25" s="465">
        <f>M25/VLOOKUP(H25,'Currency Conversion'!B:C,2,0)</f>
        <v>5147058.8235294111</v>
      </c>
      <c r="O25" s="334" t="s">
        <v>101</v>
      </c>
      <c r="P25" s="335" t="s">
        <v>179</v>
      </c>
      <c r="Q25" s="338" t="s">
        <v>103</v>
      </c>
      <c r="R25" s="469" t="s">
        <v>103</v>
      </c>
      <c r="S25" s="477">
        <v>0</v>
      </c>
      <c r="T25" s="496">
        <v>1</v>
      </c>
    </row>
    <row r="26" spans="1:20" s="104" customFormat="1" ht="18.75" customHeight="1">
      <c r="A26" s="604" t="s">
        <v>180</v>
      </c>
      <c r="B26" s="604" t="s">
        <v>153</v>
      </c>
      <c r="C26" s="605">
        <v>44619</v>
      </c>
      <c r="D26" s="604" t="s">
        <v>112</v>
      </c>
      <c r="E26" s="606" t="s">
        <v>96</v>
      </c>
      <c r="F26" s="592" t="s">
        <v>181</v>
      </c>
      <c r="G26" s="570" t="s">
        <v>135</v>
      </c>
      <c r="H26" s="594" t="s">
        <v>99</v>
      </c>
      <c r="I26" s="469" t="s">
        <v>182</v>
      </c>
      <c r="J26" s="1">
        <v>1600</v>
      </c>
      <c r="K26" s="3">
        <f>VLOOKUP(I26,Prices!A:B,2,0)</f>
        <v>219</v>
      </c>
      <c r="L26" s="471">
        <f>J26*K26</f>
        <v>350400</v>
      </c>
      <c r="M26" s="575">
        <f>SUM(L26:L29)</f>
        <v>11470400</v>
      </c>
      <c r="N26" s="561">
        <f>M26/VLOOKUP(H26,'Currency Conversion'!B:C,2,0)</f>
        <v>10535868.466978965</v>
      </c>
      <c r="O26" s="594" t="s">
        <v>101</v>
      </c>
      <c r="P26" s="574" t="s">
        <v>183</v>
      </c>
      <c r="Q26" s="568" t="s">
        <v>103</v>
      </c>
      <c r="R26" s="568" t="s">
        <v>103</v>
      </c>
      <c r="S26" s="653">
        <v>0</v>
      </c>
      <c r="T26" s="527">
        <v>0</v>
      </c>
    </row>
    <row r="27" spans="1:20" s="104" customFormat="1" ht="18" customHeight="1">
      <c r="A27" s="604"/>
      <c r="B27" s="604"/>
      <c r="C27" s="605"/>
      <c r="D27" s="604"/>
      <c r="E27" s="606"/>
      <c r="F27" s="592"/>
      <c r="G27" s="570"/>
      <c r="H27" s="594"/>
      <c r="I27" s="469" t="s">
        <v>184</v>
      </c>
      <c r="J27" s="1">
        <v>390000</v>
      </c>
      <c r="K27" s="3">
        <f>VLOOKUP(I27,Prices!A:B,2,0)</f>
        <v>8</v>
      </c>
      <c r="L27" s="471">
        <f>J27*K27</f>
        <v>3120000</v>
      </c>
      <c r="M27" s="575"/>
      <c r="N27" s="562"/>
      <c r="O27" s="594"/>
      <c r="P27" s="574"/>
      <c r="Q27" s="568"/>
      <c r="R27" s="568"/>
      <c r="S27" s="654"/>
      <c r="T27" s="527"/>
    </row>
    <row r="28" spans="1:20" s="104" customFormat="1" ht="22.5" customHeight="1">
      <c r="A28" s="604"/>
      <c r="B28" s="604"/>
      <c r="C28" s="605"/>
      <c r="D28" s="604"/>
      <c r="E28" s="606"/>
      <c r="F28" s="592"/>
      <c r="G28" s="570"/>
      <c r="H28" s="594"/>
      <c r="I28" s="339" t="s">
        <v>185</v>
      </c>
      <c r="J28" s="1">
        <v>100</v>
      </c>
      <c r="K28" s="3">
        <f>VLOOKUP(I28,Prices!A:B,2,0)</f>
        <v>20000</v>
      </c>
      <c r="L28" s="471">
        <f>J28*K28</f>
        <v>2000000</v>
      </c>
      <c r="M28" s="575"/>
      <c r="N28" s="562"/>
      <c r="O28" s="594"/>
      <c r="P28" s="574"/>
      <c r="Q28" s="568"/>
      <c r="R28" s="568"/>
      <c r="S28" s="654"/>
      <c r="T28" s="527"/>
    </row>
    <row r="29" spans="1:20" s="104" customFormat="1" ht="23.1" customHeight="1">
      <c r="A29" s="604"/>
      <c r="B29" s="604"/>
      <c r="C29" s="605"/>
      <c r="D29" s="604"/>
      <c r="E29" s="606"/>
      <c r="F29" s="592"/>
      <c r="G29" s="570"/>
      <c r="H29" s="594"/>
      <c r="I29" s="469" t="s">
        <v>186</v>
      </c>
      <c r="J29" s="1">
        <v>2000</v>
      </c>
      <c r="K29" s="3">
        <f>VLOOKUP(I29,Prices!A:B,2,0)</f>
        <v>3000</v>
      </c>
      <c r="L29" s="471">
        <f>J29*K29</f>
        <v>6000000</v>
      </c>
      <c r="M29" s="575"/>
      <c r="N29" s="563"/>
      <c r="O29" s="594"/>
      <c r="P29" s="574"/>
      <c r="Q29" s="568"/>
      <c r="R29" s="568"/>
      <c r="S29" s="655"/>
      <c r="T29" s="527"/>
    </row>
    <row r="30" spans="1:20" s="331" customFormat="1" ht="43.5" customHeight="1">
      <c r="A30" s="468" t="s">
        <v>187</v>
      </c>
      <c r="B30" s="468" t="s">
        <v>153</v>
      </c>
      <c r="C30" s="470">
        <v>44619</v>
      </c>
      <c r="D30" s="468" t="s">
        <v>112</v>
      </c>
      <c r="E30" s="469" t="s">
        <v>96</v>
      </c>
      <c r="F30" s="475" t="s">
        <v>188</v>
      </c>
      <c r="G30" s="480">
        <v>25000000</v>
      </c>
      <c r="H30" s="481" t="s">
        <v>156</v>
      </c>
      <c r="I30" s="469" t="s">
        <v>103</v>
      </c>
      <c r="J30" s="1" t="s">
        <v>103</v>
      </c>
      <c r="K30" s="3" t="str">
        <f>VLOOKUP(I30,Prices!A:B,2,0)</f>
        <v>.</v>
      </c>
      <c r="L30" s="471" t="s">
        <v>103</v>
      </c>
      <c r="M30" s="471">
        <f>G30</f>
        <v>25000000</v>
      </c>
      <c r="N30" s="471">
        <f>M30/VLOOKUP(H30,'Currency Conversion'!B:C,2,0)</f>
        <v>18382352.94117647</v>
      </c>
      <c r="O30" s="481" t="s">
        <v>101</v>
      </c>
      <c r="P30" s="448" t="s">
        <v>183</v>
      </c>
      <c r="Q30" s="419" t="s">
        <v>189</v>
      </c>
      <c r="R30" s="489" t="s">
        <v>103</v>
      </c>
      <c r="S30" s="477">
        <v>0</v>
      </c>
      <c r="T30" s="496">
        <v>0</v>
      </c>
    </row>
    <row r="31" spans="1:20" s="104" customFormat="1" ht="30.95" customHeight="1">
      <c r="A31" s="604" t="s">
        <v>190</v>
      </c>
      <c r="B31" s="604" t="s">
        <v>153</v>
      </c>
      <c r="C31" s="605">
        <v>44623</v>
      </c>
      <c r="D31" s="604" t="s">
        <v>112</v>
      </c>
      <c r="E31" s="606" t="s">
        <v>133</v>
      </c>
      <c r="F31" s="620" t="s">
        <v>191</v>
      </c>
      <c r="G31" s="570" t="s">
        <v>135</v>
      </c>
      <c r="H31" s="594" t="s">
        <v>99</v>
      </c>
      <c r="I31" s="469" t="s">
        <v>192</v>
      </c>
      <c r="J31" s="1">
        <v>4500</v>
      </c>
      <c r="K31" s="3">
        <f>VLOOKUP(I31,Prices!A:B,2,0)</f>
        <v>2000</v>
      </c>
      <c r="L31" s="471">
        <f>J31*K31</f>
        <v>9000000</v>
      </c>
      <c r="M31" s="575">
        <f>SUM(L31,L32)</f>
        <v>9367500</v>
      </c>
      <c r="N31" s="561">
        <f>M31/VLOOKUP(H31,'Currency Conversion'!B:C,2,0)</f>
        <v>8604298.7048773766</v>
      </c>
      <c r="O31" s="594" t="s">
        <v>101</v>
      </c>
      <c r="P31" s="582" t="s">
        <v>193</v>
      </c>
      <c r="Q31" s="568" t="s">
        <v>103</v>
      </c>
      <c r="R31" s="568" t="s">
        <v>103</v>
      </c>
      <c r="S31" s="653">
        <v>0</v>
      </c>
      <c r="T31" s="527">
        <v>0</v>
      </c>
    </row>
    <row r="32" spans="1:20" s="104" customFormat="1" ht="34.5" customHeight="1">
      <c r="A32" s="604"/>
      <c r="B32" s="604"/>
      <c r="C32" s="605"/>
      <c r="D32" s="604"/>
      <c r="E32" s="606"/>
      <c r="F32" s="620"/>
      <c r="G32" s="570"/>
      <c r="H32" s="594"/>
      <c r="I32" s="469" t="s">
        <v>194</v>
      </c>
      <c r="J32" s="1">
        <v>7500</v>
      </c>
      <c r="K32" s="3">
        <f>VLOOKUP(I32,Prices!A:B,2,0)</f>
        <v>49</v>
      </c>
      <c r="L32" s="471">
        <f>J32*K32</f>
        <v>367500</v>
      </c>
      <c r="M32" s="575"/>
      <c r="N32" s="563"/>
      <c r="O32" s="594"/>
      <c r="P32" s="584"/>
      <c r="Q32" s="568"/>
      <c r="R32" s="568"/>
      <c r="S32" s="655"/>
      <c r="T32" s="527"/>
    </row>
    <row r="33" spans="1:22" s="331" customFormat="1" ht="81.599999999999994" customHeight="1">
      <c r="A33" s="468" t="s">
        <v>195</v>
      </c>
      <c r="B33" s="468" t="s">
        <v>153</v>
      </c>
      <c r="C33" s="470">
        <v>44623</v>
      </c>
      <c r="D33" s="468" t="s">
        <v>112</v>
      </c>
      <c r="E33" s="469" t="s">
        <v>96</v>
      </c>
      <c r="F33" s="475" t="s">
        <v>196</v>
      </c>
      <c r="G33" s="480">
        <v>1000000</v>
      </c>
      <c r="H33" s="481" t="s">
        <v>156</v>
      </c>
      <c r="I33" s="469" t="s">
        <v>103</v>
      </c>
      <c r="J33" s="1" t="s">
        <v>103</v>
      </c>
      <c r="K33" s="3" t="str">
        <f>VLOOKUP(I33,Prices!A:B,2,0)</f>
        <v>.</v>
      </c>
      <c r="L33" s="471" t="s">
        <v>103</v>
      </c>
      <c r="M33" s="471">
        <f t="shared" ref="M33:M35" si="1">G33</f>
        <v>1000000</v>
      </c>
      <c r="N33" s="471">
        <f>M33/VLOOKUP(H33,'Currency Conversion'!B:C,2,0)</f>
        <v>735294.1176470588</v>
      </c>
      <c r="O33" s="481" t="s">
        <v>121</v>
      </c>
      <c r="P33" s="419" t="s">
        <v>193</v>
      </c>
      <c r="Q33" s="111" t="s">
        <v>103</v>
      </c>
      <c r="R33" s="489" t="s">
        <v>103</v>
      </c>
      <c r="S33" s="477">
        <v>0</v>
      </c>
      <c r="T33" s="496">
        <v>0</v>
      </c>
    </row>
    <row r="34" spans="1:22" s="331" customFormat="1" ht="69.95" customHeight="1">
      <c r="A34" s="468" t="s">
        <v>197</v>
      </c>
      <c r="B34" s="468" t="s">
        <v>153</v>
      </c>
      <c r="C34" s="470">
        <v>44629</v>
      </c>
      <c r="D34" s="468" t="s">
        <v>112</v>
      </c>
      <c r="E34" s="474" t="s">
        <v>133</v>
      </c>
      <c r="F34" s="479" t="s">
        <v>198</v>
      </c>
      <c r="G34" s="480">
        <v>50000000</v>
      </c>
      <c r="H34" s="481" t="s">
        <v>156</v>
      </c>
      <c r="I34" s="469" t="s">
        <v>103</v>
      </c>
      <c r="J34" s="1" t="s">
        <v>103</v>
      </c>
      <c r="K34" s="3" t="str">
        <f>VLOOKUP(I34,Prices!A:B,2,0)</f>
        <v>.</v>
      </c>
      <c r="L34" s="471" t="s">
        <v>103</v>
      </c>
      <c r="M34" s="471">
        <f t="shared" si="1"/>
        <v>50000000</v>
      </c>
      <c r="N34" s="471">
        <f>M34/VLOOKUP(H34,'Currency Conversion'!B:C,2,0)</f>
        <v>36764705.882352941</v>
      </c>
      <c r="O34" s="481" t="s">
        <v>149</v>
      </c>
      <c r="P34" s="419" t="s">
        <v>199</v>
      </c>
      <c r="Q34" s="419" t="s">
        <v>200</v>
      </c>
      <c r="R34" s="489" t="s">
        <v>103</v>
      </c>
      <c r="S34" s="477">
        <v>0</v>
      </c>
      <c r="T34" s="496">
        <v>0</v>
      </c>
    </row>
    <row r="35" spans="1:22" s="331" customFormat="1" ht="115.5" customHeight="1">
      <c r="A35" s="468" t="s">
        <v>201</v>
      </c>
      <c r="B35" s="468" t="s">
        <v>153</v>
      </c>
      <c r="C35" s="470">
        <v>44673</v>
      </c>
      <c r="D35" s="468" t="s">
        <v>112</v>
      </c>
      <c r="E35" s="469" t="s">
        <v>141</v>
      </c>
      <c r="F35" s="475" t="s">
        <v>202</v>
      </c>
      <c r="G35" s="480">
        <v>500000000</v>
      </c>
      <c r="H35" s="481" t="s">
        <v>156</v>
      </c>
      <c r="I35" s="469" t="s">
        <v>103</v>
      </c>
      <c r="J35" s="1" t="s">
        <v>103</v>
      </c>
      <c r="K35" s="3" t="str">
        <f>VLOOKUP(I35,Prices!A:B,2,0)</f>
        <v>.</v>
      </c>
      <c r="L35" s="471" t="s">
        <v>103</v>
      </c>
      <c r="M35" s="471">
        <f t="shared" si="1"/>
        <v>500000000</v>
      </c>
      <c r="N35" s="471">
        <f>M35/VLOOKUP(H35,'Currency Conversion'!B:C,2,0)</f>
        <v>367647058.82352936</v>
      </c>
      <c r="O35" s="481" t="s">
        <v>121</v>
      </c>
      <c r="P35" s="419" t="s">
        <v>203</v>
      </c>
      <c r="Q35" s="419" t="s">
        <v>204</v>
      </c>
      <c r="R35" s="489" t="s">
        <v>103</v>
      </c>
      <c r="S35" s="477">
        <v>0</v>
      </c>
      <c r="T35" s="496">
        <v>1</v>
      </c>
    </row>
    <row r="36" spans="1:22" ht="57.95" customHeight="1">
      <c r="A36" s="468" t="s">
        <v>205</v>
      </c>
      <c r="B36" s="468" t="s">
        <v>206</v>
      </c>
      <c r="C36" s="470">
        <v>44616</v>
      </c>
      <c r="D36" s="468" t="s">
        <v>95</v>
      </c>
      <c r="E36" s="469" t="s">
        <v>96</v>
      </c>
      <c r="F36" s="475" t="s">
        <v>207</v>
      </c>
      <c r="G36" s="480">
        <v>9100000</v>
      </c>
      <c r="H36" s="481" t="s">
        <v>208</v>
      </c>
      <c r="I36" s="469" t="s">
        <v>103</v>
      </c>
      <c r="J36" s="1" t="s">
        <v>103</v>
      </c>
      <c r="K36" s="3" t="str">
        <f>VLOOKUP(I36,Prices!A:B,2,0)</f>
        <v>.</v>
      </c>
      <c r="L36" s="471" t="s">
        <v>103</v>
      </c>
      <c r="M36" s="471">
        <f>G36</f>
        <v>9100000</v>
      </c>
      <c r="N36" s="471">
        <f>M36/VLOOKUP(H36,'Currency Conversion'!B:C,2,0)</f>
        <v>1203146.6913465988</v>
      </c>
      <c r="O36" s="481" t="s">
        <v>101</v>
      </c>
      <c r="P36" s="419" t="s">
        <v>209</v>
      </c>
      <c r="Q36" s="419" t="s">
        <v>210</v>
      </c>
      <c r="R36" s="448" t="s">
        <v>211</v>
      </c>
      <c r="S36" s="477">
        <v>0</v>
      </c>
      <c r="T36" s="496">
        <v>0</v>
      </c>
      <c r="U36" s="469"/>
      <c r="V36" s="469"/>
    </row>
    <row r="37" spans="1:22" ht="57.95" customHeight="1">
      <c r="A37" s="468" t="s">
        <v>212</v>
      </c>
      <c r="B37" s="468" t="s">
        <v>206</v>
      </c>
      <c r="C37" s="470">
        <v>44659</v>
      </c>
      <c r="D37" s="468" t="s">
        <v>95</v>
      </c>
      <c r="E37" s="469" t="s">
        <v>96</v>
      </c>
      <c r="F37" s="475" t="s">
        <v>213</v>
      </c>
      <c r="G37" s="480">
        <v>1516800</v>
      </c>
      <c r="H37" s="481" t="s">
        <v>208</v>
      </c>
      <c r="I37" s="469" t="s">
        <v>103</v>
      </c>
      <c r="J37" s="1" t="s">
        <v>103</v>
      </c>
      <c r="K37" s="3" t="s">
        <v>103</v>
      </c>
      <c r="L37" s="471" t="s">
        <v>103</v>
      </c>
      <c r="M37" s="471">
        <f>G37</f>
        <v>1516800</v>
      </c>
      <c r="N37" s="471">
        <f>M37/VLOOKUP(H37,'Currency Conversion'!B:C,2,0)</f>
        <v>200542.07708071658</v>
      </c>
      <c r="O37" s="481" t="s">
        <v>121</v>
      </c>
      <c r="P37" s="419" t="s">
        <v>214</v>
      </c>
      <c r="Q37" s="419" t="s">
        <v>215</v>
      </c>
      <c r="R37" s="489" t="s">
        <v>103</v>
      </c>
      <c r="S37" s="477">
        <v>0</v>
      </c>
      <c r="T37" s="496">
        <v>1</v>
      </c>
      <c r="U37" s="469"/>
      <c r="V37" s="469"/>
    </row>
    <row r="38" spans="1:22" ht="48.95" customHeight="1">
      <c r="A38" s="468" t="s">
        <v>216</v>
      </c>
      <c r="B38" s="468" t="s">
        <v>206</v>
      </c>
      <c r="C38" s="470">
        <v>44620</v>
      </c>
      <c r="D38" s="468" t="s">
        <v>112</v>
      </c>
      <c r="E38" s="469" t="s">
        <v>133</v>
      </c>
      <c r="F38" s="475" t="s">
        <v>217</v>
      </c>
      <c r="G38" s="480">
        <v>124000000</v>
      </c>
      <c r="H38" s="481" t="s">
        <v>208</v>
      </c>
      <c r="I38" s="469" t="s">
        <v>103</v>
      </c>
      <c r="J38" s="1" t="s">
        <v>103</v>
      </c>
      <c r="K38" s="3" t="str">
        <f>VLOOKUP(I38,Prices!A:B,2,0)</f>
        <v>.</v>
      </c>
      <c r="L38" s="471" t="s">
        <v>103</v>
      </c>
      <c r="M38" s="471">
        <f>G38</f>
        <v>124000000</v>
      </c>
      <c r="N38" s="471">
        <f>M38/VLOOKUP(H38,'Currency Conversion'!B:C,2,0)</f>
        <v>16394526.343623983</v>
      </c>
      <c r="O38" s="481" t="s">
        <v>101</v>
      </c>
      <c r="P38" s="419" t="s">
        <v>218</v>
      </c>
      <c r="Q38" s="419" t="s">
        <v>219</v>
      </c>
      <c r="R38" s="448" t="s">
        <v>220</v>
      </c>
      <c r="S38" s="477">
        <v>0</v>
      </c>
      <c r="T38" s="496">
        <v>0</v>
      </c>
      <c r="U38" s="469"/>
      <c r="V38" s="469"/>
    </row>
    <row r="39" spans="1:22" s="331" customFormat="1" ht="18" customHeight="1">
      <c r="A39" s="635" t="s">
        <v>221</v>
      </c>
      <c r="B39" s="635" t="s">
        <v>222</v>
      </c>
      <c r="C39" s="636">
        <v>44629</v>
      </c>
      <c r="D39" s="635" t="s">
        <v>95</v>
      </c>
      <c r="E39" s="637" t="s">
        <v>96</v>
      </c>
      <c r="F39" s="592" t="s">
        <v>223</v>
      </c>
      <c r="G39" s="638">
        <v>2000000</v>
      </c>
      <c r="H39" s="639" t="s">
        <v>99</v>
      </c>
      <c r="I39" s="474" t="s">
        <v>224</v>
      </c>
      <c r="J39" s="22">
        <v>80</v>
      </c>
      <c r="K39" s="3" t="s">
        <v>103</v>
      </c>
      <c r="L39" s="24" t="s">
        <v>103</v>
      </c>
      <c r="M39" s="640">
        <f t="shared" ref="M39" si="2">G39</f>
        <v>2000000</v>
      </c>
      <c r="N39" s="561">
        <f>M39/VLOOKUP(H39,'Currency Conversion'!B:C,2,0)</f>
        <v>1837053.366400294</v>
      </c>
      <c r="O39" s="626" t="s">
        <v>101</v>
      </c>
      <c r="P39" s="574" t="s">
        <v>225</v>
      </c>
      <c r="Q39" s="574" t="s">
        <v>226</v>
      </c>
      <c r="R39" s="569" t="s">
        <v>103</v>
      </c>
      <c r="S39" s="653">
        <v>0</v>
      </c>
      <c r="T39" s="528">
        <v>1</v>
      </c>
    </row>
    <row r="40" spans="1:22" s="331" customFormat="1" ht="15" customHeight="1">
      <c r="A40" s="635"/>
      <c r="B40" s="635"/>
      <c r="C40" s="637"/>
      <c r="D40" s="635"/>
      <c r="E40" s="637"/>
      <c r="F40" s="592"/>
      <c r="G40" s="638"/>
      <c r="H40" s="639"/>
      <c r="I40" s="474" t="s">
        <v>227</v>
      </c>
      <c r="J40" s="22">
        <v>13</v>
      </c>
      <c r="K40" s="3" t="s">
        <v>103</v>
      </c>
      <c r="L40" s="24" t="s">
        <v>103</v>
      </c>
      <c r="M40" s="640"/>
      <c r="N40" s="562"/>
      <c r="O40" s="626"/>
      <c r="P40" s="574"/>
      <c r="Q40" s="574"/>
      <c r="R40" s="531"/>
      <c r="S40" s="654"/>
      <c r="T40" s="528"/>
    </row>
    <row r="41" spans="1:22" s="331" customFormat="1" ht="18" customHeight="1">
      <c r="A41" s="635"/>
      <c r="B41" s="635"/>
      <c r="C41" s="637"/>
      <c r="D41" s="635"/>
      <c r="E41" s="637"/>
      <c r="F41" s="592"/>
      <c r="G41" s="638"/>
      <c r="H41" s="639"/>
      <c r="I41" s="474" t="s">
        <v>228</v>
      </c>
      <c r="J41" s="22">
        <v>22500</v>
      </c>
      <c r="K41" s="3" t="s">
        <v>103</v>
      </c>
      <c r="L41" s="24" t="s">
        <v>103</v>
      </c>
      <c r="M41" s="640"/>
      <c r="N41" s="562"/>
      <c r="O41" s="626"/>
      <c r="P41" s="574"/>
      <c r="Q41" s="574"/>
      <c r="R41" s="531"/>
      <c r="S41" s="654"/>
      <c r="T41" s="528"/>
    </row>
    <row r="42" spans="1:22" s="331" customFormat="1" ht="18" customHeight="1">
      <c r="A42" s="635"/>
      <c r="B42" s="635"/>
      <c r="C42" s="637"/>
      <c r="D42" s="635"/>
      <c r="E42" s="637"/>
      <c r="F42" s="592"/>
      <c r="G42" s="638"/>
      <c r="H42" s="639"/>
      <c r="I42" s="474" t="s">
        <v>229</v>
      </c>
      <c r="J42" s="7">
        <v>5000</v>
      </c>
      <c r="K42" s="3" t="s">
        <v>103</v>
      </c>
      <c r="L42" s="478" t="s">
        <v>103</v>
      </c>
      <c r="M42" s="640"/>
      <c r="N42" s="563"/>
      <c r="O42" s="626"/>
      <c r="P42" s="574"/>
      <c r="Q42" s="574"/>
      <c r="R42" s="532"/>
      <c r="S42" s="655"/>
      <c r="T42" s="528"/>
    </row>
    <row r="43" spans="1:22" s="104" customFormat="1" ht="123.6" customHeight="1">
      <c r="A43" s="468" t="s">
        <v>230</v>
      </c>
      <c r="B43" s="469" t="s">
        <v>231</v>
      </c>
      <c r="C43" s="470">
        <v>44618</v>
      </c>
      <c r="D43" s="468" t="s">
        <v>112</v>
      </c>
      <c r="E43" s="469" t="s">
        <v>232</v>
      </c>
      <c r="F43" s="475" t="s">
        <v>233</v>
      </c>
      <c r="G43" s="471">
        <v>36600000</v>
      </c>
      <c r="H43" s="466" t="s">
        <v>234</v>
      </c>
      <c r="I43" s="471" t="s">
        <v>103</v>
      </c>
      <c r="J43" s="1" t="s">
        <v>103</v>
      </c>
      <c r="K43" s="3" t="str">
        <f>VLOOKUP(I43,Prices!A:B,2,0)</f>
        <v>.</v>
      </c>
      <c r="L43" s="471" t="s">
        <v>103</v>
      </c>
      <c r="M43" s="471">
        <f>G43</f>
        <v>36600000</v>
      </c>
      <c r="N43" s="471">
        <f>M43/VLOOKUP(H43,'Currency Conversion'!B:C,2,0)</f>
        <v>1501230.5168170633</v>
      </c>
      <c r="O43" s="481" t="s">
        <v>149</v>
      </c>
      <c r="P43" s="419" t="s">
        <v>235</v>
      </c>
      <c r="Q43" s="419" t="s">
        <v>236</v>
      </c>
      <c r="R43" s="489" t="s">
        <v>103</v>
      </c>
      <c r="S43" s="477">
        <v>0</v>
      </c>
      <c r="T43" s="496">
        <v>0</v>
      </c>
      <c r="U43" s="444"/>
      <c r="V43" s="444"/>
    </row>
    <row r="44" spans="1:22" s="104" customFormat="1" ht="15.75" customHeight="1">
      <c r="A44" s="641" t="s">
        <v>237</v>
      </c>
      <c r="B44" s="598" t="s">
        <v>231</v>
      </c>
      <c r="C44" s="601">
        <v>44618</v>
      </c>
      <c r="D44" s="643" t="s">
        <v>112</v>
      </c>
      <c r="E44" s="601" t="s">
        <v>133</v>
      </c>
      <c r="F44" s="616" t="s">
        <v>238</v>
      </c>
      <c r="G44" s="561">
        <v>188106550</v>
      </c>
      <c r="H44" s="615" t="s">
        <v>234</v>
      </c>
      <c r="I44" s="340" t="s">
        <v>239</v>
      </c>
      <c r="J44" s="341">
        <v>150</v>
      </c>
      <c r="K44" s="3" t="s">
        <v>103</v>
      </c>
      <c r="L44" s="342" t="s">
        <v>103</v>
      </c>
      <c r="M44" s="629">
        <f>G44</f>
        <v>188106550</v>
      </c>
      <c r="N44" s="561">
        <f>M44/VLOOKUP(H44,'Currency Conversion'!B:C,2,0)</f>
        <v>7715609.1058244463</v>
      </c>
      <c r="O44" s="615" t="s">
        <v>149</v>
      </c>
      <c r="P44" s="628" t="s">
        <v>240</v>
      </c>
      <c r="Q44" s="601" t="s">
        <v>103</v>
      </c>
      <c r="R44" s="601" t="s">
        <v>103</v>
      </c>
      <c r="S44" s="653">
        <v>0</v>
      </c>
      <c r="T44" s="524">
        <v>0</v>
      </c>
      <c r="U44" s="444" t="s">
        <v>19</v>
      </c>
      <c r="V44" s="444" t="s">
        <v>19</v>
      </c>
    </row>
    <row r="45" spans="1:22" s="104" customFormat="1" ht="14.25" customHeight="1">
      <c r="A45" s="642"/>
      <c r="B45" s="599"/>
      <c r="C45" s="599"/>
      <c r="D45" s="596"/>
      <c r="E45" s="599"/>
      <c r="F45" s="608"/>
      <c r="G45" s="562"/>
      <c r="H45" s="572"/>
      <c r="I45" s="340" t="s">
        <v>241</v>
      </c>
      <c r="J45" s="343">
        <v>5000</v>
      </c>
      <c r="K45" s="3" t="s">
        <v>103</v>
      </c>
      <c r="L45" s="3" t="s">
        <v>103</v>
      </c>
      <c r="M45" s="630"/>
      <c r="N45" s="562"/>
      <c r="O45" s="572"/>
      <c r="P45" s="578"/>
      <c r="Q45" s="599"/>
      <c r="R45" s="599"/>
      <c r="S45" s="654"/>
      <c r="T45" s="526"/>
      <c r="U45" s="444"/>
      <c r="V45" s="444"/>
    </row>
    <row r="46" spans="1:22" s="104" customFormat="1" ht="12.75" customHeight="1">
      <c r="A46" s="642"/>
      <c r="B46" s="599"/>
      <c r="C46" s="599"/>
      <c r="D46" s="596"/>
      <c r="E46" s="599"/>
      <c r="F46" s="608"/>
      <c r="G46" s="562"/>
      <c r="H46" s="572"/>
      <c r="I46" s="340" t="s">
        <v>242</v>
      </c>
      <c r="J46" s="343">
        <v>500000</v>
      </c>
      <c r="K46" s="3" t="s">
        <v>103</v>
      </c>
      <c r="L46" s="3" t="s">
        <v>103</v>
      </c>
      <c r="M46" s="630"/>
      <c r="N46" s="562"/>
      <c r="O46" s="572"/>
      <c r="P46" s="578"/>
      <c r="Q46" s="599"/>
      <c r="R46" s="599"/>
      <c r="S46" s="654"/>
      <c r="T46" s="526"/>
      <c r="U46" s="444"/>
      <c r="V46" s="444"/>
    </row>
    <row r="47" spans="1:22" s="104" customFormat="1" ht="13.5" customHeight="1">
      <c r="A47" s="642"/>
      <c r="B47" s="599"/>
      <c r="C47" s="599"/>
      <c r="D47" s="596"/>
      <c r="E47" s="599"/>
      <c r="F47" s="608"/>
      <c r="G47" s="562"/>
      <c r="H47" s="572"/>
      <c r="I47" s="340" t="s">
        <v>243</v>
      </c>
      <c r="J47" s="343">
        <v>125000</v>
      </c>
      <c r="K47" s="3" t="s">
        <v>103</v>
      </c>
      <c r="L47" s="3" t="s">
        <v>103</v>
      </c>
      <c r="M47" s="630"/>
      <c r="N47" s="562"/>
      <c r="O47" s="572"/>
      <c r="P47" s="578"/>
      <c r="Q47" s="599"/>
      <c r="R47" s="599"/>
      <c r="S47" s="654"/>
      <c r="T47" s="526"/>
      <c r="U47" s="444"/>
      <c r="V47" s="444"/>
    </row>
    <row r="48" spans="1:22" s="104" customFormat="1" ht="11.25" customHeight="1">
      <c r="A48" s="642"/>
      <c r="B48" s="599"/>
      <c r="C48" s="599"/>
      <c r="D48" s="596"/>
      <c r="E48" s="599"/>
      <c r="F48" s="608"/>
      <c r="G48" s="562"/>
      <c r="H48" s="572"/>
      <c r="I48" s="340" t="s">
        <v>244</v>
      </c>
      <c r="J48" s="343">
        <v>2085</v>
      </c>
      <c r="K48" s="3" t="s">
        <v>103</v>
      </c>
      <c r="L48" s="3" t="s">
        <v>103</v>
      </c>
      <c r="M48" s="630"/>
      <c r="N48" s="562"/>
      <c r="O48" s="572"/>
      <c r="P48" s="578"/>
      <c r="Q48" s="599"/>
      <c r="R48" s="599"/>
      <c r="S48" s="654"/>
      <c r="T48" s="526"/>
      <c r="U48" s="444"/>
      <c r="V48" s="444"/>
    </row>
    <row r="49" spans="1:22" s="104" customFormat="1" ht="14.25" customHeight="1">
      <c r="A49" s="642"/>
      <c r="B49" s="599"/>
      <c r="C49" s="599"/>
      <c r="D49" s="596"/>
      <c r="E49" s="599"/>
      <c r="F49" s="608"/>
      <c r="G49" s="562"/>
      <c r="H49" s="572"/>
      <c r="I49" s="340" t="s">
        <v>245</v>
      </c>
      <c r="J49" s="343">
        <v>1000000</v>
      </c>
      <c r="K49" s="3" t="s">
        <v>103</v>
      </c>
      <c r="L49" s="3" t="s">
        <v>103</v>
      </c>
      <c r="M49" s="630"/>
      <c r="N49" s="562"/>
      <c r="O49" s="572"/>
      <c r="P49" s="578"/>
      <c r="Q49" s="599"/>
      <c r="R49" s="599"/>
      <c r="S49" s="654"/>
      <c r="T49" s="526"/>
      <c r="U49" s="444"/>
      <c r="V49" s="444"/>
    </row>
    <row r="50" spans="1:22" s="104" customFormat="1" ht="13.5" customHeight="1">
      <c r="A50" s="642"/>
      <c r="B50" s="599"/>
      <c r="C50" s="599"/>
      <c r="D50" s="596"/>
      <c r="E50" s="599"/>
      <c r="F50" s="608"/>
      <c r="G50" s="562"/>
      <c r="H50" s="572"/>
      <c r="I50" s="340" t="s">
        <v>246</v>
      </c>
      <c r="J50" s="343">
        <v>3200</v>
      </c>
      <c r="K50" s="3" t="s">
        <v>103</v>
      </c>
      <c r="L50" s="3" t="s">
        <v>103</v>
      </c>
      <c r="M50" s="630"/>
      <c r="N50" s="562"/>
      <c r="O50" s="572"/>
      <c r="P50" s="578"/>
      <c r="Q50" s="599"/>
      <c r="R50" s="599"/>
      <c r="S50" s="654"/>
      <c r="T50" s="526"/>
      <c r="U50" s="444"/>
      <c r="V50" s="444"/>
    </row>
    <row r="51" spans="1:22" s="104" customFormat="1" ht="14.25" customHeight="1">
      <c r="A51" s="642"/>
      <c r="B51" s="599"/>
      <c r="C51" s="599"/>
      <c r="D51" s="596"/>
      <c r="E51" s="599"/>
      <c r="F51" s="608"/>
      <c r="G51" s="562"/>
      <c r="H51" s="572"/>
      <c r="I51" s="340" t="s">
        <v>247</v>
      </c>
      <c r="J51" s="343">
        <v>12</v>
      </c>
      <c r="K51" s="3" t="s">
        <v>103</v>
      </c>
      <c r="L51" s="3" t="s">
        <v>103</v>
      </c>
      <c r="M51" s="630"/>
      <c r="N51" s="562"/>
      <c r="O51" s="572"/>
      <c r="P51" s="578"/>
      <c r="Q51" s="599"/>
      <c r="R51" s="599"/>
      <c r="S51" s="654"/>
      <c r="T51" s="526"/>
      <c r="U51" s="444"/>
      <c r="V51" s="444"/>
    </row>
    <row r="52" spans="1:22" s="104" customFormat="1" ht="15" customHeight="1">
      <c r="A52" s="642"/>
      <c r="B52" s="599"/>
      <c r="C52" s="599"/>
      <c r="D52" s="596"/>
      <c r="E52" s="599"/>
      <c r="F52" s="608"/>
      <c r="G52" s="562"/>
      <c r="H52" s="572"/>
      <c r="I52" s="340" t="s">
        <v>248</v>
      </c>
      <c r="J52" s="343">
        <v>1000000</v>
      </c>
      <c r="K52" s="3" t="s">
        <v>103</v>
      </c>
      <c r="L52" s="3" t="s">
        <v>103</v>
      </c>
      <c r="M52" s="630"/>
      <c r="N52" s="562"/>
      <c r="O52" s="572"/>
      <c r="P52" s="578"/>
      <c r="Q52" s="599"/>
      <c r="R52" s="599"/>
      <c r="S52" s="654"/>
      <c r="T52" s="526"/>
      <c r="U52" s="444"/>
      <c r="V52" s="444"/>
    </row>
    <row r="53" spans="1:22" s="104" customFormat="1" ht="14.25" customHeight="1">
      <c r="A53" s="642"/>
      <c r="B53" s="599"/>
      <c r="C53" s="599"/>
      <c r="D53" s="596"/>
      <c r="E53" s="599"/>
      <c r="F53" s="608"/>
      <c r="G53" s="562"/>
      <c r="H53" s="572"/>
      <c r="I53" s="340" t="s">
        <v>249</v>
      </c>
      <c r="J53" s="343">
        <v>1000000</v>
      </c>
      <c r="K53" s="3" t="s">
        <v>103</v>
      </c>
      <c r="L53" s="3" t="s">
        <v>103</v>
      </c>
      <c r="M53" s="630"/>
      <c r="N53" s="562"/>
      <c r="O53" s="572"/>
      <c r="P53" s="578"/>
      <c r="Q53" s="599"/>
      <c r="R53" s="599"/>
      <c r="S53" s="654"/>
      <c r="T53" s="526"/>
      <c r="U53" s="444"/>
      <c r="V53" s="444"/>
    </row>
    <row r="54" spans="1:22" s="104" customFormat="1" ht="15" customHeight="1">
      <c r="A54" s="642"/>
      <c r="B54" s="599"/>
      <c r="C54" s="599"/>
      <c r="D54" s="596"/>
      <c r="E54" s="599"/>
      <c r="F54" s="608"/>
      <c r="G54" s="562"/>
      <c r="H54" s="572"/>
      <c r="I54" s="340" t="s">
        <v>250</v>
      </c>
      <c r="J54" s="343">
        <v>150000</v>
      </c>
      <c r="K54" s="3" t="s">
        <v>103</v>
      </c>
      <c r="L54" s="3" t="s">
        <v>103</v>
      </c>
      <c r="M54" s="630"/>
      <c r="N54" s="562"/>
      <c r="O54" s="572"/>
      <c r="P54" s="578"/>
      <c r="Q54" s="599"/>
      <c r="R54" s="599"/>
      <c r="S54" s="654"/>
      <c r="T54" s="526"/>
      <c r="U54" s="444"/>
      <c r="V54" s="444"/>
    </row>
    <row r="55" spans="1:22" s="104" customFormat="1" ht="12.75" customHeight="1">
      <c r="A55" s="642"/>
      <c r="B55" s="600"/>
      <c r="C55" s="600"/>
      <c r="D55" s="597"/>
      <c r="E55" s="600"/>
      <c r="F55" s="609"/>
      <c r="G55" s="563"/>
      <c r="H55" s="573"/>
      <c r="I55" s="340" t="s">
        <v>251</v>
      </c>
      <c r="J55" s="343">
        <v>19</v>
      </c>
      <c r="K55" s="3" t="s">
        <v>103</v>
      </c>
      <c r="L55" s="3" t="s">
        <v>103</v>
      </c>
      <c r="M55" s="631"/>
      <c r="N55" s="563"/>
      <c r="O55" s="573"/>
      <c r="P55" s="577"/>
      <c r="Q55" s="600"/>
      <c r="R55" s="600"/>
      <c r="S55" s="655"/>
      <c r="T55" s="525"/>
      <c r="U55" s="444"/>
      <c r="V55" s="444"/>
    </row>
    <row r="56" spans="1:22" s="331" customFormat="1" ht="18" customHeight="1">
      <c r="A56" s="595" t="s">
        <v>252</v>
      </c>
      <c r="B56" s="598" t="s">
        <v>231</v>
      </c>
      <c r="C56" s="601">
        <v>44619</v>
      </c>
      <c r="D56" s="643" t="s">
        <v>112</v>
      </c>
      <c r="E56" s="598" t="s">
        <v>133</v>
      </c>
      <c r="F56" s="607" t="s">
        <v>253</v>
      </c>
      <c r="G56" s="561">
        <v>400000000</v>
      </c>
      <c r="H56" s="571" t="s">
        <v>234</v>
      </c>
      <c r="I56" s="471" t="s">
        <v>254</v>
      </c>
      <c r="J56" s="1">
        <v>160</v>
      </c>
      <c r="K56" s="3" t="s">
        <v>103</v>
      </c>
      <c r="L56" s="471" t="s">
        <v>103</v>
      </c>
      <c r="M56" s="561">
        <f>G56</f>
        <v>400000000</v>
      </c>
      <c r="N56" s="561">
        <f>M56/VLOOKUP(H56,'Currency Conversion'!B:C,2,0)</f>
        <v>16406890.894175554</v>
      </c>
      <c r="O56" s="571" t="s">
        <v>101</v>
      </c>
      <c r="P56" s="576" t="s">
        <v>255</v>
      </c>
      <c r="Q56" s="576" t="s">
        <v>256</v>
      </c>
      <c r="R56" s="576" t="s">
        <v>257</v>
      </c>
      <c r="S56" s="653">
        <v>0</v>
      </c>
      <c r="T56" s="524">
        <v>0</v>
      </c>
      <c r="U56" s="444"/>
      <c r="V56" s="444"/>
    </row>
    <row r="57" spans="1:22" s="331" customFormat="1" ht="15.75" customHeight="1">
      <c r="A57" s="596"/>
      <c r="B57" s="599"/>
      <c r="C57" s="602"/>
      <c r="D57" s="644"/>
      <c r="E57" s="599"/>
      <c r="F57" s="608"/>
      <c r="G57" s="562"/>
      <c r="H57" s="572"/>
      <c r="I57" s="471" t="s">
        <v>258</v>
      </c>
      <c r="J57" s="1">
        <v>20</v>
      </c>
      <c r="K57" s="3" t="s">
        <v>103</v>
      </c>
      <c r="L57" s="471" t="s">
        <v>103</v>
      </c>
      <c r="M57" s="562"/>
      <c r="N57" s="562"/>
      <c r="O57" s="572"/>
      <c r="P57" s="578"/>
      <c r="Q57" s="578"/>
      <c r="R57" s="578"/>
      <c r="S57" s="654"/>
      <c r="T57" s="526"/>
    </row>
    <row r="58" spans="1:22" s="331" customFormat="1" ht="16.5" customHeight="1">
      <c r="A58" s="596"/>
      <c r="B58" s="599"/>
      <c r="C58" s="602"/>
      <c r="D58" s="644"/>
      <c r="E58" s="599"/>
      <c r="F58" s="608"/>
      <c r="G58" s="562"/>
      <c r="H58" s="572"/>
      <c r="I58" s="471" t="s">
        <v>259</v>
      </c>
      <c r="J58" s="1">
        <v>132</v>
      </c>
      <c r="K58" s="3" t="s">
        <v>103</v>
      </c>
      <c r="L58" s="471" t="s">
        <v>103</v>
      </c>
      <c r="M58" s="562"/>
      <c r="N58" s="562"/>
      <c r="O58" s="572"/>
      <c r="P58" s="578"/>
      <c r="Q58" s="578"/>
      <c r="R58" s="578"/>
      <c r="S58" s="654"/>
      <c r="T58" s="526"/>
    </row>
    <row r="59" spans="1:22" s="331" customFormat="1" ht="18.75" customHeight="1">
      <c r="A59" s="596"/>
      <c r="B59" s="599"/>
      <c r="C59" s="602"/>
      <c r="D59" s="644"/>
      <c r="E59" s="599"/>
      <c r="F59" s="608"/>
      <c r="G59" s="562"/>
      <c r="H59" s="572"/>
      <c r="I59" s="471" t="s">
        <v>260</v>
      </c>
      <c r="J59" s="1">
        <v>70</v>
      </c>
      <c r="K59" s="3" t="s">
        <v>103</v>
      </c>
      <c r="L59" s="471" t="s">
        <v>103</v>
      </c>
      <c r="M59" s="562"/>
      <c r="N59" s="562"/>
      <c r="O59" s="572"/>
      <c r="P59" s="578"/>
      <c r="Q59" s="578"/>
      <c r="R59" s="578"/>
      <c r="S59" s="654"/>
      <c r="T59" s="526"/>
    </row>
    <row r="60" spans="1:22" s="331" customFormat="1" ht="15.75" customHeight="1">
      <c r="A60" s="596"/>
      <c r="B60" s="599"/>
      <c r="C60" s="602"/>
      <c r="D60" s="644"/>
      <c r="E60" s="599"/>
      <c r="F60" s="608"/>
      <c r="G60" s="562"/>
      <c r="H60" s="572"/>
      <c r="I60" s="471" t="s">
        <v>261</v>
      </c>
      <c r="J60" s="1">
        <v>108000</v>
      </c>
      <c r="K60" s="3" t="s">
        <v>103</v>
      </c>
      <c r="L60" s="471" t="s">
        <v>103</v>
      </c>
      <c r="M60" s="562"/>
      <c r="N60" s="562"/>
      <c r="O60" s="572"/>
      <c r="P60" s="578"/>
      <c r="Q60" s="578"/>
      <c r="R60" s="578"/>
      <c r="S60" s="654"/>
      <c r="T60" s="526"/>
    </row>
    <row r="61" spans="1:22" s="331" customFormat="1" ht="19.5" customHeight="1">
      <c r="A61" s="597"/>
      <c r="B61" s="600"/>
      <c r="C61" s="603"/>
      <c r="D61" s="645"/>
      <c r="E61" s="600"/>
      <c r="F61" s="609"/>
      <c r="G61" s="563"/>
      <c r="H61" s="573"/>
      <c r="I61" s="471" t="s">
        <v>262</v>
      </c>
      <c r="J61" s="1">
        <v>1000</v>
      </c>
      <c r="K61" s="3" t="s">
        <v>103</v>
      </c>
      <c r="L61" s="471" t="s">
        <v>103</v>
      </c>
      <c r="M61" s="563"/>
      <c r="N61" s="563"/>
      <c r="O61" s="573"/>
      <c r="P61" s="577"/>
      <c r="Q61" s="577"/>
      <c r="R61" s="577"/>
      <c r="S61" s="655"/>
      <c r="T61" s="525"/>
    </row>
    <row r="62" spans="1:22" s="104" customFormat="1" ht="62.25" customHeight="1">
      <c r="A62" s="468" t="s">
        <v>263</v>
      </c>
      <c r="B62" s="469" t="s">
        <v>231</v>
      </c>
      <c r="C62" s="470">
        <v>44623</v>
      </c>
      <c r="D62" s="468" t="s">
        <v>112</v>
      </c>
      <c r="E62" s="469" t="s">
        <v>133</v>
      </c>
      <c r="F62" s="475" t="s">
        <v>264</v>
      </c>
      <c r="G62" s="471">
        <v>17000000</v>
      </c>
      <c r="H62" s="466" t="s">
        <v>234</v>
      </c>
      <c r="I62" s="471" t="s">
        <v>103</v>
      </c>
      <c r="J62" s="1" t="s">
        <v>103</v>
      </c>
      <c r="K62" s="3" t="str">
        <f>VLOOKUP(I62,Prices!A:B,2,0)</f>
        <v>.</v>
      </c>
      <c r="L62" s="471" t="s">
        <v>103</v>
      </c>
      <c r="M62" s="471">
        <f>G62</f>
        <v>17000000</v>
      </c>
      <c r="N62" s="471">
        <f>M62/VLOOKUP(H62,'Currency Conversion'!B:C,2,0)</f>
        <v>697292.86300246103</v>
      </c>
      <c r="O62" s="481" t="s">
        <v>101</v>
      </c>
      <c r="P62" s="419" t="s">
        <v>265</v>
      </c>
      <c r="Q62" s="419" t="s">
        <v>266</v>
      </c>
      <c r="R62" s="489" t="s">
        <v>103</v>
      </c>
      <c r="S62" s="477">
        <v>0</v>
      </c>
      <c r="T62" s="496">
        <v>0</v>
      </c>
      <c r="U62" s="444"/>
      <c r="V62" s="444"/>
    </row>
    <row r="63" spans="1:22" s="104" customFormat="1" ht="63" customHeight="1">
      <c r="A63" s="468" t="s">
        <v>267</v>
      </c>
      <c r="B63" s="469" t="s">
        <v>231</v>
      </c>
      <c r="C63" s="470">
        <v>44629</v>
      </c>
      <c r="D63" s="468" t="s">
        <v>112</v>
      </c>
      <c r="E63" s="469" t="s">
        <v>133</v>
      </c>
      <c r="F63" s="479" t="s">
        <v>268</v>
      </c>
      <c r="G63" s="471">
        <v>31500000</v>
      </c>
      <c r="H63" s="466" t="s">
        <v>99</v>
      </c>
      <c r="I63" s="471" t="s">
        <v>103</v>
      </c>
      <c r="J63" s="1" t="s">
        <v>103</v>
      </c>
      <c r="K63" s="3" t="str">
        <f>VLOOKUP(I63,Prices!A:B,2,0)</f>
        <v>.</v>
      </c>
      <c r="L63" s="471" t="s">
        <v>103</v>
      </c>
      <c r="M63" s="471">
        <f>G63</f>
        <v>31500000</v>
      </c>
      <c r="N63" s="471">
        <f>M63/VLOOKUP(H63,'Currency Conversion'!B:C,2,0)</f>
        <v>28933590.520804629</v>
      </c>
      <c r="O63" s="481" t="s">
        <v>269</v>
      </c>
      <c r="P63" s="419" t="s">
        <v>270</v>
      </c>
      <c r="Q63" s="419" t="s">
        <v>271</v>
      </c>
      <c r="R63" s="448" t="s">
        <v>272</v>
      </c>
      <c r="S63" s="477">
        <v>0</v>
      </c>
      <c r="T63" s="496">
        <v>0</v>
      </c>
      <c r="U63" s="444"/>
      <c r="V63" s="444"/>
    </row>
    <row r="64" spans="1:22" s="104" customFormat="1" ht="76.5" customHeight="1">
      <c r="A64" s="468" t="s">
        <v>273</v>
      </c>
      <c r="B64" s="469" t="s">
        <v>231</v>
      </c>
      <c r="C64" s="470">
        <v>44629</v>
      </c>
      <c r="D64" s="468" t="s">
        <v>112</v>
      </c>
      <c r="E64" s="469" t="s">
        <v>96</v>
      </c>
      <c r="F64" s="479" t="s">
        <v>274</v>
      </c>
      <c r="G64" s="471">
        <v>24000000</v>
      </c>
      <c r="H64" s="466" t="s">
        <v>234</v>
      </c>
      <c r="I64" s="471" t="s">
        <v>103</v>
      </c>
      <c r="J64" s="1" t="s">
        <v>103</v>
      </c>
      <c r="K64" s="3" t="str">
        <f>VLOOKUP(I64,Prices!A:B,2,0)</f>
        <v>.</v>
      </c>
      <c r="L64" s="471" t="s">
        <v>103</v>
      </c>
      <c r="M64" s="471">
        <v>24000000</v>
      </c>
      <c r="N64" s="471">
        <f>M64/VLOOKUP(H64,'Currency Conversion'!B:C,2,0)</f>
        <v>984413.45365053322</v>
      </c>
      <c r="O64" s="481" t="s">
        <v>121</v>
      </c>
      <c r="P64" s="419" t="s">
        <v>275</v>
      </c>
      <c r="Q64" s="112" t="s">
        <v>103</v>
      </c>
      <c r="R64" s="112" t="s">
        <v>103</v>
      </c>
      <c r="S64" s="477">
        <v>0</v>
      </c>
      <c r="T64" s="496">
        <v>0</v>
      </c>
      <c r="U64" s="444"/>
      <c r="V64" s="444"/>
    </row>
    <row r="65" spans="1:20" s="104" customFormat="1" ht="107.45" customHeight="1">
      <c r="A65" s="468" t="s">
        <v>276</v>
      </c>
      <c r="B65" s="469" t="s">
        <v>231</v>
      </c>
      <c r="C65" s="470">
        <v>44630</v>
      </c>
      <c r="D65" s="468" t="s">
        <v>112</v>
      </c>
      <c r="E65" s="469" t="s">
        <v>96</v>
      </c>
      <c r="F65" s="479" t="s">
        <v>277</v>
      </c>
      <c r="G65" s="471" t="s">
        <v>98</v>
      </c>
      <c r="H65" s="466" t="s">
        <v>99</v>
      </c>
      <c r="I65" s="471" t="s">
        <v>278</v>
      </c>
      <c r="J65" s="1">
        <v>22</v>
      </c>
      <c r="K65" s="3">
        <f>VLOOKUP(I65,Prices!A:B,2,0)</f>
        <v>500</v>
      </c>
      <c r="L65" s="471">
        <f>J65*K65</f>
        <v>11000</v>
      </c>
      <c r="M65" s="471">
        <f>L65</f>
        <v>11000</v>
      </c>
      <c r="N65" s="471">
        <f>M65/VLOOKUP(H65,'Currency Conversion'!B:C,2,0)</f>
        <v>10103.793515201616</v>
      </c>
      <c r="O65" s="481" t="s">
        <v>121</v>
      </c>
      <c r="P65" s="419" t="s">
        <v>275</v>
      </c>
      <c r="Q65" s="112" t="s">
        <v>103</v>
      </c>
      <c r="R65" s="112" t="s">
        <v>103</v>
      </c>
      <c r="S65" s="477">
        <v>0</v>
      </c>
      <c r="T65" s="496">
        <v>0</v>
      </c>
    </row>
    <row r="66" spans="1:20" s="104" customFormat="1" ht="111" customHeight="1">
      <c r="A66" s="468" t="s">
        <v>279</v>
      </c>
      <c r="B66" s="469" t="s">
        <v>231</v>
      </c>
      <c r="C66" s="470" t="s">
        <v>280</v>
      </c>
      <c r="D66" s="468" t="s">
        <v>112</v>
      </c>
      <c r="E66" s="469" t="s">
        <v>96</v>
      </c>
      <c r="F66" s="479" t="s">
        <v>281</v>
      </c>
      <c r="G66" s="471">
        <v>53260000</v>
      </c>
      <c r="H66" s="466" t="s">
        <v>234</v>
      </c>
      <c r="I66" s="471" t="s">
        <v>103</v>
      </c>
      <c r="J66" s="1" t="s">
        <v>103</v>
      </c>
      <c r="K66" s="3" t="str">
        <f>VLOOKUP(I66,Prices!A:B,2,0)</f>
        <v>.</v>
      </c>
      <c r="L66" s="471" t="s">
        <v>103</v>
      </c>
      <c r="M66" s="471">
        <v>53260000</v>
      </c>
      <c r="N66" s="471">
        <f>M66/VLOOKUP(H66,'Currency Conversion'!B:C,2,0)</f>
        <v>2184577.5225594752</v>
      </c>
      <c r="O66" s="481" t="s">
        <v>121</v>
      </c>
      <c r="P66" s="419" t="s">
        <v>275</v>
      </c>
      <c r="Q66" s="112" t="s">
        <v>103</v>
      </c>
      <c r="R66" s="112" t="s">
        <v>103</v>
      </c>
      <c r="S66" s="477">
        <v>0</v>
      </c>
      <c r="T66" s="496">
        <v>0</v>
      </c>
    </row>
    <row r="67" spans="1:20" s="104" customFormat="1" ht="111.95" customHeight="1">
      <c r="A67" s="468" t="s">
        <v>282</v>
      </c>
      <c r="B67" s="469" t="s">
        <v>231</v>
      </c>
      <c r="C67" s="470" t="s">
        <v>283</v>
      </c>
      <c r="D67" s="468" t="s">
        <v>112</v>
      </c>
      <c r="E67" s="469" t="s">
        <v>96</v>
      </c>
      <c r="F67" s="479" t="s">
        <v>284</v>
      </c>
      <c r="G67" s="471">
        <v>30000000</v>
      </c>
      <c r="H67" s="466" t="s">
        <v>234</v>
      </c>
      <c r="I67" s="471" t="s">
        <v>103</v>
      </c>
      <c r="J67" s="1" t="s">
        <v>103</v>
      </c>
      <c r="K67" s="3" t="str">
        <f>VLOOKUP(I67,Prices!A:B,2,0)</f>
        <v>.</v>
      </c>
      <c r="L67" s="471" t="s">
        <v>103</v>
      </c>
      <c r="M67" s="471">
        <v>30000000</v>
      </c>
      <c r="N67" s="471">
        <f>M67/VLOOKUP(H67,'Currency Conversion'!B:C,2,0)</f>
        <v>1230516.8170631665</v>
      </c>
      <c r="O67" s="481" t="s">
        <v>121</v>
      </c>
      <c r="P67" s="448" t="s">
        <v>285</v>
      </c>
      <c r="Q67" s="419" t="s">
        <v>275</v>
      </c>
      <c r="R67" s="112" t="s">
        <v>103</v>
      </c>
      <c r="S67" s="477">
        <v>0</v>
      </c>
      <c r="T67" s="496">
        <v>0</v>
      </c>
    </row>
    <row r="68" spans="1:20" s="104" customFormat="1" ht="87.6" customHeight="1">
      <c r="A68" s="468" t="s">
        <v>286</v>
      </c>
      <c r="B68" s="469" t="s">
        <v>231</v>
      </c>
      <c r="C68" s="470" t="s">
        <v>283</v>
      </c>
      <c r="D68" s="468" t="s">
        <v>112</v>
      </c>
      <c r="E68" s="469" t="s">
        <v>96</v>
      </c>
      <c r="F68" s="479" t="s">
        <v>287</v>
      </c>
      <c r="G68" s="471">
        <v>4500000</v>
      </c>
      <c r="H68" s="466" t="s">
        <v>234</v>
      </c>
      <c r="I68" s="471" t="s">
        <v>288</v>
      </c>
      <c r="J68" s="1">
        <v>6</v>
      </c>
      <c r="K68" s="3" t="s">
        <v>103</v>
      </c>
      <c r="L68" s="471" t="s">
        <v>103</v>
      </c>
      <c r="M68" s="471">
        <v>4500000</v>
      </c>
      <c r="N68" s="471">
        <f>M68/VLOOKUP(H68,'Currency Conversion'!B:C,2,0)</f>
        <v>184577.52255947498</v>
      </c>
      <c r="O68" s="481" t="s">
        <v>121</v>
      </c>
      <c r="P68" s="419" t="s">
        <v>275</v>
      </c>
      <c r="Q68" s="111" t="s">
        <v>103</v>
      </c>
      <c r="R68" s="112" t="s">
        <v>103</v>
      </c>
      <c r="S68" s="477">
        <v>0</v>
      </c>
      <c r="T68" s="496">
        <v>0</v>
      </c>
    </row>
    <row r="69" spans="1:20" s="104" customFormat="1" ht="168.95" customHeight="1">
      <c r="A69" s="468" t="s">
        <v>289</v>
      </c>
      <c r="B69" s="469" t="s">
        <v>231</v>
      </c>
      <c r="C69" s="470">
        <v>44643</v>
      </c>
      <c r="D69" s="468" t="s">
        <v>112</v>
      </c>
      <c r="E69" s="469" t="s">
        <v>133</v>
      </c>
      <c r="F69" s="479" t="s">
        <v>290</v>
      </c>
      <c r="G69" s="471" t="s">
        <v>98</v>
      </c>
      <c r="H69" s="466" t="s">
        <v>103</v>
      </c>
      <c r="I69" s="471" t="s">
        <v>103</v>
      </c>
      <c r="J69" s="1" t="s">
        <v>103</v>
      </c>
      <c r="K69" s="3" t="str">
        <f>VLOOKUP(I69,Prices!A:B,2,0)</f>
        <v>.</v>
      </c>
      <c r="L69" s="471" t="s">
        <v>103</v>
      </c>
      <c r="M69" s="471" t="s">
        <v>103</v>
      </c>
      <c r="N69" s="471" t="s">
        <v>103</v>
      </c>
      <c r="O69" s="481" t="s">
        <v>269</v>
      </c>
      <c r="P69" s="419" t="s">
        <v>270</v>
      </c>
      <c r="Q69" s="419" t="s">
        <v>275</v>
      </c>
      <c r="R69" s="112" t="s">
        <v>103</v>
      </c>
      <c r="S69" s="477">
        <v>0</v>
      </c>
      <c r="T69" s="496">
        <v>0</v>
      </c>
    </row>
    <row r="70" spans="1:20" s="104" customFormat="1" ht="111.6" customHeight="1">
      <c r="A70" s="468" t="s">
        <v>291</v>
      </c>
      <c r="B70" s="469" t="s">
        <v>231</v>
      </c>
      <c r="C70" s="470">
        <v>44650</v>
      </c>
      <c r="D70" s="468" t="s">
        <v>112</v>
      </c>
      <c r="E70" s="469" t="s">
        <v>96</v>
      </c>
      <c r="F70" s="479" t="s">
        <v>292</v>
      </c>
      <c r="G70" s="471">
        <v>857000</v>
      </c>
      <c r="H70" s="466" t="s">
        <v>234</v>
      </c>
      <c r="I70" s="471" t="s">
        <v>278</v>
      </c>
      <c r="J70" s="1">
        <v>52</v>
      </c>
      <c r="K70" s="3" t="s">
        <v>103</v>
      </c>
      <c r="L70" s="471" t="s">
        <v>103</v>
      </c>
      <c r="M70" s="471">
        <f>G70</f>
        <v>857000</v>
      </c>
      <c r="N70" s="471">
        <f>M70/VLOOKUP(H70,'Currency Conversion'!B:C,2,0)</f>
        <v>35151.763740771123</v>
      </c>
      <c r="O70" s="481" t="s">
        <v>101</v>
      </c>
      <c r="P70" s="419" t="s">
        <v>275</v>
      </c>
      <c r="Q70" s="112" t="s">
        <v>103</v>
      </c>
      <c r="R70" s="112" t="s">
        <v>103</v>
      </c>
      <c r="S70" s="477">
        <v>0</v>
      </c>
      <c r="T70" s="496">
        <v>0</v>
      </c>
    </row>
    <row r="71" spans="1:20" s="331" customFormat="1" ht="34.5" customHeight="1">
      <c r="A71" s="595" t="s">
        <v>293</v>
      </c>
      <c r="B71" s="598" t="s">
        <v>231</v>
      </c>
      <c r="C71" s="601">
        <v>44656</v>
      </c>
      <c r="D71" s="595" t="s">
        <v>112</v>
      </c>
      <c r="E71" s="595" t="s">
        <v>141</v>
      </c>
      <c r="F71" s="647" t="s">
        <v>294</v>
      </c>
      <c r="G71" s="561" t="s">
        <v>98</v>
      </c>
      <c r="H71" s="571" t="s">
        <v>99</v>
      </c>
      <c r="I71" s="471" t="s">
        <v>295</v>
      </c>
      <c r="J71" s="1">
        <v>12</v>
      </c>
      <c r="K71" s="3">
        <f>VLOOKUP(I71,Prices!A:B,2,0)</f>
        <v>500000</v>
      </c>
      <c r="L71" s="471">
        <f>J71*K71</f>
        <v>6000000</v>
      </c>
      <c r="M71" s="561">
        <f>SUM(L71:L72)</f>
        <v>6150000</v>
      </c>
      <c r="N71" s="561">
        <f>M71/VLOOKUP(H71,'Currency Conversion'!B:C,2,0)</f>
        <v>5648939.1016809037</v>
      </c>
      <c r="O71" s="571" t="s">
        <v>149</v>
      </c>
      <c r="P71" s="576" t="s">
        <v>296</v>
      </c>
      <c r="Q71" s="576" t="s">
        <v>297</v>
      </c>
      <c r="R71" s="576" t="s">
        <v>298</v>
      </c>
      <c r="S71" s="653">
        <v>0</v>
      </c>
      <c r="T71" s="524">
        <v>1</v>
      </c>
    </row>
    <row r="72" spans="1:20" s="331" customFormat="1" ht="48.75" customHeight="1">
      <c r="A72" s="597"/>
      <c r="B72" s="600"/>
      <c r="C72" s="603"/>
      <c r="D72" s="597"/>
      <c r="E72" s="597"/>
      <c r="F72" s="648"/>
      <c r="G72" s="563"/>
      <c r="H72" s="573"/>
      <c r="I72" s="471" t="s">
        <v>299</v>
      </c>
      <c r="J72" s="1">
        <v>5</v>
      </c>
      <c r="K72" s="3">
        <f>VLOOKUP(I72,Prices!A:B,2,0)</f>
        <v>30000</v>
      </c>
      <c r="L72" s="471">
        <f>J72*K72</f>
        <v>150000</v>
      </c>
      <c r="M72" s="563"/>
      <c r="N72" s="563"/>
      <c r="O72" s="573"/>
      <c r="P72" s="577"/>
      <c r="Q72" s="577"/>
      <c r="R72" s="577"/>
      <c r="S72" s="655"/>
      <c r="T72" s="525"/>
    </row>
    <row r="73" spans="1:20" s="331" customFormat="1" ht="51.95" customHeight="1">
      <c r="A73" s="468" t="s">
        <v>300</v>
      </c>
      <c r="B73" s="469" t="s">
        <v>231</v>
      </c>
      <c r="C73" s="470">
        <v>44657</v>
      </c>
      <c r="D73" s="468" t="s">
        <v>112</v>
      </c>
      <c r="E73" s="469" t="s">
        <v>133</v>
      </c>
      <c r="F73" s="479" t="s">
        <v>301</v>
      </c>
      <c r="G73" s="471">
        <v>133000000</v>
      </c>
      <c r="H73" s="466" t="s">
        <v>234</v>
      </c>
      <c r="I73" s="471" t="s">
        <v>103</v>
      </c>
      <c r="J73" s="1" t="s">
        <v>103</v>
      </c>
      <c r="K73" s="3" t="str">
        <f>VLOOKUP(I73,Prices!A:B,2,0)</f>
        <v>.</v>
      </c>
      <c r="L73" s="471" t="s">
        <v>103</v>
      </c>
      <c r="M73" s="471">
        <f>G73</f>
        <v>133000000</v>
      </c>
      <c r="N73" s="464">
        <f>M73/VLOOKUP(H73,'Currency Conversion'!B:C,2,0)</f>
        <v>5455291.2223133715</v>
      </c>
      <c r="O73" s="481" t="s">
        <v>101</v>
      </c>
      <c r="P73" s="419" t="s">
        <v>275</v>
      </c>
      <c r="Q73" s="112" t="s">
        <v>103</v>
      </c>
      <c r="R73" s="112" t="s">
        <v>103</v>
      </c>
      <c r="S73" s="477">
        <v>0</v>
      </c>
      <c r="T73" s="496">
        <v>1</v>
      </c>
    </row>
    <row r="74" spans="1:20" ht="48" customHeight="1">
      <c r="A74" s="468" t="s">
        <v>302</v>
      </c>
      <c r="B74" s="469" t="s">
        <v>231</v>
      </c>
      <c r="C74" s="470">
        <v>44624</v>
      </c>
      <c r="D74" s="468" t="s">
        <v>95</v>
      </c>
      <c r="E74" s="469" t="s">
        <v>96</v>
      </c>
      <c r="F74" s="479" t="s">
        <v>303</v>
      </c>
      <c r="G74" s="471">
        <v>108000000</v>
      </c>
      <c r="H74" s="466" t="s">
        <v>234</v>
      </c>
      <c r="I74" s="471" t="s">
        <v>103</v>
      </c>
      <c r="J74" s="1" t="s">
        <v>103</v>
      </c>
      <c r="K74" s="3" t="str">
        <f>VLOOKUP(I74,Prices!A:B,2,0)</f>
        <v>.</v>
      </c>
      <c r="L74" s="471" t="s">
        <v>103</v>
      </c>
      <c r="M74" s="471">
        <v>108000000</v>
      </c>
      <c r="N74" s="464">
        <f>M74/VLOOKUP(H74,'Currency Conversion'!B:C,2,0)</f>
        <v>4429860.5414274</v>
      </c>
      <c r="O74" s="481" t="s">
        <v>269</v>
      </c>
      <c r="P74" s="448" t="s">
        <v>285</v>
      </c>
      <c r="Q74" s="419" t="s">
        <v>304</v>
      </c>
      <c r="R74" s="448" t="s">
        <v>285</v>
      </c>
      <c r="S74" s="477">
        <v>0</v>
      </c>
      <c r="T74" s="496">
        <v>0</v>
      </c>
    </row>
    <row r="75" spans="1:20" ht="48.95" customHeight="1">
      <c r="A75" s="468" t="s">
        <v>305</v>
      </c>
      <c r="B75" s="469" t="s">
        <v>231</v>
      </c>
      <c r="C75" s="470">
        <v>44625</v>
      </c>
      <c r="D75" s="468" t="s">
        <v>95</v>
      </c>
      <c r="E75" s="469" t="s">
        <v>118</v>
      </c>
      <c r="F75" s="479" t="s">
        <v>306</v>
      </c>
      <c r="G75" s="471">
        <v>10000000</v>
      </c>
      <c r="H75" s="466" t="s">
        <v>234</v>
      </c>
      <c r="I75" s="471" t="s">
        <v>103</v>
      </c>
      <c r="J75" s="1" t="s">
        <v>103</v>
      </c>
      <c r="K75" s="3" t="str">
        <f>VLOOKUP(I75,Prices!A:B,2,0)</f>
        <v>.</v>
      </c>
      <c r="L75" s="471" t="s">
        <v>103</v>
      </c>
      <c r="M75" s="471">
        <v>10000000</v>
      </c>
      <c r="N75" s="471">
        <f>M75/VLOOKUP(H75,'Currency Conversion'!B:C,2,0)</f>
        <v>410172.27235438884</v>
      </c>
      <c r="O75" s="481" t="s">
        <v>121</v>
      </c>
      <c r="P75" s="448" t="s">
        <v>285</v>
      </c>
      <c r="Q75" s="8" t="s">
        <v>103</v>
      </c>
      <c r="R75" s="8" t="s">
        <v>103</v>
      </c>
      <c r="S75" s="477">
        <v>0</v>
      </c>
      <c r="T75" s="496">
        <v>0</v>
      </c>
    </row>
    <row r="76" spans="1:20" ht="54.95" customHeight="1">
      <c r="A76" s="468" t="s">
        <v>307</v>
      </c>
      <c r="B76" s="468" t="s">
        <v>231</v>
      </c>
      <c r="C76" s="470">
        <v>44616</v>
      </c>
      <c r="D76" s="468" t="s">
        <v>95</v>
      </c>
      <c r="E76" s="469" t="s">
        <v>147</v>
      </c>
      <c r="F76" s="479" t="s">
        <v>308</v>
      </c>
      <c r="G76" s="480">
        <v>300000000</v>
      </c>
      <c r="H76" s="481" t="s">
        <v>234</v>
      </c>
      <c r="I76" s="469" t="s">
        <v>103</v>
      </c>
      <c r="J76" s="1" t="s">
        <v>103</v>
      </c>
      <c r="K76" s="3" t="str">
        <f>VLOOKUP(I76,Prices!A:B,2,0)</f>
        <v>.</v>
      </c>
      <c r="L76" s="471" t="s">
        <v>103</v>
      </c>
      <c r="M76" s="471">
        <f t="shared" ref="M76:M82" si="3">G76</f>
        <v>300000000</v>
      </c>
      <c r="N76" s="471">
        <f>M76/VLOOKUP(H76,'Currency Conversion'!B:C,2,0)</f>
        <v>12305168.170631666</v>
      </c>
      <c r="O76" s="481" t="s">
        <v>101</v>
      </c>
      <c r="P76" s="448" t="s">
        <v>275</v>
      </c>
      <c r="Q76" s="419" t="s">
        <v>309</v>
      </c>
      <c r="R76" s="419" t="s">
        <v>310</v>
      </c>
      <c r="S76" s="401">
        <v>0</v>
      </c>
      <c r="T76" s="496">
        <v>0</v>
      </c>
    </row>
    <row r="77" spans="1:20" ht="59.1" customHeight="1">
      <c r="A77" s="468" t="s">
        <v>311</v>
      </c>
      <c r="B77" s="468" t="s">
        <v>231</v>
      </c>
      <c r="C77" s="470" t="s">
        <v>312</v>
      </c>
      <c r="D77" s="468" t="s">
        <v>95</v>
      </c>
      <c r="E77" s="469" t="s">
        <v>313</v>
      </c>
      <c r="F77" s="479" t="s">
        <v>314</v>
      </c>
      <c r="G77" s="480">
        <v>25000000</v>
      </c>
      <c r="H77" s="481" t="s">
        <v>234</v>
      </c>
      <c r="I77" s="469" t="s">
        <v>103</v>
      </c>
      <c r="J77" s="1" t="s">
        <v>103</v>
      </c>
      <c r="K77" s="3" t="str">
        <f>VLOOKUP(I77,Prices!A:B,2,0)</f>
        <v>.</v>
      </c>
      <c r="L77" s="471" t="s">
        <v>103</v>
      </c>
      <c r="M77" s="471">
        <v>25000000</v>
      </c>
      <c r="N77" s="471">
        <f>M77/VLOOKUP(H77,'Currency Conversion'!B:C,2,0)</f>
        <v>1025430.6808859721</v>
      </c>
      <c r="O77" s="481" t="s">
        <v>121</v>
      </c>
      <c r="P77" s="448" t="s">
        <v>275</v>
      </c>
      <c r="Q77" s="8" t="s">
        <v>103</v>
      </c>
      <c r="R77" s="8" t="s">
        <v>103</v>
      </c>
      <c r="S77" s="401">
        <v>0</v>
      </c>
      <c r="T77" s="496">
        <v>0</v>
      </c>
    </row>
    <row r="78" spans="1:20" ht="54" customHeight="1">
      <c r="A78" s="468" t="s">
        <v>315</v>
      </c>
      <c r="B78" s="468" t="s">
        <v>316</v>
      </c>
      <c r="C78" s="469" t="s">
        <v>317</v>
      </c>
      <c r="D78" s="468" t="s">
        <v>95</v>
      </c>
      <c r="E78" s="469" t="s">
        <v>96</v>
      </c>
      <c r="F78" s="475" t="s">
        <v>318</v>
      </c>
      <c r="G78" s="480">
        <v>7000000</v>
      </c>
      <c r="H78" s="481" t="s">
        <v>319</v>
      </c>
      <c r="I78" s="469" t="s">
        <v>103</v>
      </c>
      <c r="J78" s="1" t="s">
        <v>103</v>
      </c>
      <c r="K78" s="3" t="str">
        <f>VLOOKUP(I78,Prices!A:B,2,0)</f>
        <v>.</v>
      </c>
      <c r="L78" s="471" t="s">
        <v>103</v>
      </c>
      <c r="M78" s="471">
        <f t="shared" si="3"/>
        <v>7000000</v>
      </c>
      <c r="N78" s="471">
        <f>M78/VLOOKUP(H78,'Currency Conversion'!B:C,2,0)</f>
        <v>940822.27867155895</v>
      </c>
      <c r="O78" s="481" t="s">
        <v>101</v>
      </c>
      <c r="P78" s="419" t="s">
        <v>320</v>
      </c>
      <c r="Q78" s="8" t="s">
        <v>103</v>
      </c>
      <c r="R78" s="8" t="s">
        <v>103</v>
      </c>
      <c r="S78" s="477">
        <v>0</v>
      </c>
      <c r="T78" s="496">
        <v>0</v>
      </c>
    </row>
    <row r="79" spans="1:20" ht="63.95" customHeight="1">
      <c r="A79" s="468" t="s">
        <v>321</v>
      </c>
      <c r="B79" s="468" t="s">
        <v>316</v>
      </c>
      <c r="C79" s="469" t="s">
        <v>317</v>
      </c>
      <c r="D79" s="468" t="s">
        <v>95</v>
      </c>
      <c r="E79" s="469" t="s">
        <v>322</v>
      </c>
      <c r="F79" s="475" t="s">
        <v>323</v>
      </c>
      <c r="G79" s="480">
        <v>20000000</v>
      </c>
      <c r="H79" s="481" t="s">
        <v>319</v>
      </c>
      <c r="I79" s="469" t="s">
        <v>103</v>
      </c>
      <c r="J79" s="1" t="s">
        <v>103</v>
      </c>
      <c r="K79" s="3" t="str">
        <f>VLOOKUP(I79,Prices!A:B,2,0)</f>
        <v>.</v>
      </c>
      <c r="L79" s="471" t="s">
        <v>103</v>
      </c>
      <c r="M79" s="471">
        <f t="shared" si="3"/>
        <v>20000000</v>
      </c>
      <c r="N79" s="471">
        <f>M79/VLOOKUP(H79,'Currency Conversion'!B:C,2,0)</f>
        <v>2688063.6533473115</v>
      </c>
      <c r="O79" s="481" t="s">
        <v>101</v>
      </c>
      <c r="P79" s="419" t="s">
        <v>320</v>
      </c>
      <c r="Q79" s="8" t="s">
        <v>103</v>
      </c>
      <c r="R79" s="8" t="s">
        <v>103</v>
      </c>
      <c r="S79" s="477">
        <v>0</v>
      </c>
      <c r="T79" s="496">
        <v>0</v>
      </c>
    </row>
    <row r="80" spans="1:20" ht="63" customHeight="1">
      <c r="A80" s="468" t="s">
        <v>324</v>
      </c>
      <c r="B80" s="468" t="s">
        <v>316</v>
      </c>
      <c r="C80" s="469" t="s">
        <v>317</v>
      </c>
      <c r="D80" s="468" t="s">
        <v>95</v>
      </c>
      <c r="E80" s="469" t="s">
        <v>147</v>
      </c>
      <c r="F80" s="475" t="s">
        <v>325</v>
      </c>
      <c r="G80" s="480">
        <v>8000000</v>
      </c>
      <c r="H80" s="481" t="s">
        <v>319</v>
      </c>
      <c r="I80" s="469" t="s">
        <v>103</v>
      </c>
      <c r="J80" s="1" t="s">
        <v>103</v>
      </c>
      <c r="K80" s="3" t="str">
        <f>VLOOKUP(I80,Prices!A:B,2,0)</f>
        <v>.</v>
      </c>
      <c r="L80" s="471" t="s">
        <v>103</v>
      </c>
      <c r="M80" s="471">
        <f t="shared" si="3"/>
        <v>8000000</v>
      </c>
      <c r="N80" s="471">
        <f>M80/VLOOKUP(H80,'Currency Conversion'!B:C,2,0)</f>
        <v>1075225.4613389245</v>
      </c>
      <c r="O80" s="481" t="s">
        <v>101</v>
      </c>
      <c r="P80" s="419" t="s">
        <v>320</v>
      </c>
      <c r="Q80" s="8" t="s">
        <v>103</v>
      </c>
      <c r="R80" s="8" t="s">
        <v>103</v>
      </c>
      <c r="S80" s="477">
        <v>0</v>
      </c>
      <c r="T80" s="496">
        <v>0</v>
      </c>
    </row>
    <row r="81" spans="1:20" ht="48" customHeight="1">
      <c r="A81" s="472" t="s">
        <v>326</v>
      </c>
      <c r="B81" s="472" t="s">
        <v>316</v>
      </c>
      <c r="C81" s="474" t="s">
        <v>317</v>
      </c>
      <c r="D81" s="472" t="s">
        <v>95</v>
      </c>
      <c r="E81" s="474" t="s">
        <v>96</v>
      </c>
      <c r="F81" s="475" t="s">
        <v>327</v>
      </c>
      <c r="G81" s="476">
        <v>50000000</v>
      </c>
      <c r="H81" s="477" t="s">
        <v>319</v>
      </c>
      <c r="I81" s="474" t="s">
        <v>103</v>
      </c>
      <c r="J81" s="7" t="s">
        <v>103</v>
      </c>
      <c r="K81" s="3" t="str">
        <f>VLOOKUP(I81,Prices!A:B,2,0)</f>
        <v>.</v>
      </c>
      <c r="L81" s="478" t="s">
        <v>103</v>
      </c>
      <c r="M81" s="478">
        <f t="shared" si="3"/>
        <v>50000000</v>
      </c>
      <c r="N81" s="478">
        <f>M81/VLOOKUP(H81, 'Currency Conversion'!B:C, 2, 0)</f>
        <v>6720159.1333682789</v>
      </c>
      <c r="O81" s="477" t="s">
        <v>121</v>
      </c>
      <c r="P81" s="419" t="s">
        <v>320</v>
      </c>
      <c r="Q81" s="8" t="s">
        <v>103</v>
      </c>
      <c r="R81" s="8" t="s">
        <v>103</v>
      </c>
      <c r="S81" s="477">
        <v>0</v>
      </c>
      <c r="T81" s="497">
        <v>0</v>
      </c>
    </row>
    <row r="82" spans="1:20" ht="53.1" customHeight="1">
      <c r="A82" s="472" t="s">
        <v>328</v>
      </c>
      <c r="B82" s="472" t="s">
        <v>316</v>
      </c>
      <c r="C82" s="473">
        <v>44621</v>
      </c>
      <c r="D82" s="472" t="s">
        <v>95</v>
      </c>
      <c r="E82" s="474" t="s">
        <v>96</v>
      </c>
      <c r="F82" s="475" t="s">
        <v>329</v>
      </c>
      <c r="G82" s="476">
        <v>50000000</v>
      </c>
      <c r="H82" s="477" t="s">
        <v>319</v>
      </c>
      <c r="I82" s="474" t="s">
        <v>103</v>
      </c>
      <c r="J82" s="7" t="s">
        <v>103</v>
      </c>
      <c r="K82" s="3" t="str">
        <f>VLOOKUP(I82,Prices!A:B,2,0)</f>
        <v>.</v>
      </c>
      <c r="L82" s="478" t="s">
        <v>103</v>
      </c>
      <c r="M82" s="478">
        <f t="shared" si="3"/>
        <v>50000000</v>
      </c>
      <c r="N82" s="478">
        <f>M82/VLOOKUP(H82, 'Currency Conversion'!B:C, 2, 0)</f>
        <v>6720159.1333682789</v>
      </c>
      <c r="O82" s="477" t="s">
        <v>101</v>
      </c>
      <c r="P82" s="419" t="s">
        <v>330</v>
      </c>
      <c r="Q82" s="8" t="s">
        <v>103</v>
      </c>
      <c r="R82" s="8" t="s">
        <v>103</v>
      </c>
      <c r="S82" s="477">
        <v>0</v>
      </c>
      <c r="T82" s="497">
        <v>0</v>
      </c>
    </row>
    <row r="83" spans="1:20" ht="51.95" customHeight="1">
      <c r="A83" s="468" t="s">
        <v>331</v>
      </c>
      <c r="B83" s="468" t="s">
        <v>316</v>
      </c>
      <c r="C83" s="470">
        <v>44620</v>
      </c>
      <c r="D83" s="468" t="s">
        <v>112</v>
      </c>
      <c r="E83" s="469" t="s">
        <v>141</v>
      </c>
      <c r="F83" s="475" t="s">
        <v>332</v>
      </c>
      <c r="G83" s="480" t="s">
        <v>135</v>
      </c>
      <c r="H83" s="481" t="s">
        <v>99</v>
      </c>
      <c r="I83" s="469" t="s">
        <v>144</v>
      </c>
      <c r="J83" s="1">
        <v>2700</v>
      </c>
      <c r="K83" s="3">
        <f>VLOOKUP(I83,Prices!A:B,2,0)</f>
        <v>2000</v>
      </c>
      <c r="L83" s="471">
        <f>J83*K83</f>
        <v>5400000</v>
      </c>
      <c r="M83" s="471">
        <f>L83</f>
        <v>5400000</v>
      </c>
      <c r="N83" s="471">
        <f>M83/VLOOKUP(H83,'Currency Conversion'!B:C,2,0)</f>
        <v>4960044.0892807934</v>
      </c>
      <c r="O83" s="481" t="s">
        <v>149</v>
      </c>
      <c r="P83" s="419" t="s">
        <v>333</v>
      </c>
      <c r="Q83" s="419" t="s">
        <v>334</v>
      </c>
      <c r="R83" s="8" t="s">
        <v>103</v>
      </c>
      <c r="S83" s="477">
        <v>0</v>
      </c>
      <c r="T83" s="496">
        <v>0</v>
      </c>
    </row>
    <row r="84" spans="1:20" ht="51.95" customHeight="1">
      <c r="A84" s="468" t="s">
        <v>335</v>
      </c>
      <c r="B84" s="468" t="s">
        <v>316</v>
      </c>
      <c r="C84" s="470">
        <v>44672</v>
      </c>
      <c r="D84" s="468" t="s">
        <v>112</v>
      </c>
      <c r="E84" s="469" t="s">
        <v>147</v>
      </c>
      <c r="F84" s="475" t="s">
        <v>336</v>
      </c>
      <c r="G84" s="480">
        <v>600000000</v>
      </c>
      <c r="H84" s="481" t="s">
        <v>319</v>
      </c>
      <c r="I84" s="469" t="s">
        <v>103</v>
      </c>
      <c r="J84" s="1" t="s">
        <v>103</v>
      </c>
      <c r="K84" s="3" t="s">
        <v>103</v>
      </c>
      <c r="L84" s="471" t="s">
        <v>103</v>
      </c>
      <c r="M84" s="471">
        <f>G84</f>
        <v>600000000</v>
      </c>
      <c r="N84" s="471">
        <f>M84/VLOOKUP(H84,'Currency Conversion'!B:C,2,0)</f>
        <v>80641909.600419343</v>
      </c>
      <c r="O84" s="481" t="s">
        <v>149</v>
      </c>
      <c r="P84" s="419" t="s">
        <v>337</v>
      </c>
      <c r="Q84" s="419" t="s">
        <v>338</v>
      </c>
      <c r="R84" s="419" t="s">
        <v>339</v>
      </c>
      <c r="S84" s="411">
        <v>0</v>
      </c>
      <c r="T84" s="496">
        <v>1</v>
      </c>
    </row>
    <row r="85" spans="1:20" ht="51.95" customHeight="1">
      <c r="A85" s="468" t="s">
        <v>340</v>
      </c>
      <c r="B85" s="468" t="s">
        <v>316</v>
      </c>
      <c r="C85" s="470">
        <v>44627</v>
      </c>
      <c r="D85" s="468" t="s">
        <v>117</v>
      </c>
      <c r="E85" s="469" t="s">
        <v>341</v>
      </c>
      <c r="F85" s="483" t="s">
        <v>342</v>
      </c>
      <c r="G85" s="480">
        <v>20000000</v>
      </c>
      <c r="H85" s="481" t="s">
        <v>120</v>
      </c>
      <c r="I85" s="469" t="s">
        <v>103</v>
      </c>
      <c r="J85" s="1" t="s">
        <v>103</v>
      </c>
      <c r="K85" s="3" t="s">
        <v>103</v>
      </c>
      <c r="L85" s="471" t="s">
        <v>103</v>
      </c>
      <c r="M85" s="471">
        <f>G85</f>
        <v>20000000</v>
      </c>
      <c r="N85" s="471">
        <f>M85/VLOOKUP(H85,'Currency Conversion'!B:C,2,0)</f>
        <v>20000000</v>
      </c>
      <c r="O85" s="481" t="s">
        <v>121</v>
      </c>
      <c r="P85" s="419" t="s">
        <v>343</v>
      </c>
      <c r="Q85" s="419" t="s">
        <v>344</v>
      </c>
      <c r="R85" s="8" t="s">
        <v>103</v>
      </c>
      <c r="S85" s="411">
        <v>1</v>
      </c>
      <c r="T85" s="496">
        <v>1</v>
      </c>
    </row>
    <row r="86" spans="1:20" ht="18.95" customHeight="1">
      <c r="A86" s="604" t="s">
        <v>345</v>
      </c>
      <c r="B86" s="604" t="s">
        <v>346</v>
      </c>
      <c r="C86" s="605" t="s">
        <v>347</v>
      </c>
      <c r="D86" s="604" t="s">
        <v>112</v>
      </c>
      <c r="E86" s="606" t="s">
        <v>133</v>
      </c>
      <c r="F86" s="620" t="s">
        <v>348</v>
      </c>
      <c r="G86" s="570">
        <v>220000000</v>
      </c>
      <c r="H86" s="594" t="s">
        <v>120</v>
      </c>
      <c r="I86" s="474" t="s">
        <v>349</v>
      </c>
      <c r="J86" s="7">
        <v>25000</v>
      </c>
      <c r="K86" s="3" t="s">
        <v>103</v>
      </c>
      <c r="L86" s="471" t="s">
        <v>103</v>
      </c>
      <c r="M86" s="575">
        <f>G86</f>
        <v>220000000</v>
      </c>
      <c r="N86" s="575">
        <f>M86/VLOOKUP(H86, 'Currency Conversion'!B:C, 2, 0)</f>
        <v>220000000</v>
      </c>
      <c r="O86" s="627" t="s">
        <v>101</v>
      </c>
      <c r="P86" s="574" t="s">
        <v>350</v>
      </c>
      <c r="Q86" s="574" t="s">
        <v>351</v>
      </c>
      <c r="R86" s="617" t="s">
        <v>103</v>
      </c>
      <c r="S86" s="653">
        <v>0</v>
      </c>
      <c r="T86" s="527">
        <v>0</v>
      </c>
    </row>
    <row r="87" spans="1:20" ht="18.95" customHeight="1">
      <c r="A87" s="604"/>
      <c r="B87" s="604"/>
      <c r="C87" s="605"/>
      <c r="D87" s="604"/>
      <c r="E87" s="606"/>
      <c r="F87" s="620"/>
      <c r="G87" s="570"/>
      <c r="H87" s="594"/>
      <c r="I87" s="474" t="s">
        <v>352</v>
      </c>
      <c r="J87" s="7" t="s">
        <v>353</v>
      </c>
      <c r="K87" s="3" t="s">
        <v>103</v>
      </c>
      <c r="L87" s="471" t="s">
        <v>103</v>
      </c>
      <c r="M87" s="575"/>
      <c r="N87" s="575"/>
      <c r="O87" s="627"/>
      <c r="P87" s="574"/>
      <c r="Q87" s="574"/>
      <c r="R87" s="618"/>
      <c r="S87" s="654"/>
      <c r="T87" s="527"/>
    </row>
    <row r="88" spans="1:20" ht="17.100000000000001" customHeight="1">
      <c r="A88" s="604"/>
      <c r="B88" s="604"/>
      <c r="C88" s="605"/>
      <c r="D88" s="604"/>
      <c r="E88" s="606"/>
      <c r="F88" s="620"/>
      <c r="G88" s="570"/>
      <c r="H88" s="594"/>
      <c r="I88" s="474" t="s">
        <v>354</v>
      </c>
      <c r="J88" s="7" t="s">
        <v>353</v>
      </c>
      <c r="K88" s="3">
        <f>VLOOKUP(I88,Prices!A:B,2,0)</f>
        <v>527337</v>
      </c>
      <c r="L88" s="471" t="s">
        <v>103</v>
      </c>
      <c r="M88" s="575"/>
      <c r="N88" s="575"/>
      <c r="O88" s="627"/>
      <c r="P88" s="574"/>
      <c r="Q88" s="574"/>
      <c r="R88" s="619"/>
      <c r="S88" s="655"/>
      <c r="T88" s="527"/>
    </row>
    <row r="89" spans="1:20" s="331" customFormat="1" ht="55.5" customHeight="1">
      <c r="A89" s="468" t="s">
        <v>355</v>
      </c>
      <c r="B89" s="468" t="s">
        <v>346</v>
      </c>
      <c r="C89" s="470" t="s">
        <v>347</v>
      </c>
      <c r="D89" s="468" t="s">
        <v>95</v>
      </c>
      <c r="E89" s="469" t="s">
        <v>96</v>
      </c>
      <c r="F89" s="479" t="s">
        <v>356</v>
      </c>
      <c r="G89" s="480">
        <v>1647014</v>
      </c>
      <c r="H89" s="481" t="s">
        <v>120</v>
      </c>
      <c r="I89" s="474" t="s">
        <v>103</v>
      </c>
      <c r="J89" s="474" t="s">
        <v>103</v>
      </c>
      <c r="K89" s="3" t="str">
        <f>VLOOKUP(I89,Prices!A:B,2,0)</f>
        <v>.</v>
      </c>
      <c r="L89" s="474" t="s">
        <v>103</v>
      </c>
      <c r="M89" s="471">
        <f>G89</f>
        <v>1647014</v>
      </c>
      <c r="N89" s="471">
        <f>M89/VLOOKUP(H89,'Currency Conversion'!B:C,2,0)</f>
        <v>1647014</v>
      </c>
      <c r="O89" s="488" t="s">
        <v>101</v>
      </c>
      <c r="P89" s="419" t="s">
        <v>351</v>
      </c>
      <c r="Q89" s="8" t="s">
        <v>103</v>
      </c>
      <c r="R89" s="8" t="s">
        <v>103</v>
      </c>
      <c r="S89" s="477">
        <v>0</v>
      </c>
      <c r="T89" s="496">
        <v>1</v>
      </c>
    </row>
    <row r="90" spans="1:20" ht="59.1" customHeight="1">
      <c r="A90" s="468" t="s">
        <v>357</v>
      </c>
      <c r="B90" s="468" t="s">
        <v>358</v>
      </c>
      <c r="C90" s="470">
        <v>44616</v>
      </c>
      <c r="D90" s="468" t="s">
        <v>95</v>
      </c>
      <c r="E90" s="469" t="s">
        <v>147</v>
      </c>
      <c r="F90" s="475" t="s">
        <v>359</v>
      </c>
      <c r="G90" s="480">
        <v>14000000</v>
      </c>
      <c r="H90" s="481" t="s">
        <v>120</v>
      </c>
      <c r="I90" s="469" t="s">
        <v>103</v>
      </c>
      <c r="J90" s="1" t="s">
        <v>103</v>
      </c>
      <c r="K90" s="3" t="str">
        <f>VLOOKUP(I90,Prices!A:B,2,0)</f>
        <v>.</v>
      </c>
      <c r="L90" s="471" t="s">
        <v>103</v>
      </c>
      <c r="M90" s="471">
        <f>G90</f>
        <v>14000000</v>
      </c>
      <c r="N90" s="471">
        <f>M90/VLOOKUP(H90, 'Currency Conversion'!B:C, 2, 0)</f>
        <v>14000000</v>
      </c>
      <c r="O90" s="481" t="s">
        <v>101</v>
      </c>
      <c r="P90" s="419" t="s">
        <v>360</v>
      </c>
      <c r="Q90" s="419" t="s">
        <v>361</v>
      </c>
      <c r="R90" s="489" t="s">
        <v>103</v>
      </c>
      <c r="S90" s="477">
        <v>0</v>
      </c>
      <c r="T90" s="496">
        <v>0</v>
      </c>
    </row>
    <row r="91" spans="1:20" ht="59.1" customHeight="1">
      <c r="A91" s="468" t="s">
        <v>362</v>
      </c>
      <c r="B91" s="468" t="s">
        <v>358</v>
      </c>
      <c r="C91" s="470">
        <v>44665</v>
      </c>
      <c r="D91" s="468" t="s">
        <v>95</v>
      </c>
      <c r="E91" s="469" t="s">
        <v>96</v>
      </c>
      <c r="F91" s="475" t="s">
        <v>363</v>
      </c>
      <c r="G91" s="480" t="s">
        <v>135</v>
      </c>
      <c r="H91" s="481" t="s">
        <v>99</v>
      </c>
      <c r="I91" s="469" t="s">
        <v>364</v>
      </c>
      <c r="J91" s="1">
        <v>2</v>
      </c>
      <c r="K91" s="3">
        <f>VLOOKUP(I91,Prices!A:B,2,0)</f>
        <v>220000</v>
      </c>
      <c r="L91" s="471">
        <f>K91*J91</f>
        <v>440000</v>
      </c>
      <c r="M91" s="471">
        <f>L91</f>
        <v>440000</v>
      </c>
      <c r="N91" s="471">
        <f>M91/VLOOKUP(H91, 'Currency Conversion'!B:C, 2, 0)</f>
        <v>404151.74060806469</v>
      </c>
      <c r="O91" s="481" t="s">
        <v>121</v>
      </c>
      <c r="P91" s="419" t="s">
        <v>365</v>
      </c>
      <c r="Q91" s="489" t="s">
        <v>103</v>
      </c>
      <c r="R91" s="489" t="s">
        <v>103</v>
      </c>
      <c r="S91" s="477">
        <v>0</v>
      </c>
      <c r="T91" s="496">
        <v>1</v>
      </c>
    </row>
    <row r="92" spans="1:20" ht="21" customHeight="1">
      <c r="A92" s="604" t="s">
        <v>366</v>
      </c>
      <c r="B92" s="604" t="s">
        <v>358</v>
      </c>
      <c r="C92" s="605">
        <v>44619</v>
      </c>
      <c r="D92" s="604" t="s">
        <v>112</v>
      </c>
      <c r="E92" s="606" t="s">
        <v>96</v>
      </c>
      <c r="F92" s="592" t="s">
        <v>367</v>
      </c>
      <c r="G92" s="570" t="s">
        <v>135</v>
      </c>
      <c r="H92" s="594" t="s">
        <v>99</v>
      </c>
      <c r="I92" s="469" t="s">
        <v>278</v>
      </c>
      <c r="J92" s="1">
        <v>2000</v>
      </c>
      <c r="K92" s="3">
        <f>VLOOKUP(I92,Prices!A:B,2,0)</f>
        <v>500</v>
      </c>
      <c r="L92" s="471">
        <f t="shared" ref="L92:L98" si="4">J92*K92</f>
        <v>1000000</v>
      </c>
      <c r="M92" s="575">
        <f>SUM(L92:L94)</f>
        <v>3810000</v>
      </c>
      <c r="N92" s="575">
        <f>M92/VLOOKUP(H92, 'Currency Conversion'!B:C, 2, 0)</f>
        <v>3499586.6629925598</v>
      </c>
      <c r="O92" s="594" t="s">
        <v>101</v>
      </c>
      <c r="P92" s="574" t="s">
        <v>360</v>
      </c>
      <c r="Q92" s="574" t="s">
        <v>368</v>
      </c>
      <c r="R92" s="568" t="s">
        <v>103</v>
      </c>
      <c r="S92" s="653">
        <v>0</v>
      </c>
      <c r="T92" s="527">
        <v>0</v>
      </c>
    </row>
    <row r="93" spans="1:20" ht="15.95" customHeight="1">
      <c r="A93" s="604"/>
      <c r="B93" s="604"/>
      <c r="C93" s="605"/>
      <c r="D93" s="604"/>
      <c r="E93" s="606"/>
      <c r="F93" s="592"/>
      <c r="G93" s="570"/>
      <c r="H93" s="594"/>
      <c r="I93" s="469" t="s">
        <v>369</v>
      </c>
      <c r="J93" s="1">
        <v>2000</v>
      </c>
      <c r="K93" s="3">
        <f>VLOOKUP(I93,Prices!A:B,2,0)</f>
        <v>1400</v>
      </c>
      <c r="L93" s="471">
        <f t="shared" si="4"/>
        <v>2800000</v>
      </c>
      <c r="M93" s="575"/>
      <c r="N93" s="575"/>
      <c r="O93" s="594"/>
      <c r="P93" s="574"/>
      <c r="Q93" s="574"/>
      <c r="R93" s="568"/>
      <c r="S93" s="654"/>
      <c r="T93" s="527"/>
    </row>
    <row r="94" spans="1:20" ht="15" customHeight="1">
      <c r="A94" s="604"/>
      <c r="B94" s="604"/>
      <c r="C94" s="605"/>
      <c r="D94" s="604"/>
      <c r="E94" s="606"/>
      <c r="F94" s="592"/>
      <c r="G94" s="570"/>
      <c r="H94" s="594"/>
      <c r="I94" s="469" t="s">
        <v>370</v>
      </c>
      <c r="J94" s="1">
        <v>100</v>
      </c>
      <c r="K94" s="3">
        <f>VLOOKUP(I94,Prices!A:B,2,0)</f>
        <v>100</v>
      </c>
      <c r="L94" s="471">
        <f t="shared" si="4"/>
        <v>10000</v>
      </c>
      <c r="M94" s="575"/>
      <c r="N94" s="575"/>
      <c r="O94" s="594"/>
      <c r="P94" s="574"/>
      <c r="Q94" s="574"/>
      <c r="R94" s="568"/>
      <c r="S94" s="654"/>
      <c r="T94" s="527"/>
    </row>
    <row r="95" spans="1:20" ht="18.75" customHeight="1">
      <c r="A95" s="604" t="s">
        <v>371</v>
      </c>
      <c r="B95" s="604" t="s">
        <v>358</v>
      </c>
      <c r="C95" s="605">
        <v>44620</v>
      </c>
      <c r="D95" s="604" t="s">
        <v>112</v>
      </c>
      <c r="E95" s="606" t="s">
        <v>133</v>
      </c>
      <c r="F95" s="592" t="s">
        <v>372</v>
      </c>
      <c r="G95" s="570" t="s">
        <v>135</v>
      </c>
      <c r="H95" s="594" t="s">
        <v>99</v>
      </c>
      <c r="I95" s="469" t="s">
        <v>259</v>
      </c>
      <c r="J95" s="1">
        <v>2500</v>
      </c>
      <c r="K95" s="3">
        <f>VLOOKUP(I95,Prices!A:B,2,0)</f>
        <v>1500</v>
      </c>
      <c r="L95" s="471">
        <f t="shared" si="4"/>
        <v>3750000</v>
      </c>
      <c r="M95" s="575">
        <f>SUM(L95:L98)</f>
        <v>7370000</v>
      </c>
      <c r="N95" s="575">
        <f>M95/VLOOKUP(H95, 'Currency Conversion'!B:C, 2, 0)</f>
        <v>6769541.6551850829</v>
      </c>
      <c r="O95" s="594" t="s">
        <v>101</v>
      </c>
      <c r="P95" s="574" t="s">
        <v>373</v>
      </c>
      <c r="Q95" s="574" t="s">
        <v>374</v>
      </c>
      <c r="R95" s="568" t="s">
        <v>103</v>
      </c>
      <c r="S95" s="654">
        <v>0</v>
      </c>
      <c r="T95" s="527">
        <v>0</v>
      </c>
    </row>
    <row r="96" spans="1:20" ht="20.25" customHeight="1">
      <c r="A96" s="604"/>
      <c r="B96" s="604"/>
      <c r="C96" s="605"/>
      <c r="D96" s="604"/>
      <c r="E96" s="606"/>
      <c r="F96" s="592"/>
      <c r="G96" s="570"/>
      <c r="H96" s="594"/>
      <c r="I96" s="469" t="s">
        <v>375</v>
      </c>
      <c r="J96" s="1">
        <v>150000</v>
      </c>
      <c r="K96" s="3">
        <f>VLOOKUP(I96,Prices!A:B,2,0)</f>
        <v>0.4</v>
      </c>
      <c r="L96" s="471">
        <f t="shared" si="4"/>
        <v>60000</v>
      </c>
      <c r="M96" s="575"/>
      <c r="N96" s="575"/>
      <c r="O96" s="594"/>
      <c r="P96" s="574"/>
      <c r="Q96" s="574"/>
      <c r="R96" s="568"/>
      <c r="S96" s="654"/>
      <c r="T96" s="527"/>
    </row>
    <row r="97" spans="1:20" ht="15.75" customHeight="1">
      <c r="A97" s="604"/>
      <c r="B97" s="604"/>
      <c r="C97" s="605"/>
      <c r="D97" s="604"/>
      <c r="E97" s="606"/>
      <c r="F97" s="592"/>
      <c r="G97" s="570"/>
      <c r="H97" s="594"/>
      <c r="I97" s="469" t="s">
        <v>376</v>
      </c>
      <c r="J97" s="1">
        <v>1500</v>
      </c>
      <c r="K97" s="3">
        <f>VLOOKUP(I97,Prices!A:B,2,0)</f>
        <v>2000</v>
      </c>
      <c r="L97" s="471">
        <f t="shared" si="4"/>
        <v>3000000</v>
      </c>
      <c r="M97" s="575"/>
      <c r="N97" s="575"/>
      <c r="O97" s="594"/>
      <c r="P97" s="574"/>
      <c r="Q97" s="574"/>
      <c r="R97" s="568"/>
      <c r="S97" s="654"/>
      <c r="T97" s="527"/>
    </row>
    <row r="98" spans="1:20" ht="18.75" customHeight="1">
      <c r="A98" s="604"/>
      <c r="B98" s="604"/>
      <c r="C98" s="605"/>
      <c r="D98" s="604"/>
      <c r="E98" s="606"/>
      <c r="F98" s="592"/>
      <c r="G98" s="570"/>
      <c r="H98" s="594"/>
      <c r="I98" s="469" t="s">
        <v>377</v>
      </c>
      <c r="J98" s="1">
        <v>70000</v>
      </c>
      <c r="K98" s="3">
        <f>VLOOKUP(I98,Prices!A:B,2,0)</f>
        <v>8</v>
      </c>
      <c r="L98" s="471">
        <f t="shared" si="4"/>
        <v>560000</v>
      </c>
      <c r="M98" s="575"/>
      <c r="N98" s="575"/>
      <c r="O98" s="594"/>
      <c r="P98" s="574"/>
      <c r="Q98" s="574"/>
      <c r="R98" s="568"/>
      <c r="S98" s="655"/>
      <c r="T98" s="527"/>
    </row>
    <row r="99" spans="1:20" ht="66" customHeight="1">
      <c r="A99" s="468" t="s">
        <v>378</v>
      </c>
      <c r="B99" s="468" t="s">
        <v>358</v>
      </c>
      <c r="C99" s="470">
        <v>44644</v>
      </c>
      <c r="D99" s="468" t="s">
        <v>112</v>
      </c>
      <c r="E99" s="469" t="s">
        <v>96</v>
      </c>
      <c r="F99" s="475" t="s">
        <v>379</v>
      </c>
      <c r="G99" s="480" t="s">
        <v>135</v>
      </c>
      <c r="H99" s="481" t="s">
        <v>103</v>
      </c>
      <c r="I99" s="469" t="s">
        <v>103</v>
      </c>
      <c r="J99" s="1" t="s">
        <v>103</v>
      </c>
      <c r="K99" s="3" t="str">
        <f>VLOOKUP(I99,Prices!A:B,2,0)</f>
        <v>.</v>
      </c>
      <c r="L99" s="471" t="s">
        <v>103</v>
      </c>
      <c r="M99" s="471" t="s">
        <v>103</v>
      </c>
      <c r="N99" s="471" t="s">
        <v>103</v>
      </c>
      <c r="O99" s="481" t="s">
        <v>101</v>
      </c>
      <c r="P99" s="419" t="s">
        <v>380</v>
      </c>
      <c r="Q99" s="419" t="s">
        <v>381</v>
      </c>
      <c r="R99" s="489" t="s">
        <v>103</v>
      </c>
      <c r="S99" s="477">
        <v>0</v>
      </c>
      <c r="T99" s="496">
        <v>0</v>
      </c>
    </row>
    <row r="100" spans="1:20" s="331" customFormat="1" ht="66" customHeight="1">
      <c r="A100" s="468" t="s">
        <v>382</v>
      </c>
      <c r="B100" s="468" t="s">
        <v>358</v>
      </c>
      <c r="C100" s="470">
        <v>44670</v>
      </c>
      <c r="D100" s="468" t="s">
        <v>112</v>
      </c>
      <c r="E100" s="469" t="s">
        <v>383</v>
      </c>
      <c r="F100" s="475" t="s">
        <v>384</v>
      </c>
      <c r="G100" s="480" t="s">
        <v>135</v>
      </c>
      <c r="H100" s="481" t="s">
        <v>103</v>
      </c>
      <c r="I100" s="460" t="s">
        <v>103</v>
      </c>
      <c r="J100" s="345" t="s">
        <v>103</v>
      </c>
      <c r="K100" s="3" t="str">
        <f>VLOOKUP(I100,Prices!A:B,2,0)</f>
        <v>.</v>
      </c>
      <c r="L100" s="471" t="s">
        <v>103</v>
      </c>
      <c r="M100" s="471" t="s">
        <v>103</v>
      </c>
      <c r="N100" s="471" t="s">
        <v>103</v>
      </c>
      <c r="O100" s="481" t="s">
        <v>101</v>
      </c>
      <c r="P100" s="419" t="s">
        <v>385</v>
      </c>
      <c r="Q100" s="419" t="s">
        <v>386</v>
      </c>
      <c r="R100" s="489" t="s">
        <v>103</v>
      </c>
      <c r="S100" s="477">
        <v>0</v>
      </c>
      <c r="T100" s="496">
        <v>1</v>
      </c>
    </row>
    <row r="101" spans="1:20" ht="20.100000000000001" customHeight="1">
      <c r="A101" s="604" t="s">
        <v>387</v>
      </c>
      <c r="B101" s="604" t="s">
        <v>388</v>
      </c>
      <c r="C101" s="605">
        <v>44621</v>
      </c>
      <c r="D101" s="604" t="s">
        <v>95</v>
      </c>
      <c r="E101" s="606" t="s">
        <v>168</v>
      </c>
      <c r="F101" s="592" t="s">
        <v>389</v>
      </c>
      <c r="G101" s="575">
        <v>100000000</v>
      </c>
      <c r="H101" s="594" t="s">
        <v>120</v>
      </c>
      <c r="I101" s="460" t="s">
        <v>390</v>
      </c>
      <c r="J101" s="345">
        <v>500</v>
      </c>
      <c r="K101" s="3" t="s">
        <v>103</v>
      </c>
      <c r="L101" s="346" t="s">
        <v>103</v>
      </c>
      <c r="M101" s="575">
        <f>G101</f>
        <v>100000000</v>
      </c>
      <c r="N101" s="575">
        <f>M101/VLOOKUP(H101, 'Currency Conversion'!B:C, 2, 0)</f>
        <v>100000000</v>
      </c>
      <c r="O101" s="594" t="s">
        <v>101</v>
      </c>
      <c r="P101" s="574" t="s">
        <v>391</v>
      </c>
      <c r="Q101" s="574" t="s">
        <v>392</v>
      </c>
      <c r="R101" s="623" t="s">
        <v>393</v>
      </c>
      <c r="S101" s="653">
        <v>0</v>
      </c>
      <c r="T101" s="527">
        <v>0</v>
      </c>
    </row>
    <row r="102" spans="1:20" ht="21.75" customHeight="1">
      <c r="A102" s="604"/>
      <c r="B102" s="604"/>
      <c r="C102" s="605"/>
      <c r="D102" s="604"/>
      <c r="E102" s="606"/>
      <c r="F102" s="592"/>
      <c r="G102" s="575"/>
      <c r="H102" s="594"/>
      <c r="I102" s="469" t="s">
        <v>394</v>
      </c>
      <c r="J102" s="1">
        <v>2300</v>
      </c>
      <c r="K102" s="3" t="s">
        <v>103</v>
      </c>
      <c r="L102" s="346" t="s">
        <v>103</v>
      </c>
      <c r="M102" s="575"/>
      <c r="N102" s="575"/>
      <c r="O102" s="594"/>
      <c r="P102" s="574"/>
      <c r="Q102" s="574"/>
      <c r="R102" s="623"/>
      <c r="S102" s="654"/>
      <c r="T102" s="527"/>
    </row>
    <row r="103" spans="1:20" ht="19.5" customHeight="1">
      <c r="A103" s="604"/>
      <c r="B103" s="604"/>
      <c r="C103" s="605"/>
      <c r="D103" s="604"/>
      <c r="E103" s="606"/>
      <c r="F103" s="592"/>
      <c r="G103" s="575"/>
      <c r="H103" s="594"/>
      <c r="I103" s="469" t="s">
        <v>395</v>
      </c>
      <c r="J103" s="1">
        <v>1000</v>
      </c>
      <c r="K103" s="3" t="s">
        <v>103</v>
      </c>
      <c r="L103" s="346" t="s">
        <v>103</v>
      </c>
      <c r="M103" s="575"/>
      <c r="N103" s="575"/>
      <c r="O103" s="594"/>
      <c r="P103" s="574"/>
      <c r="Q103" s="574"/>
      <c r="R103" s="623"/>
      <c r="S103" s="654"/>
      <c r="T103" s="527"/>
    </row>
    <row r="104" spans="1:20" ht="21.75" customHeight="1">
      <c r="A104" s="604"/>
      <c r="B104" s="604"/>
      <c r="C104" s="605"/>
      <c r="D104" s="604"/>
      <c r="E104" s="606"/>
      <c r="F104" s="592"/>
      <c r="G104" s="575"/>
      <c r="H104" s="594"/>
      <c r="I104" s="469" t="s">
        <v>396</v>
      </c>
      <c r="J104" s="1">
        <v>2000</v>
      </c>
      <c r="K104" s="3" t="s">
        <v>103</v>
      </c>
      <c r="L104" s="346" t="s">
        <v>103</v>
      </c>
      <c r="M104" s="575"/>
      <c r="N104" s="575"/>
      <c r="O104" s="594"/>
      <c r="P104" s="574"/>
      <c r="Q104" s="574"/>
      <c r="R104" s="623"/>
      <c r="S104" s="654"/>
      <c r="T104" s="527"/>
    </row>
    <row r="105" spans="1:20" ht="18" customHeight="1">
      <c r="A105" s="604"/>
      <c r="B105" s="604"/>
      <c r="C105" s="605"/>
      <c r="D105" s="604"/>
      <c r="E105" s="606"/>
      <c r="F105" s="592"/>
      <c r="G105" s="575"/>
      <c r="H105" s="594"/>
      <c r="I105" s="469" t="s">
        <v>109</v>
      </c>
      <c r="J105" s="1">
        <v>300</v>
      </c>
      <c r="K105" s="3" t="s">
        <v>103</v>
      </c>
      <c r="L105" s="346" t="s">
        <v>103</v>
      </c>
      <c r="M105" s="575"/>
      <c r="N105" s="575"/>
      <c r="O105" s="594"/>
      <c r="P105" s="574"/>
      <c r="Q105" s="574"/>
      <c r="R105" s="623"/>
      <c r="S105" s="654"/>
      <c r="T105" s="527"/>
    </row>
    <row r="106" spans="1:20" ht="20.25" customHeight="1">
      <c r="A106" s="604"/>
      <c r="B106" s="604"/>
      <c r="C106" s="605"/>
      <c r="D106" s="604"/>
      <c r="E106" s="606"/>
      <c r="F106" s="592"/>
      <c r="G106" s="575"/>
      <c r="H106" s="594"/>
      <c r="I106" s="469" t="s">
        <v>227</v>
      </c>
      <c r="J106" s="1">
        <v>8</v>
      </c>
      <c r="K106" s="3" t="s">
        <v>103</v>
      </c>
      <c r="L106" s="346" t="s">
        <v>103</v>
      </c>
      <c r="M106" s="575"/>
      <c r="N106" s="575"/>
      <c r="O106" s="594"/>
      <c r="P106" s="574"/>
      <c r="Q106" s="574"/>
      <c r="R106" s="623"/>
      <c r="S106" s="655"/>
      <c r="T106" s="527"/>
    </row>
    <row r="107" spans="1:20" ht="63" customHeight="1">
      <c r="A107" s="468" t="s">
        <v>397</v>
      </c>
      <c r="B107" s="468" t="s">
        <v>388</v>
      </c>
      <c r="C107" s="469" t="s">
        <v>283</v>
      </c>
      <c r="D107" s="468" t="s">
        <v>95</v>
      </c>
      <c r="E107" s="469" t="s">
        <v>168</v>
      </c>
      <c r="F107" s="475" t="s">
        <v>398</v>
      </c>
      <c r="G107" s="480">
        <v>1600000</v>
      </c>
      <c r="H107" s="481" t="s">
        <v>120</v>
      </c>
      <c r="I107" s="469" t="s">
        <v>103</v>
      </c>
      <c r="J107" s="1" t="s">
        <v>103</v>
      </c>
      <c r="K107" s="3" t="str">
        <f>VLOOKUP(I107,Prices!A:B,2,0)</f>
        <v>.</v>
      </c>
      <c r="L107" s="471" t="s">
        <v>103</v>
      </c>
      <c r="M107" s="471">
        <f>G107</f>
        <v>1600000</v>
      </c>
      <c r="N107" s="471">
        <f>M107/VLOOKUP(H107, 'Currency Conversion'!B:C, 2, 0)</f>
        <v>1600000</v>
      </c>
      <c r="O107" s="481" t="s">
        <v>101</v>
      </c>
      <c r="P107" s="419" t="s">
        <v>399</v>
      </c>
      <c r="Q107" s="26" t="s">
        <v>103</v>
      </c>
      <c r="R107" s="489" t="s">
        <v>103</v>
      </c>
      <c r="S107" s="477">
        <v>0</v>
      </c>
      <c r="T107" s="496">
        <v>0</v>
      </c>
    </row>
    <row r="108" spans="1:20" ht="63" customHeight="1">
      <c r="A108" s="468" t="s">
        <v>400</v>
      </c>
      <c r="B108" s="468" t="s">
        <v>388</v>
      </c>
      <c r="C108" s="470">
        <v>44672</v>
      </c>
      <c r="D108" s="468" t="s">
        <v>95</v>
      </c>
      <c r="E108" s="469" t="s">
        <v>96</v>
      </c>
      <c r="F108" s="475" t="s">
        <v>401</v>
      </c>
      <c r="G108" s="480" t="s">
        <v>98</v>
      </c>
      <c r="H108" s="481" t="s">
        <v>99</v>
      </c>
      <c r="I108" s="347" t="s">
        <v>227</v>
      </c>
      <c r="J108" s="1">
        <v>28</v>
      </c>
      <c r="K108" s="3">
        <f>VLOOKUP(I108,Prices!A:B,2,0)</f>
        <v>10000</v>
      </c>
      <c r="L108" s="471">
        <f>J108*K108</f>
        <v>280000</v>
      </c>
      <c r="M108" s="471">
        <f>L108</f>
        <v>280000</v>
      </c>
      <c r="N108" s="471">
        <f>M108/VLOOKUP(H108, 'Currency Conversion'!B:C, 2, 0)</f>
        <v>257187.47129604116</v>
      </c>
      <c r="O108" s="481" t="s">
        <v>121</v>
      </c>
      <c r="P108" s="419" t="s">
        <v>402</v>
      </c>
      <c r="Q108" s="419" t="s">
        <v>403</v>
      </c>
      <c r="R108" s="448" t="s">
        <v>404</v>
      </c>
      <c r="S108" s="477">
        <v>0</v>
      </c>
      <c r="T108" s="496">
        <v>1</v>
      </c>
    </row>
    <row r="109" spans="1:20" ht="68.099999999999994" customHeight="1">
      <c r="A109" s="468" t="s">
        <v>405</v>
      </c>
      <c r="B109" s="468" t="s">
        <v>388</v>
      </c>
      <c r="C109" s="470">
        <v>44617</v>
      </c>
      <c r="D109" s="468" t="s">
        <v>117</v>
      </c>
      <c r="E109" s="469" t="s">
        <v>154</v>
      </c>
      <c r="F109" s="475" t="s">
        <v>406</v>
      </c>
      <c r="G109" s="480">
        <v>300000000</v>
      </c>
      <c r="H109" s="481" t="s">
        <v>120</v>
      </c>
      <c r="I109" s="469" t="s">
        <v>103</v>
      </c>
      <c r="J109" s="1" t="s">
        <v>103</v>
      </c>
      <c r="K109" s="3" t="str">
        <f>VLOOKUP(I109,Prices!A:B,2,0)</f>
        <v>.</v>
      </c>
      <c r="L109" s="471" t="s">
        <v>103</v>
      </c>
      <c r="M109" s="471">
        <f>G109</f>
        <v>300000000</v>
      </c>
      <c r="N109" s="471">
        <f>M109/VLOOKUP(H109, 'Currency Conversion'!B:C, 2, 0)</f>
        <v>300000000</v>
      </c>
      <c r="O109" s="481" t="s">
        <v>101</v>
      </c>
      <c r="P109" s="419" t="s">
        <v>407</v>
      </c>
      <c r="Q109" s="419" t="s">
        <v>408</v>
      </c>
      <c r="R109" s="448" t="s">
        <v>409</v>
      </c>
      <c r="S109" s="477">
        <v>0</v>
      </c>
      <c r="T109" s="496">
        <v>0</v>
      </c>
    </row>
    <row r="110" spans="1:20" s="331" customFormat="1" ht="105.75" customHeight="1">
      <c r="A110" s="458" t="s">
        <v>410</v>
      </c>
      <c r="B110" s="458" t="s">
        <v>388</v>
      </c>
      <c r="C110" s="506" t="s">
        <v>1519</v>
      </c>
      <c r="D110" s="458" t="s">
        <v>112</v>
      </c>
      <c r="E110" s="458" t="s">
        <v>133</v>
      </c>
      <c r="F110" s="348" t="s">
        <v>411</v>
      </c>
      <c r="G110" s="484">
        <v>100000000</v>
      </c>
      <c r="H110" s="466" t="s">
        <v>120</v>
      </c>
      <c r="I110" s="469" t="s">
        <v>412</v>
      </c>
      <c r="J110" s="1">
        <v>24</v>
      </c>
      <c r="K110" s="3">
        <f>VLOOKUP(I110,Prices!A:B,2,0)</f>
        <v>30000</v>
      </c>
      <c r="L110" s="471" t="s">
        <v>103</v>
      </c>
      <c r="M110" s="464">
        <f>G110</f>
        <v>100000000</v>
      </c>
      <c r="N110" s="464">
        <f>M110/VLOOKUP(H110, 'Currency Conversion'!B:C, 2, 0)</f>
        <v>100000000</v>
      </c>
      <c r="O110" s="466" t="s">
        <v>121</v>
      </c>
      <c r="P110" s="420" t="s">
        <v>413</v>
      </c>
      <c r="Q110" s="420" t="s">
        <v>414</v>
      </c>
      <c r="R110" s="420" t="s">
        <v>415</v>
      </c>
      <c r="S110" s="411">
        <v>0</v>
      </c>
      <c r="T110" s="493">
        <v>1</v>
      </c>
    </row>
    <row r="111" spans="1:20" ht="26.1" customHeight="1">
      <c r="A111" s="604" t="s">
        <v>416</v>
      </c>
      <c r="B111" s="604" t="s">
        <v>388</v>
      </c>
      <c r="C111" s="605">
        <v>44645</v>
      </c>
      <c r="D111" s="604" t="s">
        <v>95</v>
      </c>
      <c r="E111" s="606" t="s">
        <v>96</v>
      </c>
      <c r="F111" s="607" t="s">
        <v>417</v>
      </c>
      <c r="G111" s="570" t="s">
        <v>98</v>
      </c>
      <c r="H111" s="594" t="s">
        <v>99</v>
      </c>
      <c r="I111" s="469" t="s">
        <v>364</v>
      </c>
      <c r="J111" s="1">
        <v>21</v>
      </c>
      <c r="K111" s="3">
        <f>VLOOKUP(I111,Prices!A:B,2,0)</f>
        <v>220000</v>
      </c>
      <c r="L111" s="471">
        <f>J111*K111</f>
        <v>4620000</v>
      </c>
      <c r="M111" s="575">
        <f>SUM(L111:L115)</f>
        <v>15910000</v>
      </c>
      <c r="N111" s="575">
        <f>M111/VLOOKUP(H111, 'Currency Conversion'!B:C, 2, 0)</f>
        <v>14613759.529714338</v>
      </c>
      <c r="O111" s="594" t="s">
        <v>121</v>
      </c>
      <c r="P111" s="574" t="s">
        <v>418</v>
      </c>
      <c r="Q111" s="574" t="s">
        <v>419</v>
      </c>
      <c r="R111" s="569" t="s">
        <v>103</v>
      </c>
      <c r="S111" s="653">
        <v>0</v>
      </c>
      <c r="T111" s="527">
        <v>0</v>
      </c>
    </row>
    <row r="112" spans="1:20" ht="23.1" customHeight="1">
      <c r="A112" s="604"/>
      <c r="B112" s="604"/>
      <c r="C112" s="605"/>
      <c r="D112" s="604"/>
      <c r="E112" s="606"/>
      <c r="F112" s="608"/>
      <c r="G112" s="570"/>
      <c r="H112" s="594"/>
      <c r="I112" s="469" t="s">
        <v>288</v>
      </c>
      <c r="J112" s="1">
        <v>11</v>
      </c>
      <c r="K112" s="3">
        <f>VLOOKUP(I112,Prices!A:B,2,0)</f>
        <v>400000</v>
      </c>
      <c r="L112" s="471">
        <f>J112*K112</f>
        <v>4400000</v>
      </c>
      <c r="M112" s="575"/>
      <c r="N112" s="575"/>
      <c r="O112" s="594"/>
      <c r="P112" s="574"/>
      <c r="Q112" s="574"/>
      <c r="R112" s="531"/>
      <c r="S112" s="654"/>
      <c r="T112" s="527"/>
    </row>
    <row r="113" spans="1:22" ht="20.100000000000001" customHeight="1">
      <c r="A113" s="604"/>
      <c r="B113" s="604"/>
      <c r="C113" s="605"/>
      <c r="D113" s="604"/>
      <c r="E113" s="606"/>
      <c r="F113" s="608"/>
      <c r="G113" s="570"/>
      <c r="H113" s="594"/>
      <c r="I113" s="469" t="s">
        <v>420</v>
      </c>
      <c r="J113" s="1">
        <v>16</v>
      </c>
      <c r="K113" s="3">
        <f>VLOOKUP(I113,Prices!A:B,2,0)</f>
        <v>400000</v>
      </c>
      <c r="L113" s="471">
        <f>J113*K113</f>
        <v>6400000</v>
      </c>
      <c r="M113" s="575"/>
      <c r="N113" s="575"/>
      <c r="O113" s="594"/>
      <c r="P113" s="574"/>
      <c r="Q113" s="574"/>
      <c r="R113" s="531"/>
      <c r="S113" s="654"/>
      <c r="T113" s="527"/>
      <c r="U113" s="469"/>
      <c r="V113" s="469"/>
    </row>
    <row r="114" spans="1:22" ht="18" customHeight="1">
      <c r="A114" s="604"/>
      <c r="B114" s="604"/>
      <c r="C114" s="605"/>
      <c r="D114" s="604"/>
      <c r="E114" s="606"/>
      <c r="F114" s="608"/>
      <c r="G114" s="570"/>
      <c r="H114" s="594"/>
      <c r="I114" s="469" t="s">
        <v>421</v>
      </c>
      <c r="J114" s="1">
        <v>23</v>
      </c>
      <c r="K114" s="3" t="str">
        <f>VLOOKUP(I114,Prices!A:B,2,0)</f>
        <v>.</v>
      </c>
      <c r="L114" s="471" t="s">
        <v>103</v>
      </c>
      <c r="M114" s="575"/>
      <c r="N114" s="575"/>
      <c r="O114" s="594"/>
      <c r="P114" s="574"/>
      <c r="Q114" s="574"/>
      <c r="R114" s="531"/>
      <c r="S114" s="654"/>
      <c r="T114" s="527"/>
      <c r="U114" s="469"/>
      <c r="V114" s="469"/>
    </row>
    <row r="115" spans="1:22" ht="21" customHeight="1">
      <c r="A115" s="604"/>
      <c r="B115" s="604"/>
      <c r="C115" s="605"/>
      <c r="D115" s="604"/>
      <c r="E115" s="606"/>
      <c r="F115" s="609"/>
      <c r="G115" s="570"/>
      <c r="H115" s="594"/>
      <c r="I115" s="469" t="s">
        <v>422</v>
      </c>
      <c r="J115" s="1">
        <v>49</v>
      </c>
      <c r="K115" s="3">
        <f>VLOOKUP(I115,Prices!A:B,2,0)</f>
        <v>10000</v>
      </c>
      <c r="L115" s="471">
        <f>J115*K115</f>
        <v>490000</v>
      </c>
      <c r="M115" s="575"/>
      <c r="N115" s="575"/>
      <c r="O115" s="594"/>
      <c r="P115" s="574"/>
      <c r="Q115" s="574"/>
      <c r="R115" s="532"/>
      <c r="S115" s="655"/>
      <c r="T115" s="527"/>
      <c r="U115" s="469"/>
      <c r="V115" s="469"/>
    </row>
    <row r="116" spans="1:22" ht="72.599999999999994" customHeight="1">
      <c r="A116" s="468" t="s">
        <v>423</v>
      </c>
      <c r="B116" s="468" t="s">
        <v>388</v>
      </c>
      <c r="C116" s="470">
        <v>44674</v>
      </c>
      <c r="D116" s="468" t="s">
        <v>112</v>
      </c>
      <c r="E116" s="469" t="s">
        <v>96</v>
      </c>
      <c r="F116" s="483" t="s">
        <v>424</v>
      </c>
      <c r="G116" s="480" t="s">
        <v>135</v>
      </c>
      <c r="H116" s="481" t="s">
        <v>99</v>
      </c>
      <c r="I116" s="469" t="s">
        <v>425</v>
      </c>
      <c r="J116" s="1">
        <v>10</v>
      </c>
      <c r="K116" s="3">
        <f>VLOOKUP(I116,Prices!A:B,2,0)</f>
        <v>5500000</v>
      </c>
      <c r="L116" s="471">
        <f>J116*K116</f>
        <v>55000000</v>
      </c>
      <c r="M116" s="471">
        <f>L116</f>
        <v>55000000</v>
      </c>
      <c r="N116" s="471">
        <f>M116/VLOOKUP(H116, 'Currency Conversion'!B:C, 2, 0)</f>
        <v>50518967.576008081</v>
      </c>
      <c r="O116" s="481" t="s">
        <v>269</v>
      </c>
      <c r="P116" s="349" t="s">
        <v>415</v>
      </c>
      <c r="Q116" s="489" t="s">
        <v>103</v>
      </c>
      <c r="R116" s="489" t="s">
        <v>103</v>
      </c>
      <c r="S116" s="412">
        <v>0</v>
      </c>
      <c r="T116" s="496">
        <v>1</v>
      </c>
      <c r="U116" s="469"/>
      <c r="V116" s="469"/>
    </row>
    <row r="117" spans="1:22" ht="48.95" customHeight="1">
      <c r="A117" s="468" t="s">
        <v>426</v>
      </c>
      <c r="B117" s="468" t="s">
        <v>427</v>
      </c>
      <c r="C117" s="470">
        <v>44633</v>
      </c>
      <c r="D117" s="468" t="s">
        <v>95</v>
      </c>
      <c r="E117" s="469" t="s">
        <v>96</v>
      </c>
      <c r="F117" s="475" t="s">
        <v>428</v>
      </c>
      <c r="G117" s="480" t="s">
        <v>135</v>
      </c>
      <c r="H117" s="481" t="s">
        <v>99</v>
      </c>
      <c r="I117" s="469" t="s">
        <v>429</v>
      </c>
      <c r="J117" s="1">
        <v>440</v>
      </c>
      <c r="K117" s="3">
        <f>VLOOKUP(I117,Prices!A:B,2,0)</f>
        <v>6000</v>
      </c>
      <c r="L117" s="471">
        <f>J117*K117</f>
        <v>2640000</v>
      </c>
      <c r="M117" s="471">
        <f>L117</f>
        <v>2640000</v>
      </c>
      <c r="N117" s="471">
        <f>M117/VLOOKUP(H117, 'Currency Conversion'!B:C, 2, 0)</f>
        <v>2424910.4436483881</v>
      </c>
      <c r="O117" s="481" t="s">
        <v>149</v>
      </c>
      <c r="P117" s="419" t="s">
        <v>430</v>
      </c>
      <c r="Q117" s="489" t="s">
        <v>103</v>
      </c>
      <c r="R117" s="489" t="s">
        <v>103</v>
      </c>
      <c r="S117" s="477">
        <v>0</v>
      </c>
      <c r="T117" s="496">
        <v>0</v>
      </c>
      <c r="U117" s="469"/>
      <c r="V117" s="469"/>
    </row>
    <row r="118" spans="1:22" ht="112.5" customHeight="1">
      <c r="A118" s="468" t="s">
        <v>431</v>
      </c>
      <c r="B118" s="468" t="s">
        <v>427</v>
      </c>
      <c r="C118" s="470">
        <v>44644</v>
      </c>
      <c r="D118" s="468" t="s">
        <v>95</v>
      </c>
      <c r="E118" s="469" t="s">
        <v>147</v>
      </c>
      <c r="F118" s="475" t="s">
        <v>432</v>
      </c>
      <c r="G118" s="471">
        <v>370000000</v>
      </c>
      <c r="H118" s="481" t="s">
        <v>120</v>
      </c>
      <c r="I118" s="469" t="s">
        <v>103</v>
      </c>
      <c r="J118" s="1" t="s">
        <v>103</v>
      </c>
      <c r="K118" s="3" t="str">
        <f>VLOOKUP(I118,Prices!A:B,2,0)</f>
        <v>.</v>
      </c>
      <c r="L118" s="471" t="s">
        <v>103</v>
      </c>
      <c r="M118" s="471">
        <f>G118</f>
        <v>370000000</v>
      </c>
      <c r="N118" s="471">
        <f>M118/VLOOKUP(H118, 'Currency Conversion'!B:C, 2, 0)</f>
        <v>370000000</v>
      </c>
      <c r="O118" s="481" t="s">
        <v>149</v>
      </c>
      <c r="P118" s="448" t="s">
        <v>433</v>
      </c>
      <c r="Q118" s="419" t="s">
        <v>434</v>
      </c>
      <c r="R118" s="419" t="s">
        <v>435</v>
      </c>
      <c r="S118" s="477">
        <v>0</v>
      </c>
      <c r="T118" s="496">
        <v>0</v>
      </c>
      <c r="U118" s="469"/>
      <c r="V118" s="469"/>
    </row>
    <row r="119" spans="1:22" s="104" customFormat="1" ht="90.75" customHeight="1">
      <c r="A119" s="350" t="s">
        <v>436</v>
      </c>
      <c r="B119" s="350" t="s">
        <v>427</v>
      </c>
      <c r="C119" s="351">
        <v>44652</v>
      </c>
      <c r="D119" s="350" t="s">
        <v>95</v>
      </c>
      <c r="E119" s="338" t="s">
        <v>147</v>
      </c>
      <c r="F119" s="352" t="s">
        <v>437</v>
      </c>
      <c r="G119" s="353">
        <v>30000000</v>
      </c>
      <c r="H119" s="334" t="s">
        <v>120</v>
      </c>
      <c r="I119" s="338" t="s">
        <v>103</v>
      </c>
      <c r="J119" s="338" t="s">
        <v>103</v>
      </c>
      <c r="K119" s="3" t="str">
        <f>VLOOKUP(I119,Prices!A:B,2,0)</f>
        <v>.</v>
      </c>
      <c r="L119" s="354" t="s">
        <v>103</v>
      </c>
      <c r="M119" s="471">
        <f>G119</f>
        <v>30000000</v>
      </c>
      <c r="N119" s="471">
        <f>M119/VLOOKUP(H119, 'Currency Conversion'!B:C, 2, 0)</f>
        <v>30000000</v>
      </c>
      <c r="O119" s="334" t="s">
        <v>121</v>
      </c>
      <c r="P119" s="361" t="s">
        <v>438</v>
      </c>
      <c r="Q119" s="335" t="s">
        <v>439</v>
      </c>
      <c r="R119" s="338" t="s">
        <v>103</v>
      </c>
      <c r="S119" s="477">
        <v>0</v>
      </c>
      <c r="T119" s="397">
        <v>1</v>
      </c>
      <c r="U119" s="338"/>
      <c r="V119" s="338"/>
    </row>
    <row r="120" spans="1:22" s="104" customFormat="1" ht="60" customHeight="1">
      <c r="A120" s="350" t="s">
        <v>440</v>
      </c>
      <c r="B120" s="350" t="s">
        <v>427</v>
      </c>
      <c r="C120" s="351">
        <v>44660</v>
      </c>
      <c r="D120" s="350" t="s">
        <v>95</v>
      </c>
      <c r="E120" s="338" t="s">
        <v>147</v>
      </c>
      <c r="F120" s="352" t="s">
        <v>441</v>
      </c>
      <c r="G120" s="353">
        <v>70000000</v>
      </c>
      <c r="H120" s="334" t="s">
        <v>120</v>
      </c>
      <c r="I120" s="338" t="s">
        <v>103</v>
      </c>
      <c r="J120" s="338" t="s">
        <v>103</v>
      </c>
      <c r="K120" s="3" t="str">
        <f>VLOOKUP(I120,Prices!A:B,2,0)</f>
        <v>.</v>
      </c>
      <c r="L120" s="354" t="s">
        <v>103</v>
      </c>
      <c r="M120" s="353">
        <f>G120</f>
        <v>70000000</v>
      </c>
      <c r="N120" s="471">
        <f>M120/VLOOKUP(H120, 'Currency Conversion'!B:C, 2, 0)</f>
        <v>70000000</v>
      </c>
      <c r="O120" s="334" t="s">
        <v>121</v>
      </c>
      <c r="P120" s="355" t="s">
        <v>442</v>
      </c>
      <c r="Q120" s="349" t="s">
        <v>131</v>
      </c>
      <c r="R120" s="338" t="s">
        <v>103</v>
      </c>
      <c r="S120" s="477">
        <v>0</v>
      </c>
      <c r="T120" s="397">
        <v>1</v>
      </c>
      <c r="U120" s="338"/>
      <c r="V120" s="338"/>
    </row>
    <row r="121" spans="1:22" ht="59.1" customHeight="1">
      <c r="A121" s="468" t="s">
        <v>443</v>
      </c>
      <c r="B121" s="468" t="s">
        <v>427</v>
      </c>
      <c r="C121" s="470">
        <v>44643</v>
      </c>
      <c r="D121" s="468" t="s">
        <v>112</v>
      </c>
      <c r="E121" s="469" t="s">
        <v>141</v>
      </c>
      <c r="F121" s="475" t="s">
        <v>444</v>
      </c>
      <c r="G121" s="480" t="s">
        <v>135</v>
      </c>
      <c r="H121" s="481" t="s">
        <v>99</v>
      </c>
      <c r="I121" s="469" t="s">
        <v>445</v>
      </c>
      <c r="J121" s="1">
        <v>2000</v>
      </c>
      <c r="K121" s="3">
        <f>VLOOKUP(I121,Prices!A:B,2,0)</f>
        <v>10000</v>
      </c>
      <c r="L121" s="471">
        <f>J121*K121</f>
        <v>20000000</v>
      </c>
      <c r="M121" s="471">
        <f>L121</f>
        <v>20000000</v>
      </c>
      <c r="N121" s="471">
        <f>M121/VLOOKUP(H121, 'Currency Conversion'!B:C, 2, 0)</f>
        <v>18370533.66400294</v>
      </c>
      <c r="O121" s="481" t="s">
        <v>149</v>
      </c>
      <c r="P121" s="419" t="s">
        <v>446</v>
      </c>
      <c r="Q121" s="419" t="s">
        <v>447</v>
      </c>
      <c r="R121" s="489"/>
      <c r="S121" s="477">
        <v>0</v>
      </c>
      <c r="T121" s="496">
        <v>0</v>
      </c>
      <c r="U121" s="469"/>
      <c r="V121" s="469"/>
    </row>
    <row r="122" spans="1:22" ht="17.100000000000001" customHeight="1">
      <c r="A122" s="595" t="s">
        <v>448</v>
      </c>
      <c r="B122" s="598" t="s">
        <v>427</v>
      </c>
      <c r="C122" s="601" t="s">
        <v>449</v>
      </c>
      <c r="D122" s="595" t="s">
        <v>112</v>
      </c>
      <c r="E122" s="598" t="s">
        <v>133</v>
      </c>
      <c r="F122" s="607" t="s">
        <v>450</v>
      </c>
      <c r="G122" s="561">
        <v>37300000</v>
      </c>
      <c r="H122" s="571" t="s">
        <v>120</v>
      </c>
      <c r="I122" s="469" t="s">
        <v>451</v>
      </c>
      <c r="J122" s="1">
        <v>500</v>
      </c>
      <c r="K122" s="3" t="s">
        <v>103</v>
      </c>
      <c r="L122" s="356" t="s">
        <v>103</v>
      </c>
      <c r="M122" s="561">
        <f>G122</f>
        <v>37300000</v>
      </c>
      <c r="N122" s="561">
        <f>M122/VLOOKUP(H122,  'Currency Conversion'!B:C, 2, 0)</f>
        <v>37300000</v>
      </c>
      <c r="O122" s="571" t="s">
        <v>149</v>
      </c>
      <c r="P122" s="576" t="s">
        <v>452</v>
      </c>
      <c r="Q122" s="569" t="s">
        <v>103</v>
      </c>
      <c r="R122" s="569" t="s">
        <v>103</v>
      </c>
      <c r="S122" s="653">
        <v>0</v>
      </c>
      <c r="T122" s="524">
        <v>0</v>
      </c>
      <c r="U122" s="469"/>
      <c r="V122" s="469"/>
    </row>
    <row r="123" spans="1:22" ht="17.100000000000001" customHeight="1">
      <c r="A123" s="596"/>
      <c r="B123" s="599"/>
      <c r="C123" s="602"/>
      <c r="D123" s="596"/>
      <c r="E123" s="599"/>
      <c r="F123" s="608"/>
      <c r="G123" s="562"/>
      <c r="H123" s="572"/>
      <c r="I123" s="469" t="s">
        <v>445</v>
      </c>
      <c r="J123" s="1">
        <v>1000</v>
      </c>
      <c r="K123" s="3" t="s">
        <v>103</v>
      </c>
      <c r="L123" s="356" t="s">
        <v>103</v>
      </c>
      <c r="M123" s="562"/>
      <c r="N123" s="562"/>
      <c r="O123" s="572"/>
      <c r="P123" s="578"/>
      <c r="Q123" s="531"/>
      <c r="R123" s="531"/>
      <c r="S123" s="654"/>
      <c r="T123" s="526"/>
      <c r="U123" s="469"/>
      <c r="V123" s="469"/>
    </row>
    <row r="124" spans="1:22" ht="17.100000000000001" customHeight="1">
      <c r="A124" s="596"/>
      <c r="B124" s="599"/>
      <c r="C124" s="602"/>
      <c r="D124" s="596"/>
      <c r="E124" s="599"/>
      <c r="F124" s="608"/>
      <c r="G124" s="562"/>
      <c r="H124" s="572"/>
      <c r="I124" s="469" t="s">
        <v>453</v>
      </c>
      <c r="J124" s="1">
        <v>1000</v>
      </c>
      <c r="K124" s="3" t="s">
        <v>103</v>
      </c>
      <c r="L124" s="356" t="s">
        <v>103</v>
      </c>
      <c r="M124" s="562"/>
      <c r="N124" s="562"/>
      <c r="O124" s="572"/>
      <c r="P124" s="578"/>
      <c r="Q124" s="531"/>
      <c r="R124" s="531"/>
      <c r="S124" s="654"/>
      <c r="T124" s="526"/>
      <c r="U124" s="469"/>
      <c r="V124" s="469"/>
    </row>
    <row r="125" spans="1:22" ht="17.100000000000001" customHeight="1">
      <c r="A125" s="596"/>
      <c r="B125" s="599"/>
      <c r="C125" s="602"/>
      <c r="D125" s="596"/>
      <c r="E125" s="599"/>
      <c r="F125" s="608"/>
      <c r="G125" s="562"/>
      <c r="H125" s="572"/>
      <c r="I125" s="469" t="s">
        <v>369</v>
      </c>
      <c r="J125" s="1">
        <v>23000</v>
      </c>
      <c r="K125" s="3" t="s">
        <v>103</v>
      </c>
      <c r="L125" s="356" t="s">
        <v>103</v>
      </c>
      <c r="M125" s="562"/>
      <c r="N125" s="562"/>
      <c r="O125" s="572"/>
      <c r="P125" s="578"/>
      <c r="Q125" s="531"/>
      <c r="R125" s="531"/>
      <c r="S125" s="654"/>
      <c r="T125" s="526"/>
      <c r="U125" s="469"/>
      <c r="V125" s="469"/>
    </row>
    <row r="126" spans="1:22" ht="17.100000000000001" customHeight="1">
      <c r="A126" s="596"/>
      <c r="B126" s="599"/>
      <c r="C126" s="602"/>
      <c r="D126" s="596"/>
      <c r="E126" s="599"/>
      <c r="F126" s="608"/>
      <c r="G126" s="562"/>
      <c r="H126" s="572"/>
      <c r="I126" s="469" t="s">
        <v>454</v>
      </c>
      <c r="J126" s="1">
        <v>1300</v>
      </c>
      <c r="K126" s="3" t="s">
        <v>103</v>
      </c>
      <c r="L126" s="356" t="s">
        <v>103</v>
      </c>
      <c r="M126" s="562"/>
      <c r="N126" s="562"/>
      <c r="O126" s="572"/>
      <c r="P126" s="578"/>
      <c r="Q126" s="531"/>
      <c r="R126" s="531"/>
      <c r="S126" s="654"/>
      <c r="T126" s="526"/>
      <c r="U126" s="469"/>
      <c r="V126" s="469"/>
    </row>
    <row r="127" spans="1:22" ht="17.100000000000001" customHeight="1">
      <c r="A127" s="596"/>
      <c r="B127" s="599"/>
      <c r="C127" s="602"/>
      <c r="D127" s="596"/>
      <c r="E127" s="599"/>
      <c r="F127" s="608"/>
      <c r="G127" s="562"/>
      <c r="H127" s="572"/>
      <c r="I127" s="469" t="s">
        <v>455</v>
      </c>
      <c r="J127" s="1">
        <v>2600</v>
      </c>
      <c r="K127" s="3" t="s">
        <v>103</v>
      </c>
      <c r="L127" s="356" t="s">
        <v>103</v>
      </c>
      <c r="M127" s="562"/>
      <c r="N127" s="562"/>
      <c r="O127" s="572"/>
      <c r="P127" s="578"/>
      <c r="Q127" s="531"/>
      <c r="R127" s="531"/>
      <c r="S127" s="654"/>
      <c r="T127" s="526"/>
      <c r="U127" s="469"/>
      <c r="V127" s="469"/>
    </row>
    <row r="128" spans="1:22" ht="16.5" customHeight="1">
      <c r="A128" s="596"/>
      <c r="B128" s="599"/>
      <c r="C128" s="602"/>
      <c r="D128" s="596"/>
      <c r="E128" s="599"/>
      <c r="F128" s="608"/>
      <c r="G128" s="562"/>
      <c r="H128" s="572"/>
      <c r="I128" s="458" t="s">
        <v>456</v>
      </c>
      <c r="J128" s="460">
        <v>16</v>
      </c>
      <c r="K128" s="3" t="str">
        <f>VLOOKUP(I128,Prices!A:B,2,0)</f>
        <v>.</v>
      </c>
      <c r="L128" s="356" t="s">
        <v>103</v>
      </c>
      <c r="M128" s="562"/>
      <c r="N128" s="562"/>
      <c r="O128" s="572"/>
      <c r="P128" s="578"/>
      <c r="Q128" s="531"/>
      <c r="R128" s="531"/>
      <c r="S128" s="654"/>
      <c r="T128" s="526"/>
      <c r="U128" s="469"/>
      <c r="V128" s="469"/>
    </row>
    <row r="129" spans="1:20" ht="17.100000000000001" customHeight="1">
      <c r="A129" s="597"/>
      <c r="B129" s="600"/>
      <c r="C129" s="603"/>
      <c r="D129" s="597"/>
      <c r="E129" s="600"/>
      <c r="F129" s="609"/>
      <c r="G129" s="563"/>
      <c r="H129" s="573"/>
      <c r="I129" s="461" t="s">
        <v>457</v>
      </c>
      <c r="J129" s="461">
        <v>14</v>
      </c>
      <c r="K129" s="3" t="s">
        <v>103</v>
      </c>
      <c r="L129" s="356" t="s">
        <v>103</v>
      </c>
      <c r="M129" s="563"/>
      <c r="N129" s="563"/>
      <c r="O129" s="573"/>
      <c r="P129" s="577"/>
      <c r="Q129" s="532"/>
      <c r="R129" s="532"/>
      <c r="S129" s="655"/>
      <c r="T129" s="525"/>
    </row>
    <row r="130" spans="1:20" ht="15" customHeight="1">
      <c r="A130" s="595" t="s">
        <v>458</v>
      </c>
      <c r="B130" s="598" t="s">
        <v>427</v>
      </c>
      <c r="C130" s="601" t="s">
        <v>459</v>
      </c>
      <c r="D130" s="595" t="s">
        <v>112</v>
      </c>
      <c r="E130" s="598" t="s">
        <v>133</v>
      </c>
      <c r="F130" s="607" t="s">
        <v>460</v>
      </c>
      <c r="G130" s="561" t="s">
        <v>98</v>
      </c>
      <c r="H130" s="571" t="s">
        <v>99</v>
      </c>
      <c r="I130" s="469" t="s">
        <v>461</v>
      </c>
      <c r="J130" s="1">
        <v>2000</v>
      </c>
      <c r="K130" s="3">
        <f>VLOOKUP(I130,Prices!A:B,2,0)</f>
        <v>22700</v>
      </c>
      <c r="L130" s="471">
        <f>J130*K130</f>
        <v>45400000</v>
      </c>
      <c r="M130" s="561">
        <f>SUM(L130:L134)</f>
        <v>70000000</v>
      </c>
      <c r="N130" s="561">
        <f>M130/VLOOKUP(H130,'Currency Conversion'!B:C,2,0)</f>
        <v>64296867.82401029</v>
      </c>
      <c r="O130" s="571" t="s">
        <v>149</v>
      </c>
      <c r="P130" s="582" t="s">
        <v>452</v>
      </c>
      <c r="Q130" s="582" t="s">
        <v>462</v>
      </c>
      <c r="R130" s="632" t="s">
        <v>463</v>
      </c>
      <c r="S130" s="653">
        <v>0</v>
      </c>
      <c r="T130" s="524">
        <v>0</v>
      </c>
    </row>
    <row r="131" spans="1:20" ht="21" customHeight="1">
      <c r="A131" s="596"/>
      <c r="B131" s="599"/>
      <c r="C131" s="602"/>
      <c r="D131" s="596"/>
      <c r="E131" s="599"/>
      <c r="F131" s="608"/>
      <c r="G131" s="562"/>
      <c r="H131" s="572"/>
      <c r="I131" s="469" t="s">
        <v>364</v>
      </c>
      <c r="J131" s="1">
        <v>50</v>
      </c>
      <c r="K131" s="3">
        <f>VLOOKUP(I131,Prices!A:B,2,0)</f>
        <v>220000</v>
      </c>
      <c r="L131" s="471">
        <f>J131*K131</f>
        <v>11000000</v>
      </c>
      <c r="M131" s="562"/>
      <c r="N131" s="562"/>
      <c r="O131" s="572"/>
      <c r="P131" s="583"/>
      <c r="Q131" s="583"/>
      <c r="R131" s="633"/>
      <c r="S131" s="654"/>
      <c r="T131" s="526"/>
    </row>
    <row r="132" spans="1:20" ht="17.100000000000001" customHeight="1">
      <c r="A132" s="596"/>
      <c r="B132" s="599"/>
      <c r="C132" s="602"/>
      <c r="D132" s="596"/>
      <c r="E132" s="599"/>
      <c r="F132" s="608"/>
      <c r="G132" s="562"/>
      <c r="H132" s="572"/>
      <c r="I132" s="469" t="s">
        <v>464</v>
      </c>
      <c r="J132" s="1">
        <v>350000</v>
      </c>
      <c r="K132" s="3">
        <f>VLOOKUP(I132,Prices!A:B,2,0)</f>
        <v>22</v>
      </c>
      <c r="L132" s="471">
        <f>J132*K132</f>
        <v>7700000</v>
      </c>
      <c r="M132" s="562"/>
      <c r="N132" s="562"/>
      <c r="O132" s="572"/>
      <c r="P132" s="583"/>
      <c r="Q132" s="583"/>
      <c r="R132" s="633"/>
      <c r="S132" s="654"/>
      <c r="T132" s="526"/>
    </row>
    <row r="133" spans="1:20" ht="17.100000000000001" customHeight="1">
      <c r="A133" s="596"/>
      <c r="B133" s="599"/>
      <c r="C133" s="602"/>
      <c r="D133" s="596"/>
      <c r="E133" s="599"/>
      <c r="F133" s="608"/>
      <c r="G133" s="562"/>
      <c r="H133" s="572"/>
      <c r="I133" s="469" t="s">
        <v>465</v>
      </c>
      <c r="J133" s="1">
        <v>100</v>
      </c>
      <c r="K133" s="3">
        <f>VLOOKUP(I133,Prices!A:B,2,0)</f>
        <v>3000</v>
      </c>
      <c r="L133" s="471">
        <f>J133*K133</f>
        <v>300000</v>
      </c>
      <c r="M133" s="562"/>
      <c r="N133" s="562"/>
      <c r="O133" s="572"/>
      <c r="P133" s="583"/>
      <c r="Q133" s="583"/>
      <c r="R133" s="633"/>
      <c r="S133" s="654"/>
      <c r="T133" s="526"/>
    </row>
    <row r="134" spans="1:20" ht="15" customHeight="1">
      <c r="A134" s="597"/>
      <c r="B134" s="600"/>
      <c r="C134" s="603"/>
      <c r="D134" s="597"/>
      <c r="E134" s="600"/>
      <c r="F134" s="609"/>
      <c r="G134" s="563"/>
      <c r="H134" s="573"/>
      <c r="I134" s="469" t="s">
        <v>466</v>
      </c>
      <c r="J134" s="1">
        <v>8000000</v>
      </c>
      <c r="K134" s="3">
        <f>VLOOKUP(I134,Prices!A:B,2,0)</f>
        <v>0.7</v>
      </c>
      <c r="L134" s="471">
        <f>J134*K134</f>
        <v>5600000</v>
      </c>
      <c r="M134" s="563"/>
      <c r="N134" s="563"/>
      <c r="O134" s="573"/>
      <c r="P134" s="584"/>
      <c r="Q134" s="584"/>
      <c r="R134" s="634"/>
      <c r="S134" s="655"/>
      <c r="T134" s="525"/>
    </row>
    <row r="135" spans="1:20" s="104" customFormat="1" ht="53.1" customHeight="1">
      <c r="A135" s="441" t="s">
        <v>467</v>
      </c>
      <c r="B135" s="426" t="s">
        <v>427</v>
      </c>
      <c r="C135" s="438">
        <v>44666</v>
      </c>
      <c r="D135" s="441" t="s">
        <v>112</v>
      </c>
      <c r="E135" s="426" t="s">
        <v>147</v>
      </c>
      <c r="F135" s="428" t="s">
        <v>468</v>
      </c>
      <c r="G135" s="415">
        <v>1200000000</v>
      </c>
      <c r="H135" s="418" t="s">
        <v>120</v>
      </c>
      <c r="I135" s="444" t="s">
        <v>103</v>
      </c>
      <c r="J135" s="109" t="s">
        <v>103</v>
      </c>
      <c r="K135" s="3" t="str">
        <f>VLOOKUP(I135,Prices!A:B,2,0)</f>
        <v>.</v>
      </c>
      <c r="L135" s="432" t="s">
        <v>103</v>
      </c>
      <c r="M135" s="415">
        <f>G135</f>
        <v>1200000000</v>
      </c>
      <c r="N135" s="415">
        <f>M135/VLOOKUP(H135,'Currency Conversion'!B:C,2,0)</f>
        <v>1200000000</v>
      </c>
      <c r="O135" s="418" t="s">
        <v>269</v>
      </c>
      <c r="P135" s="457" t="s">
        <v>469</v>
      </c>
      <c r="Q135" s="422" t="s">
        <v>470</v>
      </c>
      <c r="R135" s="457" t="s">
        <v>471</v>
      </c>
      <c r="S135" s="477">
        <v>0</v>
      </c>
      <c r="T135" s="495">
        <v>1</v>
      </c>
    </row>
    <row r="136" spans="1:20" s="104" customFormat="1" ht="22.5" customHeight="1">
      <c r="A136" s="533" t="s">
        <v>472</v>
      </c>
      <c r="B136" s="536" t="s">
        <v>427</v>
      </c>
      <c r="C136" s="539" t="s">
        <v>347</v>
      </c>
      <c r="D136" s="533" t="s">
        <v>112</v>
      </c>
      <c r="E136" s="536" t="s">
        <v>133</v>
      </c>
      <c r="F136" s="564" t="s">
        <v>473</v>
      </c>
      <c r="G136" s="545" t="s">
        <v>135</v>
      </c>
      <c r="H136" s="548" t="s">
        <v>99</v>
      </c>
      <c r="I136" s="444" t="s">
        <v>194</v>
      </c>
      <c r="J136" s="109">
        <v>100000</v>
      </c>
      <c r="K136" s="3">
        <f>VLOOKUP(I136,Prices!A:B,2,0)</f>
        <v>49</v>
      </c>
      <c r="L136" s="432">
        <f>J136*K136</f>
        <v>4900000</v>
      </c>
      <c r="M136" s="545">
        <f>SUM(L136:L144)</f>
        <v>24240600</v>
      </c>
      <c r="N136" s="545">
        <f>M136/VLOOKUP(H136,'Currency Conversion'!B:C,2,0)</f>
        <v>22265637.916781481</v>
      </c>
      <c r="O136" s="548" t="s">
        <v>269</v>
      </c>
      <c r="P136" s="576" t="s">
        <v>474</v>
      </c>
      <c r="Q136" s="576" t="s">
        <v>475</v>
      </c>
      <c r="R136" s="624" t="s">
        <v>103</v>
      </c>
      <c r="S136" s="653">
        <v>0</v>
      </c>
      <c r="T136" s="524">
        <v>1</v>
      </c>
    </row>
    <row r="137" spans="1:20" s="104" customFormat="1" ht="15.75" customHeight="1">
      <c r="A137" s="534"/>
      <c r="B137" s="537"/>
      <c r="C137" s="540"/>
      <c r="D137" s="534"/>
      <c r="E137" s="537"/>
      <c r="F137" s="593"/>
      <c r="G137" s="546"/>
      <c r="H137" s="549"/>
      <c r="I137" s="444" t="s">
        <v>476</v>
      </c>
      <c r="J137" s="109">
        <v>2000</v>
      </c>
      <c r="K137" s="3">
        <f>VLOOKUP(I137,Prices!A:B,2,0)</f>
        <v>250</v>
      </c>
      <c r="L137" s="432">
        <f t="shared" ref="L137:L144" si="5">J137*K137</f>
        <v>500000</v>
      </c>
      <c r="M137" s="546"/>
      <c r="N137" s="546"/>
      <c r="O137" s="549"/>
      <c r="P137" s="578"/>
      <c r="Q137" s="578"/>
      <c r="R137" s="625"/>
      <c r="S137" s="654"/>
      <c r="T137" s="526"/>
    </row>
    <row r="138" spans="1:20" s="104" customFormat="1" ht="15.75" customHeight="1">
      <c r="A138" s="534"/>
      <c r="B138" s="537"/>
      <c r="C138" s="540"/>
      <c r="D138" s="534"/>
      <c r="E138" s="537"/>
      <c r="F138" s="593"/>
      <c r="G138" s="546"/>
      <c r="H138" s="549"/>
      <c r="I138" s="444" t="s">
        <v>477</v>
      </c>
      <c r="J138" s="109">
        <v>50</v>
      </c>
      <c r="K138" s="3">
        <f>VLOOKUP(I138,Prices!A:B,2,0)</f>
        <v>202</v>
      </c>
      <c r="L138" s="432">
        <f t="shared" si="5"/>
        <v>10100</v>
      </c>
      <c r="M138" s="546"/>
      <c r="N138" s="546"/>
      <c r="O138" s="549"/>
      <c r="P138" s="578"/>
      <c r="Q138" s="578"/>
      <c r="R138" s="625"/>
      <c r="S138" s="654"/>
      <c r="T138" s="526"/>
    </row>
    <row r="139" spans="1:20" s="104" customFormat="1" ht="18.95" customHeight="1">
      <c r="A139" s="534"/>
      <c r="B139" s="537"/>
      <c r="C139" s="540"/>
      <c r="D139" s="534"/>
      <c r="E139" s="537"/>
      <c r="F139" s="593"/>
      <c r="G139" s="546"/>
      <c r="H139" s="549"/>
      <c r="I139" s="444" t="s">
        <v>478</v>
      </c>
      <c r="J139" s="109">
        <v>2000</v>
      </c>
      <c r="K139" s="3">
        <f>VLOOKUP(I139,Prices!A:B,2,0)</f>
        <v>16.5</v>
      </c>
      <c r="L139" s="432">
        <f t="shared" si="5"/>
        <v>33000</v>
      </c>
      <c r="M139" s="546"/>
      <c r="N139" s="546"/>
      <c r="O139" s="549"/>
      <c r="P139" s="578"/>
      <c r="Q139" s="578"/>
      <c r="R139" s="625"/>
      <c r="S139" s="654"/>
      <c r="T139" s="526"/>
    </row>
    <row r="140" spans="1:20" s="104" customFormat="1" ht="21.75" customHeight="1">
      <c r="A140" s="534"/>
      <c r="B140" s="537"/>
      <c r="C140" s="540"/>
      <c r="D140" s="534"/>
      <c r="E140" s="537"/>
      <c r="F140" s="593"/>
      <c r="G140" s="546"/>
      <c r="H140" s="549"/>
      <c r="I140" s="444" t="s">
        <v>479</v>
      </c>
      <c r="J140" s="109">
        <v>5300</v>
      </c>
      <c r="K140" s="3">
        <f>VLOOKUP(I140,Prices!A:B,2,0)</f>
        <v>15</v>
      </c>
      <c r="L140" s="432">
        <f t="shared" si="5"/>
        <v>79500</v>
      </c>
      <c r="M140" s="546"/>
      <c r="N140" s="546"/>
      <c r="O140" s="549"/>
      <c r="P140" s="578"/>
      <c r="Q140" s="578"/>
      <c r="R140" s="625"/>
      <c r="S140" s="654"/>
      <c r="T140" s="526"/>
    </row>
    <row r="141" spans="1:20" s="104" customFormat="1" ht="25.5" customHeight="1">
      <c r="A141" s="534"/>
      <c r="B141" s="537"/>
      <c r="C141" s="540"/>
      <c r="D141" s="534"/>
      <c r="E141" s="537"/>
      <c r="F141" s="593"/>
      <c r="G141" s="546"/>
      <c r="H141" s="549"/>
      <c r="I141" s="444" t="s">
        <v>480</v>
      </c>
      <c r="J141" s="109">
        <v>8000000</v>
      </c>
      <c r="K141" s="3">
        <f>VLOOKUP(I141,Prices!A:B,2,0)</f>
        <v>0.85</v>
      </c>
      <c r="L141" s="432">
        <f t="shared" si="5"/>
        <v>6800000</v>
      </c>
      <c r="M141" s="546"/>
      <c r="N141" s="546"/>
      <c r="O141" s="549"/>
      <c r="P141" s="578"/>
      <c r="Q141" s="578"/>
      <c r="R141" s="625"/>
      <c r="S141" s="654"/>
      <c r="T141" s="526"/>
    </row>
    <row r="142" spans="1:20" s="104" customFormat="1">
      <c r="A142" s="534"/>
      <c r="B142" s="537"/>
      <c r="C142" s="540"/>
      <c r="D142" s="534"/>
      <c r="E142" s="537"/>
      <c r="F142" s="593"/>
      <c r="G142" s="546"/>
      <c r="H142" s="549"/>
      <c r="I142" s="444" t="s">
        <v>481</v>
      </c>
      <c r="J142" s="109">
        <v>100</v>
      </c>
      <c r="K142" s="3" t="str">
        <f>VLOOKUP(I142,Prices!A:B,2,0)</f>
        <v>.</v>
      </c>
      <c r="L142" s="432" t="s">
        <v>103</v>
      </c>
      <c r="M142" s="546"/>
      <c r="N142" s="546"/>
      <c r="O142" s="549"/>
      <c r="P142" s="578"/>
      <c r="Q142" s="578"/>
      <c r="R142" s="625"/>
      <c r="S142" s="654"/>
      <c r="T142" s="526"/>
    </row>
    <row r="143" spans="1:20" s="104" customFormat="1" ht="19.5" customHeight="1">
      <c r="A143" s="534"/>
      <c r="B143" s="537"/>
      <c r="C143" s="540"/>
      <c r="D143" s="534"/>
      <c r="E143" s="537"/>
      <c r="F143" s="593"/>
      <c r="G143" s="546"/>
      <c r="H143" s="549"/>
      <c r="I143" s="444" t="s">
        <v>482</v>
      </c>
      <c r="J143" s="109">
        <v>100000</v>
      </c>
      <c r="K143" s="3">
        <f>VLOOKUP(I143,Prices!A:B,2,0)</f>
        <v>99.18</v>
      </c>
      <c r="L143" s="432">
        <f t="shared" si="5"/>
        <v>9918000</v>
      </c>
      <c r="M143" s="546"/>
      <c r="N143" s="546"/>
      <c r="O143" s="549"/>
      <c r="P143" s="578"/>
      <c r="Q143" s="578"/>
      <c r="R143" s="625"/>
      <c r="S143" s="654"/>
      <c r="T143" s="526"/>
    </row>
    <row r="144" spans="1:20" s="104" customFormat="1" ht="21" customHeight="1">
      <c r="A144" s="534"/>
      <c r="B144" s="537"/>
      <c r="C144" s="540"/>
      <c r="D144" s="534"/>
      <c r="E144" s="537"/>
      <c r="F144" s="593"/>
      <c r="G144" s="546"/>
      <c r="H144" s="549"/>
      <c r="I144" s="444" t="s">
        <v>483</v>
      </c>
      <c r="J144" s="109">
        <v>250000</v>
      </c>
      <c r="K144" s="3">
        <f>VLOOKUP(I144,Prices!A:B,2,0)</f>
        <v>8</v>
      </c>
      <c r="L144" s="432">
        <f t="shared" si="5"/>
        <v>2000000</v>
      </c>
      <c r="M144" s="546"/>
      <c r="N144" s="546"/>
      <c r="O144" s="549"/>
      <c r="P144" s="578"/>
      <c r="Q144" s="578"/>
      <c r="R144" s="625"/>
      <c r="S144" s="655"/>
      <c r="T144" s="526"/>
    </row>
    <row r="145" spans="1:20" ht="41.25" customHeight="1">
      <c r="A145" s="472" t="s">
        <v>484</v>
      </c>
      <c r="B145" s="472" t="s">
        <v>485</v>
      </c>
      <c r="C145" s="473">
        <v>44619</v>
      </c>
      <c r="D145" s="472" t="s">
        <v>95</v>
      </c>
      <c r="E145" s="474" t="s">
        <v>96</v>
      </c>
      <c r="F145" s="489" t="s">
        <v>486</v>
      </c>
      <c r="G145" s="480" t="s">
        <v>135</v>
      </c>
      <c r="H145" s="477" t="s">
        <v>103</v>
      </c>
      <c r="I145" s="474" t="s">
        <v>103</v>
      </c>
      <c r="J145" s="7" t="s">
        <v>103</v>
      </c>
      <c r="K145" s="3" t="str">
        <f>VLOOKUP(I145,Prices!A:B,2,0)</f>
        <v>.</v>
      </c>
      <c r="L145" s="474" t="s">
        <v>103</v>
      </c>
      <c r="M145" s="478" t="s">
        <v>103</v>
      </c>
      <c r="N145" s="478" t="s">
        <v>103</v>
      </c>
      <c r="O145" s="477" t="s">
        <v>101</v>
      </c>
      <c r="P145" s="419" t="s">
        <v>487</v>
      </c>
      <c r="Q145" s="344" t="s">
        <v>488</v>
      </c>
      <c r="R145" s="357" t="s">
        <v>103</v>
      </c>
      <c r="S145" s="477">
        <v>0</v>
      </c>
      <c r="T145" s="497">
        <v>0</v>
      </c>
    </row>
    <row r="146" spans="1:20" s="104" customFormat="1" ht="94.5" customHeight="1">
      <c r="A146" s="447" t="s">
        <v>489</v>
      </c>
      <c r="B146" s="472" t="s">
        <v>485</v>
      </c>
      <c r="C146" s="473">
        <v>44638</v>
      </c>
      <c r="D146" s="472" t="s">
        <v>95</v>
      </c>
      <c r="E146" s="474" t="s">
        <v>96</v>
      </c>
      <c r="F146" s="453" t="s">
        <v>490</v>
      </c>
      <c r="G146" s="449" t="s">
        <v>135</v>
      </c>
      <c r="H146" s="477" t="s">
        <v>103</v>
      </c>
      <c r="I146" s="474" t="s">
        <v>103</v>
      </c>
      <c r="J146" s="357" t="s">
        <v>103</v>
      </c>
      <c r="K146" s="3" t="str">
        <f>VLOOKUP(I146,Prices!A:B,2,0)</f>
        <v>.</v>
      </c>
      <c r="L146" s="474" t="s">
        <v>103</v>
      </c>
      <c r="M146" s="478" t="s">
        <v>103</v>
      </c>
      <c r="N146" s="478" t="s">
        <v>103</v>
      </c>
      <c r="O146" s="477" t="s">
        <v>101</v>
      </c>
      <c r="P146" s="349" t="s">
        <v>491</v>
      </c>
      <c r="Q146" s="419" t="s">
        <v>492</v>
      </c>
      <c r="R146" s="357" t="s">
        <v>103</v>
      </c>
      <c r="S146" s="477">
        <v>0</v>
      </c>
      <c r="T146" s="496">
        <v>1</v>
      </c>
    </row>
    <row r="147" spans="1:20" s="104" customFormat="1" ht="107.25" customHeight="1">
      <c r="A147" s="472" t="s">
        <v>493</v>
      </c>
      <c r="B147" s="472" t="s">
        <v>485</v>
      </c>
      <c r="C147" s="473">
        <v>44654</v>
      </c>
      <c r="D147" s="472" t="s">
        <v>95</v>
      </c>
      <c r="E147" s="474" t="s">
        <v>96</v>
      </c>
      <c r="F147" s="453" t="s">
        <v>494</v>
      </c>
      <c r="G147" s="449" t="s">
        <v>135</v>
      </c>
      <c r="H147" s="477" t="s">
        <v>103</v>
      </c>
      <c r="I147" s="474" t="s">
        <v>103</v>
      </c>
      <c r="J147" s="357" t="s">
        <v>103</v>
      </c>
      <c r="K147" s="3" t="str">
        <f>VLOOKUP(I147,Prices!A:B,2,0)</f>
        <v>.</v>
      </c>
      <c r="L147" s="474" t="s">
        <v>103</v>
      </c>
      <c r="M147" s="478" t="s">
        <v>103</v>
      </c>
      <c r="N147" s="478" t="s">
        <v>103</v>
      </c>
      <c r="O147" s="477" t="s">
        <v>101</v>
      </c>
      <c r="P147" s="419" t="s">
        <v>495</v>
      </c>
      <c r="Q147" s="419" t="s">
        <v>496</v>
      </c>
      <c r="R147" s="357" t="s">
        <v>103</v>
      </c>
      <c r="S147" s="477">
        <v>0</v>
      </c>
      <c r="T147" s="497">
        <v>1</v>
      </c>
    </row>
    <row r="148" spans="1:20" s="104" customFormat="1" ht="59.1" customHeight="1">
      <c r="A148" s="472" t="s">
        <v>497</v>
      </c>
      <c r="B148" s="472" t="s">
        <v>485</v>
      </c>
      <c r="C148" s="473">
        <v>44662</v>
      </c>
      <c r="D148" s="472" t="s">
        <v>95</v>
      </c>
      <c r="E148" s="474" t="s">
        <v>96</v>
      </c>
      <c r="F148" s="453" t="s">
        <v>498</v>
      </c>
      <c r="G148" s="449" t="s">
        <v>135</v>
      </c>
      <c r="H148" s="477" t="s">
        <v>103</v>
      </c>
      <c r="I148" s="474" t="s">
        <v>103</v>
      </c>
      <c r="J148" s="357" t="s">
        <v>103</v>
      </c>
      <c r="K148" s="3" t="str">
        <f>VLOOKUP(I148,Prices!A:B,2,0)</f>
        <v>.</v>
      </c>
      <c r="L148" s="474" t="s">
        <v>103</v>
      </c>
      <c r="M148" s="478" t="s">
        <v>103</v>
      </c>
      <c r="N148" s="478" t="s">
        <v>103</v>
      </c>
      <c r="O148" s="477" t="s">
        <v>101</v>
      </c>
      <c r="P148" s="349" t="s">
        <v>499</v>
      </c>
      <c r="Q148" s="357" t="s">
        <v>103</v>
      </c>
      <c r="R148" s="357" t="s">
        <v>103</v>
      </c>
      <c r="S148" s="477">
        <v>0</v>
      </c>
      <c r="T148" s="497">
        <v>1</v>
      </c>
    </row>
    <row r="149" spans="1:20" ht="56.1" customHeight="1">
      <c r="A149" s="468" t="s">
        <v>500</v>
      </c>
      <c r="B149" s="468" t="s">
        <v>485</v>
      </c>
      <c r="C149" s="470">
        <v>44619</v>
      </c>
      <c r="D149" s="468" t="s">
        <v>112</v>
      </c>
      <c r="E149" s="469" t="s">
        <v>133</v>
      </c>
      <c r="F149" s="475" t="s">
        <v>501</v>
      </c>
      <c r="G149" s="480" t="s">
        <v>135</v>
      </c>
      <c r="H149" s="481" t="s">
        <v>103</v>
      </c>
      <c r="I149" s="469" t="s">
        <v>103</v>
      </c>
      <c r="J149" s="1" t="s">
        <v>103</v>
      </c>
      <c r="K149" s="3" t="str">
        <f>VLOOKUP(I149,Prices!A:B,2,0)</f>
        <v>.</v>
      </c>
      <c r="L149" s="471" t="s">
        <v>103</v>
      </c>
      <c r="M149" s="471" t="s">
        <v>103</v>
      </c>
      <c r="N149" s="471" t="s">
        <v>103</v>
      </c>
      <c r="O149" s="481" t="s">
        <v>101</v>
      </c>
      <c r="P149" s="419" t="s">
        <v>502</v>
      </c>
      <c r="Q149" s="419" t="s">
        <v>503</v>
      </c>
      <c r="R149" s="489" t="s">
        <v>103</v>
      </c>
      <c r="S149" s="402">
        <v>0</v>
      </c>
      <c r="T149" s="496">
        <v>0</v>
      </c>
    </row>
    <row r="150" spans="1:20" ht="21.95" customHeight="1">
      <c r="A150" s="604" t="s">
        <v>504</v>
      </c>
      <c r="B150" s="604" t="s">
        <v>485</v>
      </c>
      <c r="C150" s="605" t="s">
        <v>505</v>
      </c>
      <c r="D150" s="604" t="s">
        <v>112</v>
      </c>
      <c r="E150" s="606" t="s">
        <v>141</v>
      </c>
      <c r="F150" s="592" t="s">
        <v>506</v>
      </c>
      <c r="G150" s="570" t="s">
        <v>135</v>
      </c>
      <c r="H150" s="571" t="s">
        <v>99</v>
      </c>
      <c r="I150" s="469" t="s">
        <v>507</v>
      </c>
      <c r="J150" s="1">
        <v>20000</v>
      </c>
      <c r="K150" s="3">
        <f>VLOOKUP(I150,Prices!A:B,2,0)</f>
        <v>750</v>
      </c>
      <c r="L150" s="471">
        <f>J150*K150</f>
        <v>15000000</v>
      </c>
      <c r="M150" s="575">
        <f>SUM(L150:L152)</f>
        <v>15158878</v>
      </c>
      <c r="N150" s="575">
        <f>M150/VLOOKUP(H150,  'Currency Conversion'!B:C, 2, 0)</f>
        <v>13923833.930375677</v>
      </c>
      <c r="O150" s="594" t="s">
        <v>269</v>
      </c>
      <c r="P150" s="574" t="s">
        <v>508</v>
      </c>
      <c r="Q150" s="574" t="s">
        <v>509</v>
      </c>
      <c r="R150" s="568" t="s">
        <v>103</v>
      </c>
      <c r="S150" s="653">
        <v>0</v>
      </c>
      <c r="T150" s="527">
        <v>1</v>
      </c>
    </row>
    <row r="151" spans="1:20" ht="21" customHeight="1">
      <c r="A151" s="604"/>
      <c r="B151" s="604"/>
      <c r="C151" s="605"/>
      <c r="D151" s="604"/>
      <c r="E151" s="606"/>
      <c r="F151" s="592"/>
      <c r="G151" s="570"/>
      <c r="H151" s="572"/>
      <c r="I151" s="469" t="s">
        <v>510</v>
      </c>
      <c r="J151" s="1">
        <v>816</v>
      </c>
      <c r="K151" s="3">
        <f>VLOOKUP(I151,Prices!A:B,2,0)</f>
        <v>150</v>
      </c>
      <c r="L151" s="471">
        <f>J151*K151</f>
        <v>122400</v>
      </c>
      <c r="M151" s="575"/>
      <c r="N151" s="575"/>
      <c r="O151" s="594"/>
      <c r="P151" s="574"/>
      <c r="Q151" s="574"/>
      <c r="R151" s="568"/>
      <c r="S151" s="654"/>
      <c r="T151" s="527"/>
    </row>
    <row r="152" spans="1:20" ht="20.100000000000001" customHeight="1">
      <c r="A152" s="604"/>
      <c r="B152" s="604"/>
      <c r="C152" s="605"/>
      <c r="D152" s="604"/>
      <c r="E152" s="606"/>
      <c r="F152" s="592"/>
      <c r="G152" s="570"/>
      <c r="H152" s="573"/>
      <c r="I152" s="469" t="s">
        <v>511</v>
      </c>
      <c r="J152" s="1">
        <v>122</v>
      </c>
      <c r="K152" s="3">
        <f>VLOOKUP(I152,Prices!A:B,2,0)</f>
        <v>299</v>
      </c>
      <c r="L152" s="471">
        <f>J152*K152</f>
        <v>36478</v>
      </c>
      <c r="M152" s="575"/>
      <c r="N152" s="575"/>
      <c r="O152" s="594"/>
      <c r="P152" s="574"/>
      <c r="Q152" s="574"/>
      <c r="R152" s="568"/>
      <c r="S152" s="655"/>
      <c r="T152" s="527"/>
    </row>
    <row r="153" spans="1:20" ht="21" customHeight="1">
      <c r="A153" s="604" t="s">
        <v>512</v>
      </c>
      <c r="B153" s="604" t="s">
        <v>513</v>
      </c>
      <c r="C153" s="605" t="s">
        <v>514</v>
      </c>
      <c r="D153" s="604" t="s">
        <v>95</v>
      </c>
      <c r="E153" s="606" t="s">
        <v>96</v>
      </c>
      <c r="F153" s="592" t="s">
        <v>515</v>
      </c>
      <c r="G153" s="570" t="s">
        <v>135</v>
      </c>
      <c r="H153" s="594" t="s">
        <v>99</v>
      </c>
      <c r="I153" s="469" t="s">
        <v>516</v>
      </c>
      <c r="J153" s="1">
        <v>200</v>
      </c>
      <c r="K153" s="3">
        <f>VLOOKUP(I153,Prices!A:B,2,0)</f>
        <v>27500</v>
      </c>
      <c r="L153" s="471">
        <f>J153*K153</f>
        <v>5500000</v>
      </c>
      <c r="M153" s="575">
        <f>SUM(L153:L156)</f>
        <v>6500000</v>
      </c>
      <c r="N153" s="575">
        <f>M153/VLOOKUP(H153,  'Currency Conversion'!B:C, 2, 0)</f>
        <v>5970423.4408009555</v>
      </c>
      <c r="O153" s="594" t="s">
        <v>101</v>
      </c>
      <c r="P153" s="574" t="s">
        <v>517</v>
      </c>
      <c r="Q153" s="574" t="s">
        <v>518</v>
      </c>
      <c r="R153" s="568" t="s">
        <v>103</v>
      </c>
      <c r="S153" s="653">
        <v>0</v>
      </c>
      <c r="T153" s="527">
        <v>0</v>
      </c>
    </row>
    <row r="154" spans="1:20" ht="15.95" customHeight="1">
      <c r="A154" s="604"/>
      <c r="B154" s="604"/>
      <c r="C154" s="605"/>
      <c r="D154" s="604"/>
      <c r="E154" s="606"/>
      <c r="F154" s="592"/>
      <c r="G154" s="570"/>
      <c r="H154" s="594"/>
      <c r="I154" s="469" t="s">
        <v>519</v>
      </c>
      <c r="J154" s="1">
        <v>250</v>
      </c>
      <c r="K154" s="3">
        <f>VLOOKUP(I154,Prices!A:B,2,0)</f>
        <v>4000</v>
      </c>
      <c r="L154" s="471">
        <f>J154*K154</f>
        <v>1000000</v>
      </c>
      <c r="M154" s="575"/>
      <c r="N154" s="575"/>
      <c r="O154" s="594"/>
      <c r="P154" s="574"/>
      <c r="Q154" s="574"/>
      <c r="R154" s="568"/>
      <c r="S154" s="654"/>
      <c r="T154" s="527"/>
    </row>
    <row r="155" spans="1:20" ht="15.95" customHeight="1">
      <c r="A155" s="604"/>
      <c r="B155" s="604"/>
      <c r="C155" s="605"/>
      <c r="D155" s="604"/>
      <c r="E155" s="606"/>
      <c r="F155" s="592"/>
      <c r="G155" s="570"/>
      <c r="H155" s="594"/>
      <c r="I155" s="469" t="s">
        <v>520</v>
      </c>
      <c r="J155" s="1">
        <v>25</v>
      </c>
      <c r="K155" s="3" t="str">
        <f>VLOOKUP(I155,Prices!A:B,2,0)</f>
        <v>.</v>
      </c>
      <c r="L155" s="471" t="s">
        <v>103</v>
      </c>
      <c r="M155" s="575"/>
      <c r="N155" s="575"/>
      <c r="O155" s="594"/>
      <c r="P155" s="574"/>
      <c r="Q155" s="574"/>
      <c r="R155" s="568"/>
      <c r="S155" s="654"/>
      <c r="T155" s="527"/>
    </row>
    <row r="156" spans="1:20" ht="15.95" customHeight="1">
      <c r="A156" s="604"/>
      <c r="B156" s="604"/>
      <c r="C156" s="605"/>
      <c r="D156" s="604"/>
      <c r="E156" s="606"/>
      <c r="F156" s="592"/>
      <c r="G156" s="570"/>
      <c r="H156" s="594"/>
      <c r="I156" s="469" t="s">
        <v>521</v>
      </c>
      <c r="J156" s="1">
        <v>100</v>
      </c>
      <c r="K156" s="3" t="str">
        <f>VLOOKUP(I156,Prices!A:B,2,0)</f>
        <v>.</v>
      </c>
      <c r="L156" s="471" t="s">
        <v>103</v>
      </c>
      <c r="M156" s="575"/>
      <c r="N156" s="575"/>
      <c r="O156" s="594"/>
      <c r="P156" s="574"/>
      <c r="Q156" s="574"/>
      <c r="R156" s="568"/>
      <c r="S156" s="655"/>
      <c r="T156" s="527"/>
    </row>
    <row r="157" spans="1:20" ht="60" customHeight="1">
      <c r="A157" s="468" t="s">
        <v>522</v>
      </c>
      <c r="B157" s="468" t="s">
        <v>513</v>
      </c>
      <c r="C157" s="470">
        <v>44641</v>
      </c>
      <c r="D157" s="468" t="s">
        <v>95</v>
      </c>
      <c r="E157" s="469" t="s">
        <v>96</v>
      </c>
      <c r="F157" s="475" t="s">
        <v>523</v>
      </c>
      <c r="G157" s="480" t="s">
        <v>98</v>
      </c>
      <c r="H157" s="481" t="s">
        <v>103</v>
      </c>
      <c r="I157" s="469" t="s">
        <v>103</v>
      </c>
      <c r="J157" s="1" t="s">
        <v>103</v>
      </c>
      <c r="K157" s="3" t="str">
        <f>VLOOKUP(I157,Prices!A:B,2,0)</f>
        <v>.</v>
      </c>
      <c r="L157" s="471" t="s">
        <v>103</v>
      </c>
      <c r="M157" s="471" t="s">
        <v>103</v>
      </c>
      <c r="N157" s="471" t="s">
        <v>103</v>
      </c>
      <c r="O157" s="481" t="s">
        <v>121</v>
      </c>
      <c r="P157" s="419" t="s">
        <v>517</v>
      </c>
      <c r="Q157" s="419" t="s">
        <v>524</v>
      </c>
      <c r="R157" s="489" t="s">
        <v>103</v>
      </c>
      <c r="S157" s="477">
        <v>0</v>
      </c>
      <c r="T157" s="496">
        <v>0</v>
      </c>
    </row>
    <row r="158" spans="1:20" ht="24" customHeight="1">
      <c r="A158" s="604" t="s">
        <v>525</v>
      </c>
      <c r="B158" s="604" t="s">
        <v>513</v>
      </c>
      <c r="C158" s="605">
        <v>44619</v>
      </c>
      <c r="D158" s="604" t="s">
        <v>95</v>
      </c>
      <c r="E158" s="606" t="s">
        <v>96</v>
      </c>
      <c r="F158" s="592" t="s">
        <v>526</v>
      </c>
      <c r="G158" s="570" t="s">
        <v>135</v>
      </c>
      <c r="H158" s="594" t="s">
        <v>99</v>
      </c>
      <c r="I158" s="469" t="s">
        <v>114</v>
      </c>
      <c r="J158" s="1">
        <v>32000</v>
      </c>
      <c r="K158" s="3">
        <f>VLOOKUP(I158,Prices!A:B,2,0)</f>
        <v>1.29</v>
      </c>
      <c r="L158" s="471">
        <f>J158*K158</f>
        <v>41280</v>
      </c>
      <c r="M158" s="575">
        <f>SUM(L158:L160)</f>
        <v>187720</v>
      </c>
      <c r="N158" s="575">
        <f>M158/VLOOKUP(H158, 'Currency Conversion'!B:C, 2, 0)</f>
        <v>172425.82897033158</v>
      </c>
      <c r="O158" s="594" t="s">
        <v>149</v>
      </c>
      <c r="P158" s="574" t="s">
        <v>527</v>
      </c>
      <c r="Q158" s="574" t="s">
        <v>528</v>
      </c>
      <c r="R158" s="568" t="s">
        <v>103</v>
      </c>
      <c r="S158" s="653">
        <v>0</v>
      </c>
      <c r="T158" s="527">
        <v>0</v>
      </c>
    </row>
    <row r="159" spans="1:20" ht="19.5" customHeight="1">
      <c r="A159" s="604"/>
      <c r="B159" s="604"/>
      <c r="C159" s="605"/>
      <c r="D159" s="604"/>
      <c r="E159" s="606"/>
      <c r="F159" s="592"/>
      <c r="G159" s="570"/>
      <c r="H159" s="594"/>
      <c r="I159" s="469" t="s">
        <v>529</v>
      </c>
      <c r="J159" s="1">
        <v>68000</v>
      </c>
      <c r="K159" s="3">
        <f>VLOOKUP(I159,Prices!A:B,2,0)</f>
        <v>1.33</v>
      </c>
      <c r="L159" s="471">
        <f>J159*K159</f>
        <v>90440</v>
      </c>
      <c r="M159" s="575"/>
      <c r="N159" s="575"/>
      <c r="O159" s="594"/>
      <c r="P159" s="574"/>
      <c r="Q159" s="574"/>
      <c r="R159" s="568"/>
      <c r="S159" s="654"/>
      <c r="T159" s="527"/>
    </row>
    <row r="160" spans="1:20" ht="17.25" customHeight="1">
      <c r="A160" s="604"/>
      <c r="B160" s="604"/>
      <c r="C160" s="605"/>
      <c r="D160" s="604"/>
      <c r="E160" s="606"/>
      <c r="F160" s="592"/>
      <c r="G160" s="570"/>
      <c r="H160" s="594"/>
      <c r="I160" s="469" t="s">
        <v>224</v>
      </c>
      <c r="J160" s="1">
        <v>28</v>
      </c>
      <c r="K160" s="3">
        <f>VLOOKUP(I160,Prices!A:B,2,0)</f>
        <v>2000</v>
      </c>
      <c r="L160" s="471">
        <f>J160*K160</f>
        <v>56000</v>
      </c>
      <c r="M160" s="575"/>
      <c r="N160" s="575"/>
      <c r="O160" s="594"/>
      <c r="P160" s="574"/>
      <c r="Q160" s="574"/>
      <c r="R160" s="568"/>
      <c r="S160" s="655"/>
      <c r="T160" s="527"/>
    </row>
    <row r="161" spans="1:20" s="104" customFormat="1" ht="48" customHeight="1">
      <c r="A161" s="447" t="s">
        <v>530</v>
      </c>
      <c r="B161" s="447" t="s">
        <v>513</v>
      </c>
      <c r="C161" s="473" t="s">
        <v>531</v>
      </c>
      <c r="D161" s="447" t="s">
        <v>95</v>
      </c>
      <c r="E161" s="444" t="s">
        <v>96</v>
      </c>
      <c r="F161" s="445" t="s">
        <v>532</v>
      </c>
      <c r="G161" s="449" t="s">
        <v>98</v>
      </c>
      <c r="H161" s="446" t="s">
        <v>99</v>
      </c>
      <c r="I161" s="444" t="s">
        <v>429</v>
      </c>
      <c r="J161" s="109">
        <v>1300</v>
      </c>
      <c r="K161" s="3">
        <f>VLOOKUP(I161,Prices!A:B,2,0)</f>
        <v>6000</v>
      </c>
      <c r="L161" s="432">
        <f>J161*K161</f>
        <v>7800000</v>
      </c>
      <c r="M161" s="432">
        <f>L161-6500000</f>
        <v>1300000</v>
      </c>
      <c r="N161" s="471">
        <f>M161/VLOOKUP(H161, 'Currency Conversion'!B:C, 2, 0)</f>
        <v>1194084.6881601911</v>
      </c>
      <c r="O161" s="446" t="s">
        <v>149</v>
      </c>
      <c r="P161" s="419" t="s">
        <v>533</v>
      </c>
      <c r="Q161" s="453" t="s">
        <v>103</v>
      </c>
      <c r="R161" s="453" t="s">
        <v>103</v>
      </c>
      <c r="S161" s="477">
        <v>0</v>
      </c>
      <c r="T161" s="496">
        <v>1</v>
      </c>
    </row>
    <row r="162" spans="1:20" s="104" customFormat="1" ht="48" customHeight="1">
      <c r="A162" s="447" t="s">
        <v>534</v>
      </c>
      <c r="B162" s="447" t="s">
        <v>535</v>
      </c>
      <c r="C162" s="443">
        <v>44616</v>
      </c>
      <c r="D162" s="447" t="s">
        <v>95</v>
      </c>
      <c r="E162" s="444" t="s">
        <v>147</v>
      </c>
      <c r="F162" s="445" t="s">
        <v>536</v>
      </c>
      <c r="G162" s="449">
        <v>10000000</v>
      </c>
      <c r="H162" s="446" t="s">
        <v>120</v>
      </c>
      <c r="I162" s="444" t="s">
        <v>103</v>
      </c>
      <c r="J162" s="109" t="s">
        <v>103</v>
      </c>
      <c r="K162" s="3" t="str">
        <f>VLOOKUP(I162,Prices!A:B,2,0)</f>
        <v>.</v>
      </c>
      <c r="L162" s="432" t="s">
        <v>103</v>
      </c>
      <c r="M162" s="432">
        <f>G162</f>
        <v>10000000</v>
      </c>
      <c r="N162" s="471">
        <f>M162/VLOOKUP(H162, 'Currency Conversion'!B:C, 2, 0)</f>
        <v>10000000</v>
      </c>
      <c r="O162" s="446" t="s">
        <v>269</v>
      </c>
      <c r="P162" s="419" t="s">
        <v>537</v>
      </c>
      <c r="Q162" s="453" t="s">
        <v>103</v>
      </c>
      <c r="R162" s="453" t="s">
        <v>103</v>
      </c>
      <c r="S162" s="477">
        <v>0</v>
      </c>
      <c r="T162" s="496">
        <v>1</v>
      </c>
    </row>
    <row r="163" spans="1:20" ht="86.25" customHeight="1">
      <c r="A163" s="468" t="s">
        <v>538</v>
      </c>
      <c r="B163" s="468" t="s">
        <v>535</v>
      </c>
      <c r="C163" s="470">
        <v>44627</v>
      </c>
      <c r="D163" s="468" t="s">
        <v>95</v>
      </c>
      <c r="E163" s="469" t="s">
        <v>96</v>
      </c>
      <c r="F163" s="475" t="s">
        <v>539</v>
      </c>
      <c r="G163" s="480" t="s">
        <v>98</v>
      </c>
      <c r="H163" s="481" t="s">
        <v>103</v>
      </c>
      <c r="I163" s="469" t="s">
        <v>540</v>
      </c>
      <c r="J163" s="1">
        <v>4000</v>
      </c>
      <c r="K163" s="3" t="str">
        <f>VLOOKUP(I163,Prices!A:B,2,0)</f>
        <v>.</v>
      </c>
      <c r="L163" s="471" t="s">
        <v>103</v>
      </c>
      <c r="M163" s="471" t="s">
        <v>103</v>
      </c>
      <c r="N163" s="346" t="s">
        <v>103</v>
      </c>
      <c r="O163" s="481" t="s">
        <v>121</v>
      </c>
      <c r="P163" s="419" t="s">
        <v>541</v>
      </c>
      <c r="Q163" s="419" t="s">
        <v>542</v>
      </c>
      <c r="R163" s="489" t="s">
        <v>103</v>
      </c>
      <c r="S163" s="477">
        <v>0</v>
      </c>
      <c r="T163" s="496">
        <v>0</v>
      </c>
    </row>
    <row r="164" spans="1:20" ht="20.100000000000001" customHeight="1">
      <c r="A164" s="604" t="s">
        <v>543</v>
      </c>
      <c r="B164" s="604" t="s">
        <v>535</v>
      </c>
      <c r="C164" s="605">
        <v>44631</v>
      </c>
      <c r="D164" s="604" t="s">
        <v>95</v>
      </c>
      <c r="E164" s="606" t="s">
        <v>96</v>
      </c>
      <c r="F164" s="592" t="s">
        <v>544</v>
      </c>
      <c r="G164" s="570" t="s">
        <v>98</v>
      </c>
      <c r="H164" s="594" t="s">
        <v>99</v>
      </c>
      <c r="I164" s="469" t="s">
        <v>545</v>
      </c>
      <c r="J164" s="1">
        <v>10000</v>
      </c>
      <c r="K164" s="3">
        <f>VLOOKUP(I164,Prices!A:B,2,0)</f>
        <v>10</v>
      </c>
      <c r="L164" s="471">
        <f>J164*K164</f>
        <v>100000</v>
      </c>
      <c r="M164" s="575">
        <f>SUM(L164:L166)</f>
        <v>122832</v>
      </c>
      <c r="N164" s="561">
        <f>M164/VLOOKUP(H164,'Currency Conversion'!B:C,2,0)</f>
        <v>112824.46955084045</v>
      </c>
      <c r="O164" s="571" t="s">
        <v>121</v>
      </c>
      <c r="P164" s="574" t="s">
        <v>541</v>
      </c>
      <c r="Q164" s="574" t="s">
        <v>542</v>
      </c>
      <c r="R164" s="569" t="s">
        <v>103</v>
      </c>
      <c r="S164" s="653">
        <v>0</v>
      </c>
      <c r="T164" s="527">
        <v>0</v>
      </c>
    </row>
    <row r="165" spans="1:20" ht="20.100000000000001" customHeight="1">
      <c r="A165" s="604"/>
      <c r="B165" s="604"/>
      <c r="C165" s="605"/>
      <c r="D165" s="604"/>
      <c r="E165" s="606"/>
      <c r="F165" s="592"/>
      <c r="G165" s="570"/>
      <c r="H165" s="594"/>
      <c r="I165" s="469" t="s">
        <v>106</v>
      </c>
      <c r="J165" s="1">
        <v>50000</v>
      </c>
      <c r="K165" s="3">
        <f>VLOOKUP(I165,Prices!A:B,2,0)</f>
        <v>0.25</v>
      </c>
      <c r="L165" s="471">
        <f>J165*K165</f>
        <v>12500</v>
      </c>
      <c r="M165" s="575"/>
      <c r="N165" s="562"/>
      <c r="O165" s="572"/>
      <c r="P165" s="574"/>
      <c r="Q165" s="574"/>
      <c r="R165" s="531"/>
      <c r="S165" s="654"/>
      <c r="T165" s="527"/>
    </row>
    <row r="166" spans="1:20" ht="18" customHeight="1">
      <c r="A166" s="604"/>
      <c r="B166" s="604"/>
      <c r="C166" s="605"/>
      <c r="D166" s="604"/>
      <c r="E166" s="606"/>
      <c r="F166" s="592"/>
      <c r="G166" s="570"/>
      <c r="H166" s="594"/>
      <c r="I166" s="469" t="s">
        <v>104</v>
      </c>
      <c r="J166" s="1">
        <v>2583</v>
      </c>
      <c r="K166" s="3">
        <f>VLOOKUP(I166,Prices!A:B,2,0)</f>
        <v>4</v>
      </c>
      <c r="L166" s="471">
        <f>J166*K166</f>
        <v>10332</v>
      </c>
      <c r="M166" s="575"/>
      <c r="N166" s="563"/>
      <c r="O166" s="573"/>
      <c r="P166" s="574"/>
      <c r="Q166" s="574"/>
      <c r="R166" s="532"/>
      <c r="S166" s="655"/>
      <c r="T166" s="527"/>
    </row>
    <row r="167" spans="1:20" s="104" customFormat="1" ht="47.25">
      <c r="A167" s="447" t="s">
        <v>546</v>
      </c>
      <c r="B167" s="447" t="s">
        <v>535</v>
      </c>
      <c r="C167" s="443" t="s">
        <v>547</v>
      </c>
      <c r="D167" s="447" t="s">
        <v>95</v>
      </c>
      <c r="E167" s="444" t="s">
        <v>96</v>
      </c>
      <c r="F167" s="445" t="s">
        <v>548</v>
      </c>
      <c r="G167" s="449" t="s">
        <v>135</v>
      </c>
      <c r="H167" s="446" t="s">
        <v>99</v>
      </c>
      <c r="I167" s="444" t="s">
        <v>364</v>
      </c>
      <c r="J167" s="109">
        <v>9</v>
      </c>
      <c r="K167" s="3">
        <f>VLOOKUP(I167,Prices!A:B,2,0)</f>
        <v>220000</v>
      </c>
      <c r="L167" s="432">
        <f>J167*K167</f>
        <v>1980000</v>
      </c>
      <c r="M167" s="432">
        <f>L167</f>
        <v>1980000</v>
      </c>
      <c r="N167" s="471">
        <f>M167/VLOOKUP(H167,'Currency Conversion'!B:C,2,0)</f>
        <v>1818682.832736291</v>
      </c>
      <c r="O167" s="418" t="s">
        <v>121</v>
      </c>
      <c r="P167" s="419" t="s">
        <v>549</v>
      </c>
      <c r="Q167" s="452" t="s">
        <v>103</v>
      </c>
      <c r="R167" s="452" t="s">
        <v>103</v>
      </c>
      <c r="S167" s="477">
        <v>0</v>
      </c>
      <c r="T167" s="496">
        <v>1</v>
      </c>
    </row>
    <row r="168" spans="1:20" s="104" customFormat="1" ht="48" customHeight="1">
      <c r="A168" s="447" t="s">
        <v>550</v>
      </c>
      <c r="B168" s="447" t="s">
        <v>535</v>
      </c>
      <c r="C168" s="443">
        <v>44646</v>
      </c>
      <c r="D168" s="447" t="s">
        <v>95</v>
      </c>
      <c r="E168" s="444" t="s">
        <v>96</v>
      </c>
      <c r="F168" s="445" t="s">
        <v>551</v>
      </c>
      <c r="G168" s="449" t="s">
        <v>98</v>
      </c>
      <c r="H168" s="446" t="s">
        <v>103</v>
      </c>
      <c r="I168" s="444" t="s">
        <v>103</v>
      </c>
      <c r="J168" s="109" t="s">
        <v>103</v>
      </c>
      <c r="K168" s="3" t="str">
        <f>VLOOKUP(I168,Prices!A:B,2,0)</f>
        <v>.</v>
      </c>
      <c r="L168" s="432" t="s">
        <v>103</v>
      </c>
      <c r="M168" s="432" t="s">
        <v>103</v>
      </c>
      <c r="N168" s="471" t="s">
        <v>103</v>
      </c>
      <c r="O168" s="418" t="s">
        <v>101</v>
      </c>
      <c r="P168" s="419" t="s">
        <v>549</v>
      </c>
      <c r="Q168" s="452" t="s">
        <v>103</v>
      </c>
      <c r="R168" s="452" t="s">
        <v>103</v>
      </c>
      <c r="S168" s="477">
        <v>0</v>
      </c>
      <c r="T168" s="496">
        <v>1</v>
      </c>
    </row>
    <row r="169" spans="1:20" s="104" customFormat="1" ht="38.1" customHeight="1">
      <c r="A169" s="447" t="s">
        <v>552</v>
      </c>
      <c r="B169" s="447" t="s">
        <v>535</v>
      </c>
      <c r="C169" s="443">
        <v>44648</v>
      </c>
      <c r="D169" s="447" t="s">
        <v>95</v>
      </c>
      <c r="E169" s="444" t="s">
        <v>96</v>
      </c>
      <c r="F169" s="445" t="s">
        <v>553</v>
      </c>
      <c r="G169" s="449" t="s">
        <v>135</v>
      </c>
      <c r="H169" s="446" t="s">
        <v>103</v>
      </c>
      <c r="I169" s="444" t="s">
        <v>103</v>
      </c>
      <c r="J169" s="109" t="s">
        <v>103</v>
      </c>
      <c r="K169" s="3" t="str">
        <f>VLOOKUP(I169,Prices!A:B,2,0)</f>
        <v>.</v>
      </c>
      <c r="L169" s="432" t="s">
        <v>103</v>
      </c>
      <c r="M169" s="432" t="s">
        <v>103</v>
      </c>
      <c r="N169" s="106" t="s">
        <v>103</v>
      </c>
      <c r="O169" s="418" t="s">
        <v>101</v>
      </c>
      <c r="P169" s="419" t="s">
        <v>549</v>
      </c>
      <c r="Q169" s="452" t="s">
        <v>103</v>
      </c>
      <c r="R169" s="452" t="s">
        <v>103</v>
      </c>
      <c r="S169" s="477">
        <v>0</v>
      </c>
      <c r="T169" s="496">
        <v>1</v>
      </c>
    </row>
    <row r="170" spans="1:20" s="104" customFormat="1" ht="38.1" customHeight="1">
      <c r="A170" s="447" t="s">
        <v>554</v>
      </c>
      <c r="B170" s="439" t="s">
        <v>535</v>
      </c>
      <c r="C170" s="436">
        <v>44660</v>
      </c>
      <c r="D170" s="439" t="s">
        <v>95</v>
      </c>
      <c r="E170" s="425" t="s">
        <v>147</v>
      </c>
      <c r="F170" s="427" t="s">
        <v>555</v>
      </c>
      <c r="G170" s="429">
        <v>53000000</v>
      </c>
      <c r="H170" s="416" t="s">
        <v>120</v>
      </c>
      <c r="I170" s="444" t="s">
        <v>103</v>
      </c>
      <c r="J170" s="109" t="s">
        <v>103</v>
      </c>
      <c r="K170" s="3" t="s">
        <v>103</v>
      </c>
      <c r="L170" s="432" t="s">
        <v>103</v>
      </c>
      <c r="M170" s="432">
        <f>G170</f>
        <v>53000000</v>
      </c>
      <c r="N170" s="471">
        <f>M170/VLOOKUP(H170,'Currency Conversion'!B:C,2,0)</f>
        <v>53000000</v>
      </c>
      <c r="O170" s="417" t="s">
        <v>149</v>
      </c>
      <c r="P170" s="456" t="s">
        <v>131</v>
      </c>
      <c r="Q170" s="492" t="s">
        <v>103</v>
      </c>
      <c r="R170" s="492" t="s">
        <v>103</v>
      </c>
      <c r="S170" s="477">
        <v>0</v>
      </c>
      <c r="T170" s="496">
        <v>1</v>
      </c>
    </row>
    <row r="171" spans="1:20" s="104" customFormat="1" ht="21.95" customHeight="1">
      <c r="A171" s="533" t="s">
        <v>556</v>
      </c>
      <c r="B171" s="536" t="s">
        <v>535</v>
      </c>
      <c r="C171" s="539" t="s">
        <v>557</v>
      </c>
      <c r="D171" s="533" t="s">
        <v>112</v>
      </c>
      <c r="E171" s="536" t="s">
        <v>168</v>
      </c>
      <c r="F171" s="564" t="s">
        <v>558</v>
      </c>
      <c r="G171" s="566">
        <v>33000000</v>
      </c>
      <c r="H171" s="548" t="s">
        <v>120</v>
      </c>
      <c r="I171" s="444" t="s">
        <v>184</v>
      </c>
      <c r="J171" s="109">
        <v>5000</v>
      </c>
      <c r="K171" s="3" t="s">
        <v>103</v>
      </c>
      <c r="L171" s="432" t="s">
        <v>103</v>
      </c>
      <c r="M171" s="545">
        <f>G171</f>
        <v>33000000</v>
      </c>
      <c r="N171" s="545">
        <f>M171/VLOOKUP(H171,'Currency Conversion'!B:C,2,0)</f>
        <v>33000000</v>
      </c>
      <c r="O171" s="548" t="s">
        <v>121</v>
      </c>
      <c r="P171" s="576" t="s">
        <v>559</v>
      </c>
      <c r="Q171" s="576" t="s">
        <v>560</v>
      </c>
      <c r="R171" s="536" t="s">
        <v>103</v>
      </c>
      <c r="S171" s="653">
        <v>0</v>
      </c>
      <c r="T171" s="524">
        <v>1</v>
      </c>
    </row>
    <row r="172" spans="1:20" s="104" customFormat="1" ht="86.25" customHeight="1">
      <c r="A172" s="535"/>
      <c r="B172" s="538"/>
      <c r="C172" s="541"/>
      <c r="D172" s="535"/>
      <c r="E172" s="538"/>
      <c r="F172" s="565"/>
      <c r="G172" s="567"/>
      <c r="H172" s="550"/>
      <c r="I172" s="444" t="s">
        <v>278</v>
      </c>
      <c r="J172" s="109">
        <v>200</v>
      </c>
      <c r="K172" s="3" t="s">
        <v>103</v>
      </c>
      <c r="L172" s="432" t="s">
        <v>103</v>
      </c>
      <c r="M172" s="547"/>
      <c r="N172" s="547"/>
      <c r="O172" s="550"/>
      <c r="P172" s="577"/>
      <c r="Q172" s="577"/>
      <c r="R172" s="538"/>
      <c r="S172" s="655"/>
      <c r="T172" s="525"/>
    </row>
    <row r="173" spans="1:20" ht="42.75" customHeight="1">
      <c r="A173" s="472" t="s">
        <v>561</v>
      </c>
      <c r="B173" s="472" t="s">
        <v>562</v>
      </c>
      <c r="C173" s="473">
        <v>44627</v>
      </c>
      <c r="D173" s="472" t="s">
        <v>95</v>
      </c>
      <c r="E173" s="474" t="s">
        <v>96</v>
      </c>
      <c r="F173" s="475" t="s">
        <v>563</v>
      </c>
      <c r="G173" s="476" t="s">
        <v>98</v>
      </c>
      <c r="H173" s="477" t="s">
        <v>99</v>
      </c>
      <c r="I173" s="474" t="s">
        <v>429</v>
      </c>
      <c r="J173" s="1">
        <v>20</v>
      </c>
      <c r="K173" s="3">
        <f>VLOOKUP(I173,Prices!A:B,2,0)</f>
        <v>6000</v>
      </c>
      <c r="L173" s="478">
        <f>K173*J173</f>
        <v>120000</v>
      </c>
      <c r="M173" s="478">
        <f>L173</f>
        <v>120000</v>
      </c>
      <c r="N173" s="478">
        <f>M173/VLOOKUP(H173, 'Currency Conversion'!B:C, 2, 0)</f>
        <v>110223.20198401764</v>
      </c>
      <c r="O173" s="477" t="s">
        <v>101</v>
      </c>
      <c r="P173" s="419" t="s">
        <v>564</v>
      </c>
      <c r="Q173" s="8" t="s">
        <v>103</v>
      </c>
      <c r="R173" s="8" t="s">
        <v>103</v>
      </c>
      <c r="S173" s="477">
        <v>0</v>
      </c>
      <c r="T173" s="497">
        <v>0</v>
      </c>
    </row>
    <row r="174" spans="1:20" s="104" customFormat="1" ht="84.75" customHeight="1">
      <c r="A174" s="472" t="s">
        <v>565</v>
      </c>
      <c r="B174" s="472" t="s">
        <v>562</v>
      </c>
      <c r="C174" s="473">
        <v>44634</v>
      </c>
      <c r="D174" s="472" t="s">
        <v>95</v>
      </c>
      <c r="E174" s="474" t="s">
        <v>96</v>
      </c>
      <c r="F174" s="445" t="s">
        <v>566</v>
      </c>
      <c r="G174" s="476" t="s">
        <v>135</v>
      </c>
      <c r="H174" s="477" t="s">
        <v>99</v>
      </c>
      <c r="I174" s="474" t="s">
        <v>364</v>
      </c>
      <c r="J174" s="109">
        <v>8</v>
      </c>
      <c r="K174" s="3">
        <f>VLOOKUP(I174,Prices!A:B,2,0)</f>
        <v>220000</v>
      </c>
      <c r="L174" s="478">
        <f>J174*K174</f>
        <v>1760000</v>
      </c>
      <c r="M174" s="478">
        <f>L174</f>
        <v>1760000</v>
      </c>
      <c r="N174" s="478">
        <f>M174/VLOOKUP(H174, 'Currency Conversion'!B:C, 2, 0)</f>
        <v>1616606.9624322588</v>
      </c>
      <c r="O174" s="477" t="s">
        <v>269</v>
      </c>
      <c r="P174" s="419" t="s">
        <v>567</v>
      </c>
      <c r="Q174" s="358" t="s">
        <v>568</v>
      </c>
      <c r="R174" s="8" t="s">
        <v>103</v>
      </c>
      <c r="S174" s="477">
        <v>0</v>
      </c>
      <c r="T174" s="497">
        <v>1</v>
      </c>
    </row>
    <row r="175" spans="1:20" s="104" customFormat="1" ht="101.25" customHeight="1">
      <c r="A175" s="472" t="s">
        <v>569</v>
      </c>
      <c r="B175" s="472" t="s">
        <v>562</v>
      </c>
      <c r="C175" s="473">
        <v>44641</v>
      </c>
      <c r="D175" s="472" t="s">
        <v>95</v>
      </c>
      <c r="E175" s="474" t="s">
        <v>96</v>
      </c>
      <c r="F175" s="445" t="s">
        <v>570</v>
      </c>
      <c r="G175" s="476" t="s">
        <v>135</v>
      </c>
      <c r="H175" s="477" t="s">
        <v>99</v>
      </c>
      <c r="I175" s="474" t="s">
        <v>364</v>
      </c>
      <c r="J175" s="109">
        <v>15</v>
      </c>
      <c r="K175" s="3">
        <f>VLOOKUP(I175,Prices!A:B,2,0)</f>
        <v>220000</v>
      </c>
      <c r="L175" s="478">
        <f>J175*K175</f>
        <v>3300000</v>
      </c>
      <c r="M175" s="478">
        <f>L175</f>
        <v>3300000</v>
      </c>
      <c r="N175" s="478">
        <f>M175/VLOOKUP(H175, 'Currency Conversion'!B:C, 2, 0)</f>
        <v>3031138.0545604848</v>
      </c>
      <c r="O175" s="477" t="s">
        <v>269</v>
      </c>
      <c r="P175" s="358" t="s">
        <v>571</v>
      </c>
      <c r="Q175" s="448" t="s">
        <v>568</v>
      </c>
      <c r="R175" s="8" t="s">
        <v>103</v>
      </c>
      <c r="S175" s="477">
        <v>0</v>
      </c>
      <c r="T175" s="497">
        <v>1</v>
      </c>
    </row>
    <row r="176" spans="1:20" ht="94.5" customHeight="1">
      <c r="A176" s="468" t="s">
        <v>572</v>
      </c>
      <c r="B176" s="468" t="s">
        <v>562</v>
      </c>
      <c r="C176" s="470">
        <v>44620</v>
      </c>
      <c r="D176" s="468" t="s">
        <v>112</v>
      </c>
      <c r="E176" s="474" t="s">
        <v>133</v>
      </c>
      <c r="F176" s="475" t="s">
        <v>573</v>
      </c>
      <c r="G176" s="471">
        <v>150000000</v>
      </c>
      <c r="H176" s="481" t="s">
        <v>120</v>
      </c>
      <c r="I176" s="469" t="s">
        <v>103</v>
      </c>
      <c r="J176" s="1" t="s">
        <v>103</v>
      </c>
      <c r="K176" s="3" t="str">
        <f>VLOOKUP(I176,Prices!A:B,2,0)</f>
        <v>.</v>
      </c>
      <c r="L176" s="471" t="s">
        <v>103</v>
      </c>
      <c r="M176" s="471">
        <f>G176</f>
        <v>150000000</v>
      </c>
      <c r="N176" s="471">
        <f>M176/VLOOKUP(H176, 'Currency Conversion'!B:C, 2, 0)</f>
        <v>150000000</v>
      </c>
      <c r="O176" s="481" t="s">
        <v>269</v>
      </c>
      <c r="P176" s="419" t="s">
        <v>574</v>
      </c>
      <c r="Q176" s="419" t="s">
        <v>575</v>
      </c>
      <c r="R176" s="448" t="s">
        <v>576</v>
      </c>
      <c r="S176" s="477">
        <v>0</v>
      </c>
      <c r="T176" s="496">
        <v>0</v>
      </c>
    </row>
    <row r="177" spans="1:20" s="104" customFormat="1" ht="82.5" customHeight="1">
      <c r="A177" s="447" t="s">
        <v>577</v>
      </c>
      <c r="B177" s="447" t="s">
        <v>562</v>
      </c>
      <c r="C177" s="443">
        <v>44647</v>
      </c>
      <c r="D177" s="447" t="s">
        <v>112</v>
      </c>
      <c r="E177" s="474" t="s">
        <v>168</v>
      </c>
      <c r="F177" s="445" t="s">
        <v>578</v>
      </c>
      <c r="G177" s="432" t="s">
        <v>135</v>
      </c>
      <c r="H177" s="446" t="s">
        <v>103</v>
      </c>
      <c r="I177" s="444" t="s">
        <v>103</v>
      </c>
      <c r="J177" s="359" t="s">
        <v>103</v>
      </c>
      <c r="K177" s="3" t="str">
        <f>VLOOKUP(I177,Prices!A:B,2,0)</f>
        <v>.</v>
      </c>
      <c r="L177" s="432" t="s">
        <v>103</v>
      </c>
      <c r="M177" s="432" t="s">
        <v>103</v>
      </c>
      <c r="N177" s="432" t="s">
        <v>103</v>
      </c>
      <c r="O177" s="446" t="s">
        <v>269</v>
      </c>
      <c r="P177" s="335" t="s">
        <v>579</v>
      </c>
      <c r="Q177" s="354" t="s">
        <v>103</v>
      </c>
      <c r="R177" s="354" t="s">
        <v>103</v>
      </c>
      <c r="S177" s="477">
        <v>0</v>
      </c>
      <c r="T177" s="496">
        <v>1</v>
      </c>
    </row>
    <row r="178" spans="1:20" s="104" customFormat="1" ht="102" customHeight="1">
      <c r="A178" s="447" t="s">
        <v>580</v>
      </c>
      <c r="B178" s="447" t="s">
        <v>562</v>
      </c>
      <c r="C178" s="443">
        <v>44668</v>
      </c>
      <c r="D178" s="447" t="s">
        <v>112</v>
      </c>
      <c r="E178" s="474" t="s">
        <v>141</v>
      </c>
      <c r="F178" s="445" t="s">
        <v>581</v>
      </c>
      <c r="G178" s="432" t="s">
        <v>135</v>
      </c>
      <c r="H178" s="446" t="s">
        <v>103</v>
      </c>
      <c r="I178" s="444" t="s">
        <v>103</v>
      </c>
      <c r="J178" s="453" t="s">
        <v>103</v>
      </c>
      <c r="K178" s="3" t="str">
        <f>VLOOKUP(I178,Prices!A:B,2,0)</f>
        <v>.</v>
      </c>
      <c r="L178" s="432" t="s">
        <v>103</v>
      </c>
      <c r="M178" s="432" t="s">
        <v>103</v>
      </c>
      <c r="N178" s="432" t="s">
        <v>103</v>
      </c>
      <c r="O178" s="446" t="s">
        <v>269</v>
      </c>
      <c r="P178" s="361" t="s">
        <v>582</v>
      </c>
      <c r="Q178" s="354" t="s">
        <v>103</v>
      </c>
      <c r="R178" s="354" t="s">
        <v>103</v>
      </c>
      <c r="S178" s="477">
        <v>0</v>
      </c>
      <c r="T178" s="496">
        <v>1</v>
      </c>
    </row>
    <row r="179" spans="1:20" ht="27" customHeight="1">
      <c r="A179" s="468" t="s">
        <v>583</v>
      </c>
      <c r="B179" s="468" t="s">
        <v>562</v>
      </c>
      <c r="C179" s="470">
        <v>44619</v>
      </c>
      <c r="D179" s="468" t="s">
        <v>117</v>
      </c>
      <c r="E179" s="469" t="s">
        <v>118</v>
      </c>
      <c r="F179" s="475" t="s">
        <v>584</v>
      </c>
      <c r="G179" s="471">
        <v>110000000</v>
      </c>
      <c r="H179" s="481" t="s">
        <v>120</v>
      </c>
      <c r="I179" s="469" t="s">
        <v>103</v>
      </c>
      <c r="J179" s="1" t="s">
        <v>103</v>
      </c>
      <c r="K179" s="3" t="str">
        <f>VLOOKUP(I179,Prices!A:B,2,0)</f>
        <v>.</v>
      </c>
      <c r="L179" s="471" t="s">
        <v>103</v>
      </c>
      <c r="M179" s="471">
        <f>G179</f>
        <v>110000000</v>
      </c>
      <c r="N179" s="471">
        <f>M179/VLOOKUP(H179, 'Currency Conversion'!B:C, 2, 0)</f>
        <v>110000000</v>
      </c>
      <c r="O179" s="481" t="s">
        <v>149</v>
      </c>
      <c r="P179" s="419" t="s">
        <v>585</v>
      </c>
      <c r="Q179" s="419" t="s">
        <v>586</v>
      </c>
      <c r="R179" s="489" t="s">
        <v>103</v>
      </c>
      <c r="S179" s="477">
        <v>0</v>
      </c>
      <c r="T179" s="496">
        <v>0</v>
      </c>
    </row>
    <row r="180" spans="1:20" s="104" customFormat="1" ht="48" customHeight="1">
      <c r="A180" s="447" t="s">
        <v>587</v>
      </c>
      <c r="B180" s="447" t="s">
        <v>588</v>
      </c>
      <c r="C180" s="443">
        <v>44624</v>
      </c>
      <c r="D180" s="447" t="s">
        <v>112</v>
      </c>
      <c r="E180" s="444" t="s">
        <v>96</v>
      </c>
      <c r="F180" s="445" t="s">
        <v>589</v>
      </c>
      <c r="G180" s="449" t="s">
        <v>135</v>
      </c>
      <c r="H180" s="446" t="s">
        <v>103</v>
      </c>
      <c r="I180" s="444" t="s">
        <v>103</v>
      </c>
      <c r="J180" s="453" t="s">
        <v>103</v>
      </c>
      <c r="K180" s="3" t="str">
        <f>VLOOKUP(I180,Prices!A:B,2,0)</f>
        <v>.</v>
      </c>
      <c r="L180" s="432" t="s">
        <v>103</v>
      </c>
      <c r="M180" s="432" t="s">
        <v>103</v>
      </c>
      <c r="N180" s="432" t="s">
        <v>103</v>
      </c>
      <c r="O180" s="446" t="s">
        <v>269</v>
      </c>
      <c r="P180" s="419" t="s">
        <v>590</v>
      </c>
      <c r="Q180" s="419" t="s">
        <v>591</v>
      </c>
      <c r="R180" s="419" t="s">
        <v>592</v>
      </c>
      <c r="S180" s="477">
        <v>0</v>
      </c>
      <c r="T180" s="496">
        <v>1</v>
      </c>
    </row>
    <row r="181" spans="1:20" s="104" customFormat="1" ht="39" customHeight="1">
      <c r="A181" s="447" t="s">
        <v>593</v>
      </c>
      <c r="B181" s="447" t="s">
        <v>588</v>
      </c>
      <c r="C181" s="443">
        <v>44670</v>
      </c>
      <c r="D181" s="447" t="s">
        <v>112</v>
      </c>
      <c r="E181" s="444" t="s">
        <v>96</v>
      </c>
      <c r="F181" s="445" t="s">
        <v>594</v>
      </c>
      <c r="G181" s="449" t="s">
        <v>135</v>
      </c>
      <c r="H181" s="446" t="s">
        <v>103</v>
      </c>
      <c r="I181" s="444" t="s">
        <v>103</v>
      </c>
      <c r="J181" s="453" t="s">
        <v>103</v>
      </c>
      <c r="K181" s="3" t="str">
        <f>VLOOKUP(I181,Prices!A:B,2,0)</f>
        <v>.</v>
      </c>
      <c r="L181" s="432" t="s">
        <v>103</v>
      </c>
      <c r="M181" s="432" t="s">
        <v>103</v>
      </c>
      <c r="N181" s="432" t="s">
        <v>103</v>
      </c>
      <c r="O181" s="446" t="s">
        <v>269</v>
      </c>
      <c r="P181" s="419" t="s">
        <v>595</v>
      </c>
      <c r="Q181" s="354" t="s">
        <v>103</v>
      </c>
      <c r="R181" s="354" t="s">
        <v>103</v>
      </c>
      <c r="S181" s="477">
        <v>0</v>
      </c>
      <c r="T181" s="496">
        <v>1</v>
      </c>
    </row>
    <row r="182" spans="1:20" ht="51" customHeight="1">
      <c r="A182" s="468" t="s">
        <v>596</v>
      </c>
      <c r="B182" s="468" t="s">
        <v>588</v>
      </c>
      <c r="C182" s="470">
        <v>44645</v>
      </c>
      <c r="D182" s="468" t="s">
        <v>117</v>
      </c>
      <c r="E182" s="469" t="s">
        <v>597</v>
      </c>
      <c r="F182" s="475" t="s">
        <v>598</v>
      </c>
      <c r="G182" s="480">
        <v>100000000</v>
      </c>
      <c r="H182" s="481" t="s">
        <v>99</v>
      </c>
      <c r="I182" s="469" t="s">
        <v>103</v>
      </c>
      <c r="J182" s="1" t="s">
        <v>103</v>
      </c>
      <c r="K182" s="3" t="str">
        <f>VLOOKUP(I182,Prices!A:B,2,0)</f>
        <v>.</v>
      </c>
      <c r="L182" s="471" t="s">
        <v>103</v>
      </c>
      <c r="M182" s="471">
        <f>G182</f>
        <v>100000000</v>
      </c>
      <c r="N182" s="471">
        <f>M182/VLOOKUP(H182, 'Currency Conversion'!B:C, 2, 0)</f>
        <v>91852668.3200147</v>
      </c>
      <c r="O182" s="481" t="s">
        <v>101</v>
      </c>
      <c r="P182" s="419" t="s">
        <v>599</v>
      </c>
      <c r="Q182" s="419" t="s">
        <v>600</v>
      </c>
      <c r="R182" s="358" t="s">
        <v>601</v>
      </c>
      <c r="S182" s="477">
        <v>1</v>
      </c>
      <c r="T182" s="496">
        <v>0</v>
      </c>
    </row>
    <row r="183" spans="1:20" ht="51" customHeight="1">
      <c r="A183" s="447" t="s">
        <v>602</v>
      </c>
      <c r="B183" s="468" t="s">
        <v>588</v>
      </c>
      <c r="C183" s="470">
        <v>44670</v>
      </c>
      <c r="D183" s="468" t="s">
        <v>117</v>
      </c>
      <c r="E183" s="469" t="s">
        <v>154</v>
      </c>
      <c r="F183" s="475" t="s">
        <v>603</v>
      </c>
      <c r="G183" s="480">
        <v>200000000</v>
      </c>
      <c r="H183" s="481" t="s">
        <v>99</v>
      </c>
      <c r="I183" s="469" t="s">
        <v>103</v>
      </c>
      <c r="J183" s="1" t="s">
        <v>103</v>
      </c>
      <c r="K183" s="3" t="s">
        <v>103</v>
      </c>
      <c r="L183" s="471" t="s">
        <v>103</v>
      </c>
      <c r="M183" s="471">
        <f>G183</f>
        <v>200000000</v>
      </c>
      <c r="N183" s="471">
        <f>M183/VLOOKUP(H183, 'Currency Conversion'!B:C, 2, 0)</f>
        <v>183705336.6400294</v>
      </c>
      <c r="O183" s="481" t="s">
        <v>149</v>
      </c>
      <c r="P183" s="419" t="s">
        <v>604</v>
      </c>
      <c r="Q183" s="358" t="s">
        <v>605</v>
      </c>
      <c r="R183" s="419" t="s">
        <v>606</v>
      </c>
      <c r="S183" s="477">
        <v>0</v>
      </c>
      <c r="T183" s="496">
        <v>1</v>
      </c>
    </row>
    <row r="184" spans="1:20" ht="48.95" customHeight="1">
      <c r="A184" s="468" t="s">
        <v>607</v>
      </c>
      <c r="B184" s="468" t="s">
        <v>608</v>
      </c>
      <c r="C184" s="470">
        <v>44621</v>
      </c>
      <c r="D184" s="468" t="s">
        <v>95</v>
      </c>
      <c r="E184" s="469" t="s">
        <v>168</v>
      </c>
      <c r="F184" s="107" t="s">
        <v>609</v>
      </c>
      <c r="G184" s="471">
        <v>1200000</v>
      </c>
      <c r="H184" s="481" t="s">
        <v>120</v>
      </c>
      <c r="I184" s="469" t="s">
        <v>103</v>
      </c>
      <c r="J184" s="1" t="s">
        <v>103</v>
      </c>
      <c r="K184" s="3" t="str">
        <f>VLOOKUP(I184,Prices!A:B,2,0)</f>
        <v>.</v>
      </c>
      <c r="L184" s="471" t="s">
        <v>103</v>
      </c>
      <c r="M184" s="471">
        <f>G184</f>
        <v>1200000</v>
      </c>
      <c r="N184" s="471">
        <f>M184/VLOOKUP(H184, 'Currency Conversion'!B:C, 2, 0)</f>
        <v>1200000</v>
      </c>
      <c r="O184" s="481" t="s">
        <v>101</v>
      </c>
      <c r="P184" s="419" t="s">
        <v>610</v>
      </c>
      <c r="Q184" s="419" t="s">
        <v>611</v>
      </c>
      <c r="R184" s="448" t="s">
        <v>612</v>
      </c>
      <c r="S184" s="477">
        <v>0</v>
      </c>
      <c r="T184" s="496">
        <v>0</v>
      </c>
    </row>
    <row r="185" spans="1:20" s="104" customFormat="1" ht="78.75">
      <c r="A185" s="447" t="s">
        <v>613</v>
      </c>
      <c r="B185" s="447" t="s">
        <v>608</v>
      </c>
      <c r="C185" s="443">
        <v>44649</v>
      </c>
      <c r="D185" s="447" t="s">
        <v>95</v>
      </c>
      <c r="E185" s="444" t="s">
        <v>96</v>
      </c>
      <c r="F185" s="107" t="s">
        <v>614</v>
      </c>
      <c r="G185" s="432">
        <v>167417.74</v>
      </c>
      <c r="H185" s="446" t="s">
        <v>120</v>
      </c>
      <c r="I185" s="444" t="s">
        <v>103</v>
      </c>
      <c r="J185" s="109" t="s">
        <v>103</v>
      </c>
      <c r="K185" s="3" t="str">
        <f>VLOOKUP(I185,Prices!A:B,2,0)</f>
        <v>.</v>
      </c>
      <c r="L185" s="432" t="s">
        <v>103</v>
      </c>
      <c r="M185" s="432">
        <f>G185</f>
        <v>167417.74</v>
      </c>
      <c r="N185" s="471">
        <f>M185/VLOOKUP(H185, 'Currency Conversion'!B:C, 2, 0)</f>
        <v>167417.74</v>
      </c>
      <c r="O185" s="362" t="s">
        <v>101</v>
      </c>
      <c r="P185" s="360" t="s">
        <v>615</v>
      </c>
      <c r="Q185" s="354" t="s">
        <v>103</v>
      </c>
      <c r="R185" s="354" t="s">
        <v>103</v>
      </c>
      <c r="S185" s="477">
        <v>0</v>
      </c>
      <c r="T185" s="496">
        <v>1</v>
      </c>
    </row>
    <row r="186" spans="1:20" s="104" customFormat="1" ht="47.25">
      <c r="A186" s="447" t="s">
        <v>616</v>
      </c>
      <c r="B186" s="447" t="s">
        <v>608</v>
      </c>
      <c r="C186" s="443">
        <v>44615</v>
      </c>
      <c r="D186" s="447" t="s">
        <v>112</v>
      </c>
      <c r="E186" s="444" t="s">
        <v>141</v>
      </c>
      <c r="F186" s="447" t="s">
        <v>617</v>
      </c>
      <c r="G186" s="449" t="s">
        <v>135</v>
      </c>
      <c r="H186" s="446"/>
      <c r="I186" s="444" t="s">
        <v>451</v>
      </c>
      <c r="J186" s="432" t="s">
        <v>618</v>
      </c>
      <c r="K186" s="3" t="s">
        <v>103</v>
      </c>
      <c r="L186" s="432" t="s">
        <v>103</v>
      </c>
      <c r="M186" s="432" t="s">
        <v>103</v>
      </c>
      <c r="N186" s="432" t="s">
        <v>103</v>
      </c>
      <c r="O186" s="334" t="s">
        <v>101</v>
      </c>
      <c r="P186" s="335" t="s">
        <v>619</v>
      </c>
      <c r="Q186" s="354" t="s">
        <v>103</v>
      </c>
      <c r="R186" s="354" t="s">
        <v>103</v>
      </c>
      <c r="S186" s="477">
        <v>0</v>
      </c>
      <c r="T186" s="496">
        <v>1</v>
      </c>
    </row>
    <row r="187" spans="1:20" ht="114.75" customHeight="1">
      <c r="A187" s="468" t="s">
        <v>620</v>
      </c>
      <c r="B187" s="468" t="s">
        <v>608</v>
      </c>
      <c r="C187" s="470">
        <v>44621</v>
      </c>
      <c r="D187" s="468" t="s">
        <v>112</v>
      </c>
      <c r="E187" s="469" t="s">
        <v>133</v>
      </c>
      <c r="F187" s="107" t="s">
        <v>621</v>
      </c>
      <c r="G187" s="471">
        <v>1200000</v>
      </c>
      <c r="H187" s="481" t="s">
        <v>120</v>
      </c>
      <c r="I187" s="469" t="s">
        <v>103</v>
      </c>
      <c r="J187" s="1" t="s">
        <v>103</v>
      </c>
      <c r="K187" s="3" t="str">
        <f>VLOOKUP(I187,Prices!A:B,2,0)</f>
        <v>.</v>
      </c>
      <c r="L187" s="471" t="s">
        <v>103</v>
      </c>
      <c r="M187" s="471">
        <f>G187</f>
        <v>1200000</v>
      </c>
      <c r="N187" s="471">
        <f>M187/VLOOKUP(H187, 'Currency Conversion'!B:C, 2, 0)</f>
        <v>1200000</v>
      </c>
      <c r="O187" s="481" t="s">
        <v>121</v>
      </c>
      <c r="P187" s="419" t="s">
        <v>610</v>
      </c>
      <c r="Q187" s="419" t="s">
        <v>622</v>
      </c>
      <c r="R187" s="489" t="s">
        <v>103</v>
      </c>
      <c r="S187" s="477">
        <v>0</v>
      </c>
      <c r="T187" s="496">
        <v>0</v>
      </c>
    </row>
    <row r="188" spans="1:20" s="104" customFormat="1" ht="29.25" customHeight="1">
      <c r="A188" s="533" t="s">
        <v>623</v>
      </c>
      <c r="B188" s="536" t="s">
        <v>608</v>
      </c>
      <c r="C188" s="539" t="s">
        <v>624</v>
      </c>
      <c r="D188" s="533" t="s">
        <v>112</v>
      </c>
      <c r="E188" s="536" t="s">
        <v>133</v>
      </c>
      <c r="F188" s="542" t="s">
        <v>625</v>
      </c>
      <c r="G188" s="545">
        <v>218800000</v>
      </c>
      <c r="H188" s="548" t="s">
        <v>120</v>
      </c>
      <c r="I188" s="444" t="s">
        <v>626</v>
      </c>
      <c r="J188" s="109" t="s">
        <v>103</v>
      </c>
      <c r="K188" s="3" t="s">
        <v>103</v>
      </c>
      <c r="L188" s="432" t="s">
        <v>103</v>
      </c>
      <c r="M188" s="545">
        <f>G188</f>
        <v>218800000</v>
      </c>
      <c r="N188" s="561">
        <f>M188/VLOOKUP(H188, 'Currency Conversion'!B:C, 2, 0)</f>
        <v>218800000</v>
      </c>
      <c r="O188" s="548" t="s">
        <v>101</v>
      </c>
      <c r="P188" s="556" t="s">
        <v>627</v>
      </c>
      <c r="Q188" s="576" t="s">
        <v>628</v>
      </c>
      <c r="R188" s="576" t="s">
        <v>629</v>
      </c>
      <c r="S188" s="653">
        <v>0</v>
      </c>
      <c r="T188" s="524">
        <v>1</v>
      </c>
    </row>
    <row r="189" spans="1:20" s="104" customFormat="1" ht="22.5" customHeight="1">
      <c r="A189" s="534"/>
      <c r="B189" s="537"/>
      <c r="C189" s="540"/>
      <c r="D189" s="534"/>
      <c r="E189" s="537"/>
      <c r="F189" s="543"/>
      <c r="G189" s="546"/>
      <c r="H189" s="549"/>
      <c r="I189" s="444" t="s">
        <v>451</v>
      </c>
      <c r="J189" s="109" t="s">
        <v>103</v>
      </c>
      <c r="K189" s="3" t="s">
        <v>103</v>
      </c>
      <c r="L189" s="432" t="s">
        <v>103</v>
      </c>
      <c r="M189" s="546"/>
      <c r="N189" s="562"/>
      <c r="O189" s="549"/>
      <c r="P189" s="557"/>
      <c r="Q189" s="578"/>
      <c r="R189" s="578"/>
      <c r="S189" s="654"/>
      <c r="T189" s="526"/>
    </row>
    <row r="190" spans="1:20" s="104" customFormat="1" ht="20.25" customHeight="1">
      <c r="A190" s="534"/>
      <c r="B190" s="537"/>
      <c r="C190" s="540"/>
      <c r="D190" s="534"/>
      <c r="E190" s="537"/>
      <c r="F190" s="543"/>
      <c r="G190" s="546"/>
      <c r="H190" s="549"/>
      <c r="I190" s="444" t="s">
        <v>630</v>
      </c>
      <c r="J190" s="109" t="s">
        <v>103</v>
      </c>
      <c r="K190" s="3" t="s">
        <v>103</v>
      </c>
      <c r="L190" s="432" t="s">
        <v>103</v>
      </c>
      <c r="M190" s="546"/>
      <c r="N190" s="562"/>
      <c r="O190" s="549"/>
      <c r="P190" s="557"/>
      <c r="Q190" s="578"/>
      <c r="R190" s="578"/>
      <c r="S190" s="654"/>
      <c r="T190" s="526"/>
    </row>
    <row r="191" spans="1:20" s="104" customFormat="1" ht="17.25" customHeight="1">
      <c r="A191" s="534"/>
      <c r="B191" s="537"/>
      <c r="C191" s="540"/>
      <c r="D191" s="534"/>
      <c r="E191" s="537"/>
      <c r="F191" s="543"/>
      <c r="G191" s="546"/>
      <c r="H191" s="549"/>
      <c r="I191" s="444" t="s">
        <v>631</v>
      </c>
      <c r="J191" s="109" t="s">
        <v>103</v>
      </c>
      <c r="K191" s="3" t="s">
        <v>103</v>
      </c>
      <c r="L191" s="432" t="s">
        <v>103</v>
      </c>
      <c r="M191" s="546"/>
      <c r="N191" s="562"/>
      <c r="O191" s="549"/>
      <c r="P191" s="557"/>
      <c r="Q191" s="578"/>
      <c r="R191" s="578"/>
      <c r="S191" s="654"/>
      <c r="T191" s="526"/>
    </row>
    <row r="192" spans="1:20" s="104" customFormat="1" ht="23.25" customHeight="1">
      <c r="A192" s="534"/>
      <c r="B192" s="537"/>
      <c r="C192" s="540"/>
      <c r="D192" s="534"/>
      <c r="E192" s="537"/>
      <c r="F192" s="543"/>
      <c r="G192" s="546"/>
      <c r="H192" s="549"/>
      <c r="I192" s="444" t="s">
        <v>632</v>
      </c>
      <c r="J192" s="109" t="s">
        <v>103</v>
      </c>
      <c r="K192" s="3" t="s">
        <v>103</v>
      </c>
      <c r="L192" s="432" t="s">
        <v>103</v>
      </c>
      <c r="M192" s="546"/>
      <c r="N192" s="562"/>
      <c r="O192" s="549"/>
      <c r="P192" s="557"/>
      <c r="Q192" s="578"/>
      <c r="R192" s="578"/>
      <c r="S192" s="654"/>
      <c r="T192" s="526"/>
    </row>
    <row r="193" spans="1:20" s="104" customFormat="1" ht="20.25" customHeight="1">
      <c r="A193" s="535"/>
      <c r="B193" s="538"/>
      <c r="C193" s="541"/>
      <c r="D193" s="535"/>
      <c r="E193" s="538"/>
      <c r="F193" s="544"/>
      <c r="G193" s="547"/>
      <c r="H193" s="550"/>
      <c r="I193" s="444" t="s">
        <v>633</v>
      </c>
      <c r="J193" s="109" t="s">
        <v>103</v>
      </c>
      <c r="K193" s="3" t="s">
        <v>103</v>
      </c>
      <c r="L193" s="432" t="s">
        <v>103</v>
      </c>
      <c r="M193" s="547"/>
      <c r="N193" s="563"/>
      <c r="O193" s="550"/>
      <c r="P193" s="558"/>
      <c r="Q193" s="577"/>
      <c r="R193" s="577"/>
      <c r="S193" s="655"/>
      <c r="T193" s="525"/>
    </row>
    <row r="194" spans="1:20" s="104" customFormat="1" ht="74.25" customHeight="1">
      <c r="A194" s="441" t="s">
        <v>634</v>
      </c>
      <c r="B194" s="426" t="s">
        <v>608</v>
      </c>
      <c r="C194" s="438">
        <v>44628</v>
      </c>
      <c r="D194" s="441" t="s">
        <v>117</v>
      </c>
      <c r="E194" s="426" t="s">
        <v>341</v>
      </c>
      <c r="F194" s="483" t="s">
        <v>635</v>
      </c>
      <c r="G194" s="415">
        <v>5000000</v>
      </c>
      <c r="H194" s="418" t="s">
        <v>120</v>
      </c>
      <c r="I194" s="444" t="s">
        <v>103</v>
      </c>
      <c r="J194" s="109" t="s">
        <v>103</v>
      </c>
      <c r="K194" s="3" t="s">
        <v>103</v>
      </c>
      <c r="L194" s="432" t="s">
        <v>103</v>
      </c>
      <c r="M194" s="415">
        <f>G194</f>
        <v>5000000</v>
      </c>
      <c r="N194" s="465">
        <f>M194/VLOOKUP(H194, 'Currency Conversion'!B:C, 2, 0)</f>
        <v>5000000</v>
      </c>
      <c r="O194" s="418" t="s">
        <v>121</v>
      </c>
      <c r="P194" s="422" t="s">
        <v>636</v>
      </c>
      <c r="Q194" s="422" t="s">
        <v>343</v>
      </c>
      <c r="R194" s="489" t="s">
        <v>103</v>
      </c>
      <c r="S194" s="477">
        <v>1</v>
      </c>
      <c r="T194" s="495">
        <v>1</v>
      </c>
    </row>
    <row r="195" spans="1:20" ht="47.25">
      <c r="A195" s="468" t="s">
        <v>637</v>
      </c>
      <c r="B195" s="468" t="s">
        <v>638</v>
      </c>
      <c r="C195" s="470" t="s">
        <v>639</v>
      </c>
      <c r="D195" s="468" t="s">
        <v>112</v>
      </c>
      <c r="E195" s="469" t="s">
        <v>133</v>
      </c>
      <c r="F195" s="475" t="s">
        <v>640</v>
      </c>
      <c r="G195" s="471">
        <v>29000000</v>
      </c>
      <c r="H195" s="481" t="s">
        <v>120</v>
      </c>
      <c r="I195" s="469" t="s">
        <v>103</v>
      </c>
      <c r="J195" s="1" t="s">
        <v>103</v>
      </c>
      <c r="K195" s="3" t="str">
        <f>VLOOKUP(I195,Prices!A:B,2,0)</f>
        <v>.</v>
      </c>
      <c r="L195" s="471" t="s">
        <v>103</v>
      </c>
      <c r="M195" s="471">
        <f>G195</f>
        <v>29000000</v>
      </c>
      <c r="N195" s="471">
        <f>M195/VLOOKUP(H195, 'Currency Conversion'!B:C, 2, 0)</f>
        <v>29000000</v>
      </c>
      <c r="O195" s="481" t="s">
        <v>269</v>
      </c>
      <c r="P195" s="419" t="s">
        <v>641</v>
      </c>
      <c r="Q195" s="26" t="s">
        <v>103</v>
      </c>
      <c r="R195" s="489" t="s">
        <v>103</v>
      </c>
      <c r="S195" s="477">
        <v>0</v>
      </c>
      <c r="T195" s="496">
        <v>0</v>
      </c>
    </row>
    <row r="196" spans="1:20" s="104" customFormat="1" ht="84" customHeight="1">
      <c r="A196" s="439" t="s">
        <v>642</v>
      </c>
      <c r="B196" s="439" t="s">
        <v>638</v>
      </c>
      <c r="C196" s="436">
        <v>44643</v>
      </c>
      <c r="D196" s="439" t="s">
        <v>112</v>
      </c>
      <c r="E196" s="425" t="s">
        <v>96</v>
      </c>
      <c r="F196" s="427" t="s">
        <v>643</v>
      </c>
      <c r="G196" s="413">
        <v>10000000</v>
      </c>
      <c r="H196" s="416" t="s">
        <v>120</v>
      </c>
      <c r="I196" s="444" t="s">
        <v>103</v>
      </c>
      <c r="J196" s="453" t="s">
        <v>103</v>
      </c>
      <c r="K196" s="3" t="str">
        <f>VLOOKUP(I196,Prices!A:B,2,0)</f>
        <v>.</v>
      </c>
      <c r="L196" s="432" t="s">
        <v>103</v>
      </c>
      <c r="M196" s="413">
        <f t="shared" ref="M196:M200" si="6">G196</f>
        <v>10000000</v>
      </c>
      <c r="N196" s="471">
        <f>M196/VLOOKUP(H196, 'Currency Conversion'!B:C, 2, 0)</f>
        <v>10000000</v>
      </c>
      <c r="O196" s="416" t="s">
        <v>269</v>
      </c>
      <c r="P196" s="456" t="s">
        <v>644</v>
      </c>
      <c r="Q196" s="456" t="s">
        <v>645</v>
      </c>
      <c r="R196" s="451" t="s">
        <v>103</v>
      </c>
      <c r="S196" s="477">
        <v>0</v>
      </c>
      <c r="T196" s="493">
        <v>1</v>
      </c>
    </row>
    <row r="197" spans="1:20" s="104" customFormat="1" ht="99.75" customHeight="1">
      <c r="A197" s="439" t="s">
        <v>646</v>
      </c>
      <c r="B197" s="439" t="s">
        <v>638</v>
      </c>
      <c r="C197" s="436">
        <v>44672</v>
      </c>
      <c r="D197" s="439" t="s">
        <v>112</v>
      </c>
      <c r="E197" s="425" t="s">
        <v>133</v>
      </c>
      <c r="F197" s="427" t="s">
        <v>647</v>
      </c>
      <c r="G197" s="413">
        <v>10000000</v>
      </c>
      <c r="H197" s="416" t="s">
        <v>120</v>
      </c>
      <c r="I197" s="444" t="s">
        <v>103</v>
      </c>
      <c r="J197" s="453" t="s">
        <v>103</v>
      </c>
      <c r="K197" s="3" t="str">
        <f>VLOOKUP(I197,Prices!A:B,2,0)</f>
        <v>.</v>
      </c>
      <c r="L197" s="432" t="s">
        <v>103</v>
      </c>
      <c r="M197" s="413">
        <f t="shared" si="6"/>
        <v>10000000</v>
      </c>
      <c r="N197" s="471">
        <f>M197/VLOOKUP(H197, 'Currency Conversion'!B:C, 2, 0)</f>
        <v>10000000</v>
      </c>
      <c r="O197" s="416" t="s">
        <v>269</v>
      </c>
      <c r="P197" s="456" t="s">
        <v>648</v>
      </c>
      <c r="Q197" s="456" t="s">
        <v>649</v>
      </c>
      <c r="R197" s="451" t="s">
        <v>103</v>
      </c>
      <c r="S197" s="477">
        <v>0</v>
      </c>
      <c r="T197" s="493">
        <v>1</v>
      </c>
    </row>
    <row r="198" spans="1:20" s="104" customFormat="1" ht="27" customHeight="1">
      <c r="A198" s="447" t="s">
        <v>650</v>
      </c>
      <c r="B198" s="447" t="s">
        <v>638</v>
      </c>
      <c r="C198" s="443">
        <v>44615</v>
      </c>
      <c r="D198" s="447" t="s">
        <v>95</v>
      </c>
      <c r="E198" s="444" t="s">
        <v>651</v>
      </c>
      <c r="F198" s="108" t="s">
        <v>652</v>
      </c>
      <c r="G198" s="432">
        <v>1800000</v>
      </c>
      <c r="H198" s="446" t="s">
        <v>120</v>
      </c>
      <c r="I198" s="444" t="s">
        <v>103</v>
      </c>
      <c r="J198" s="444" t="s">
        <v>103</v>
      </c>
      <c r="K198" s="3" t="str">
        <f>VLOOKUP(I198,Prices!A:B,2,0)</f>
        <v>.</v>
      </c>
      <c r="L198" s="432" t="s">
        <v>103</v>
      </c>
      <c r="M198" s="432">
        <f t="shared" si="6"/>
        <v>1800000</v>
      </c>
      <c r="N198" s="471">
        <f>M198/VLOOKUP(H198, 'Currency Conversion'!B:C, 2, 0)</f>
        <v>1800000</v>
      </c>
      <c r="O198" s="334" t="s">
        <v>121</v>
      </c>
      <c r="P198" s="335" t="s">
        <v>653</v>
      </c>
      <c r="Q198" s="338" t="s">
        <v>103</v>
      </c>
      <c r="R198" s="338" t="s">
        <v>103</v>
      </c>
      <c r="S198" s="477">
        <v>0</v>
      </c>
      <c r="T198" s="496">
        <v>1</v>
      </c>
    </row>
    <row r="199" spans="1:20" s="104" customFormat="1" ht="37.5" customHeight="1">
      <c r="A199" s="439" t="s">
        <v>654</v>
      </c>
      <c r="B199" s="439" t="s">
        <v>638</v>
      </c>
      <c r="C199" s="436">
        <v>44620</v>
      </c>
      <c r="D199" s="439" t="s">
        <v>95</v>
      </c>
      <c r="E199" s="425" t="s">
        <v>96</v>
      </c>
      <c r="F199" s="427" t="s">
        <v>655</v>
      </c>
      <c r="G199" s="413">
        <v>4000000</v>
      </c>
      <c r="H199" s="416" t="s">
        <v>120</v>
      </c>
      <c r="I199" s="444" t="s">
        <v>103</v>
      </c>
      <c r="J199" s="453" t="s">
        <v>103</v>
      </c>
      <c r="K199" s="3" t="str">
        <f>VLOOKUP(I199,Prices!A:B,2,0)</f>
        <v>.</v>
      </c>
      <c r="L199" s="432" t="s">
        <v>103</v>
      </c>
      <c r="M199" s="413">
        <f t="shared" si="6"/>
        <v>4000000</v>
      </c>
      <c r="N199" s="471">
        <f>M199/VLOOKUP(H199, 'Currency Conversion'!B:C, 2, 0)</f>
        <v>4000000</v>
      </c>
      <c r="O199" s="416" t="s">
        <v>269</v>
      </c>
      <c r="P199" s="456" t="s">
        <v>656</v>
      </c>
      <c r="Q199" s="451" t="s">
        <v>103</v>
      </c>
      <c r="R199" s="451" t="s">
        <v>103</v>
      </c>
      <c r="S199" s="477">
        <v>0</v>
      </c>
      <c r="T199" s="493">
        <v>1</v>
      </c>
    </row>
    <row r="200" spans="1:20" s="104" customFormat="1" ht="40.5" customHeight="1">
      <c r="A200" s="439" t="s">
        <v>657</v>
      </c>
      <c r="B200" s="439" t="s">
        <v>638</v>
      </c>
      <c r="C200" s="436" t="s">
        <v>658</v>
      </c>
      <c r="D200" s="439" t="s">
        <v>95</v>
      </c>
      <c r="E200" s="425" t="s">
        <v>147</v>
      </c>
      <c r="F200" s="427" t="s">
        <v>659</v>
      </c>
      <c r="G200" s="413">
        <v>34200000</v>
      </c>
      <c r="H200" s="416" t="s">
        <v>120</v>
      </c>
      <c r="I200" s="444" t="s">
        <v>103</v>
      </c>
      <c r="J200" s="453" t="s">
        <v>103</v>
      </c>
      <c r="K200" s="3" t="str">
        <f>VLOOKUP(I200,Prices!A:B,2,0)</f>
        <v>.</v>
      </c>
      <c r="L200" s="432" t="s">
        <v>103</v>
      </c>
      <c r="M200" s="413">
        <f t="shared" si="6"/>
        <v>34200000</v>
      </c>
      <c r="N200" s="471">
        <f>M200/VLOOKUP(H200, 'Currency Conversion'!B:C, 2, 0)</f>
        <v>34200000</v>
      </c>
      <c r="O200" s="416" t="s">
        <v>269</v>
      </c>
      <c r="P200" s="456" t="s">
        <v>131</v>
      </c>
      <c r="Q200" s="451" t="s">
        <v>103</v>
      </c>
      <c r="R200" s="451" t="s">
        <v>103</v>
      </c>
      <c r="S200" s="477">
        <v>0</v>
      </c>
      <c r="T200" s="493">
        <v>1</v>
      </c>
    </row>
    <row r="201" spans="1:20" s="104" customFormat="1" ht="81" customHeight="1">
      <c r="A201" s="439" t="s">
        <v>660</v>
      </c>
      <c r="B201" s="439" t="s">
        <v>638</v>
      </c>
      <c r="C201" s="436">
        <v>44627</v>
      </c>
      <c r="D201" s="439" t="s">
        <v>117</v>
      </c>
      <c r="E201" s="425" t="s">
        <v>341</v>
      </c>
      <c r="F201" s="483" t="s">
        <v>661</v>
      </c>
      <c r="G201" s="413">
        <v>3500000</v>
      </c>
      <c r="H201" s="416" t="s">
        <v>120</v>
      </c>
      <c r="I201" s="444" t="s">
        <v>103</v>
      </c>
      <c r="J201" s="453" t="s">
        <v>103</v>
      </c>
      <c r="K201" s="3" t="s">
        <v>103</v>
      </c>
      <c r="L201" s="432" t="s">
        <v>103</v>
      </c>
      <c r="M201" s="413">
        <f>G201</f>
        <v>3500000</v>
      </c>
      <c r="N201" s="471">
        <f>M201/VLOOKUP(H201, 'Currency Conversion'!B:C, 2, 0)</f>
        <v>3500000</v>
      </c>
      <c r="O201" s="416" t="s">
        <v>121</v>
      </c>
      <c r="P201" s="456" t="s">
        <v>343</v>
      </c>
      <c r="Q201" s="451" t="s">
        <v>103</v>
      </c>
      <c r="R201" s="451" t="s">
        <v>103</v>
      </c>
      <c r="S201" s="477">
        <v>1</v>
      </c>
      <c r="T201" s="493">
        <v>1</v>
      </c>
    </row>
    <row r="202" spans="1:20">
      <c r="A202" s="595" t="s">
        <v>662</v>
      </c>
      <c r="B202" s="598" t="s">
        <v>663</v>
      </c>
      <c r="C202" s="601">
        <v>44620</v>
      </c>
      <c r="D202" s="595" t="s">
        <v>112</v>
      </c>
      <c r="E202" s="617" t="s">
        <v>133</v>
      </c>
      <c r="F202" s="607" t="s">
        <v>664</v>
      </c>
      <c r="G202" s="586" t="s">
        <v>135</v>
      </c>
      <c r="H202" s="571" t="s">
        <v>99</v>
      </c>
      <c r="I202" s="469" t="s">
        <v>665</v>
      </c>
      <c r="J202" s="1">
        <v>15</v>
      </c>
      <c r="K202" s="3">
        <f>VLOOKUP(I202,Prices!A:B,2,0)</f>
        <v>65</v>
      </c>
      <c r="L202" s="471">
        <f>J202*K202</f>
        <v>975</v>
      </c>
      <c r="M202" s="561">
        <f>SUM(L202:L204)</f>
        <v>3300975</v>
      </c>
      <c r="N202" s="561">
        <f>M202/VLOOKUP(H202, 'Currency Conversion'!B:C, 2, 0)</f>
        <v>3032033.6180766053</v>
      </c>
      <c r="O202" s="571" t="s">
        <v>101</v>
      </c>
      <c r="P202" s="576" t="s">
        <v>666</v>
      </c>
      <c r="Q202" s="576" t="s">
        <v>667</v>
      </c>
      <c r="R202" s="556" t="s">
        <v>103</v>
      </c>
      <c r="S202" s="653">
        <v>0</v>
      </c>
      <c r="T202" s="524">
        <v>0</v>
      </c>
    </row>
    <row r="203" spans="1:20" ht="21" customHeight="1">
      <c r="A203" s="596"/>
      <c r="B203" s="599"/>
      <c r="C203" s="602"/>
      <c r="D203" s="596"/>
      <c r="E203" s="618"/>
      <c r="F203" s="608"/>
      <c r="G203" s="587"/>
      <c r="H203" s="572"/>
      <c r="I203" s="469" t="s">
        <v>668</v>
      </c>
      <c r="J203" s="1">
        <v>100</v>
      </c>
      <c r="K203" s="3">
        <f>VLOOKUP(I203,Prices!A:B,2,0)</f>
        <v>33000</v>
      </c>
      <c r="L203" s="471">
        <f>J203*K203</f>
        <v>3300000</v>
      </c>
      <c r="M203" s="562"/>
      <c r="N203" s="562"/>
      <c r="O203" s="572"/>
      <c r="P203" s="578"/>
      <c r="Q203" s="578"/>
      <c r="R203" s="557"/>
      <c r="S203" s="654"/>
      <c r="T203" s="526"/>
    </row>
    <row r="204" spans="1:20" ht="23.1" customHeight="1">
      <c r="A204" s="597"/>
      <c r="B204" s="600"/>
      <c r="C204" s="603"/>
      <c r="D204" s="597"/>
      <c r="E204" s="619"/>
      <c r="F204" s="609"/>
      <c r="G204" s="588"/>
      <c r="H204" s="573"/>
      <c r="I204" s="469" t="s">
        <v>669</v>
      </c>
      <c r="J204" s="1" t="s">
        <v>618</v>
      </c>
      <c r="K204" s="3">
        <f>VLOOKUP(I204,Prices!A:B,2,0)</f>
        <v>32000</v>
      </c>
      <c r="L204" s="471" t="s">
        <v>103</v>
      </c>
      <c r="M204" s="563"/>
      <c r="N204" s="563"/>
      <c r="O204" s="573"/>
      <c r="P204" s="577"/>
      <c r="Q204" s="577"/>
      <c r="R204" s="558"/>
      <c r="S204" s="655"/>
      <c r="T204" s="525"/>
    </row>
    <row r="205" spans="1:20" s="104" customFormat="1" ht="92.25" customHeight="1">
      <c r="A205" s="441" t="s">
        <v>670</v>
      </c>
      <c r="B205" s="426" t="s">
        <v>663</v>
      </c>
      <c r="C205" s="438">
        <v>44648</v>
      </c>
      <c r="D205" s="441" t="s">
        <v>112</v>
      </c>
      <c r="E205" s="450" t="s">
        <v>96</v>
      </c>
      <c r="F205" s="428" t="s">
        <v>671</v>
      </c>
      <c r="G205" s="430" t="s">
        <v>135</v>
      </c>
      <c r="H205" s="418" t="s">
        <v>103</v>
      </c>
      <c r="I205" s="359" t="s">
        <v>103</v>
      </c>
      <c r="J205" s="444" t="s">
        <v>103</v>
      </c>
      <c r="K205" s="3" t="str">
        <f>VLOOKUP(I205,Prices!A:B,2,0)</f>
        <v>.</v>
      </c>
      <c r="L205" s="432" t="s">
        <v>103</v>
      </c>
      <c r="M205" s="415" t="s">
        <v>103</v>
      </c>
      <c r="N205" s="415" t="s">
        <v>103</v>
      </c>
      <c r="O205" s="418" t="s">
        <v>269</v>
      </c>
      <c r="P205" s="422" t="s">
        <v>672</v>
      </c>
      <c r="Q205" s="451" t="s">
        <v>103</v>
      </c>
      <c r="R205" s="451" t="s">
        <v>103</v>
      </c>
      <c r="S205" s="403">
        <v>0</v>
      </c>
      <c r="T205" s="495">
        <v>1</v>
      </c>
    </row>
    <row r="206" spans="1:20" ht="51" customHeight="1">
      <c r="A206" s="468" t="s">
        <v>673</v>
      </c>
      <c r="B206" s="468" t="s">
        <v>663</v>
      </c>
      <c r="C206" s="470">
        <v>44620</v>
      </c>
      <c r="D206" s="468" t="s">
        <v>95</v>
      </c>
      <c r="E206" s="469" t="s">
        <v>96</v>
      </c>
      <c r="F206" s="475" t="s">
        <v>674</v>
      </c>
      <c r="G206" s="480" t="s">
        <v>98</v>
      </c>
      <c r="H206" s="481" t="s">
        <v>103</v>
      </c>
      <c r="I206" s="469" t="s">
        <v>103</v>
      </c>
      <c r="J206" s="1" t="s">
        <v>103</v>
      </c>
      <c r="K206" s="3" t="str">
        <f>VLOOKUP(I206,Prices!A:B,2,0)</f>
        <v>.</v>
      </c>
      <c r="L206" s="471" t="s">
        <v>103</v>
      </c>
      <c r="M206" s="471" t="s">
        <v>103</v>
      </c>
      <c r="N206" s="471" t="s">
        <v>103</v>
      </c>
      <c r="O206" s="481" t="s">
        <v>121</v>
      </c>
      <c r="P206" s="419" t="s">
        <v>675</v>
      </c>
      <c r="Q206" s="451" t="s">
        <v>103</v>
      </c>
      <c r="R206" s="451" t="s">
        <v>103</v>
      </c>
      <c r="S206" s="477">
        <v>0</v>
      </c>
      <c r="T206" s="496">
        <v>0</v>
      </c>
    </row>
    <row r="207" spans="1:20" s="104" customFormat="1" ht="51" customHeight="1">
      <c r="A207" s="447" t="s">
        <v>676</v>
      </c>
      <c r="B207" s="447" t="s">
        <v>663</v>
      </c>
      <c r="C207" s="443">
        <v>44636</v>
      </c>
      <c r="D207" s="447" t="s">
        <v>95</v>
      </c>
      <c r="E207" s="444" t="s">
        <v>96</v>
      </c>
      <c r="F207" s="445" t="s">
        <v>677</v>
      </c>
      <c r="G207" s="449" t="s">
        <v>135</v>
      </c>
      <c r="H207" s="446" t="s">
        <v>103</v>
      </c>
      <c r="I207" s="444" t="s">
        <v>678</v>
      </c>
      <c r="J207" s="109">
        <v>50</v>
      </c>
      <c r="K207" s="3" t="str">
        <f>VLOOKUP(I207,Prices!A:B,2,0)</f>
        <v>.</v>
      </c>
      <c r="L207" s="432" t="s">
        <v>103</v>
      </c>
      <c r="M207" s="413" t="s">
        <v>103</v>
      </c>
      <c r="N207" s="432" t="s">
        <v>103</v>
      </c>
      <c r="O207" s="446" t="s">
        <v>269</v>
      </c>
      <c r="P207" s="419" t="s">
        <v>679</v>
      </c>
      <c r="Q207" s="451" t="s">
        <v>103</v>
      </c>
      <c r="R207" s="451" t="s">
        <v>103</v>
      </c>
      <c r="S207" s="477">
        <v>0</v>
      </c>
      <c r="T207" s="496">
        <v>1</v>
      </c>
    </row>
    <row r="208" spans="1:20" s="104" customFormat="1" ht="51" customHeight="1">
      <c r="A208" s="447" t="s">
        <v>680</v>
      </c>
      <c r="B208" s="447" t="s">
        <v>663</v>
      </c>
      <c r="C208" s="443">
        <v>44628</v>
      </c>
      <c r="D208" s="447" t="s">
        <v>117</v>
      </c>
      <c r="E208" s="444" t="s">
        <v>147</v>
      </c>
      <c r="F208" s="445" t="s">
        <v>681</v>
      </c>
      <c r="G208" s="449">
        <v>250000000</v>
      </c>
      <c r="H208" s="446" t="s">
        <v>120</v>
      </c>
      <c r="I208" s="444" t="s">
        <v>103</v>
      </c>
      <c r="J208" s="109" t="s">
        <v>103</v>
      </c>
      <c r="K208" s="3" t="str">
        <f>VLOOKUP(I208,Prices!A:B,2,0)</f>
        <v>.</v>
      </c>
      <c r="L208" s="432" t="s">
        <v>103</v>
      </c>
      <c r="M208" s="413">
        <f>G208</f>
        <v>250000000</v>
      </c>
      <c r="N208" s="464">
        <f>M208/VLOOKUP(H208, 'Currency Conversion'!B:C, 2, 0)</f>
        <v>250000000</v>
      </c>
      <c r="O208" s="446" t="s">
        <v>101</v>
      </c>
      <c r="P208" s="419" t="s">
        <v>682</v>
      </c>
      <c r="Q208" s="419" t="s">
        <v>667</v>
      </c>
      <c r="R208" s="448" t="s">
        <v>683</v>
      </c>
      <c r="S208" s="477">
        <v>0</v>
      </c>
      <c r="T208" s="496">
        <v>1</v>
      </c>
    </row>
    <row r="209" spans="1:20" s="104" customFormat="1" ht="51" customHeight="1">
      <c r="A209" s="447" t="s">
        <v>684</v>
      </c>
      <c r="B209" s="447" t="s">
        <v>685</v>
      </c>
      <c r="C209" s="443">
        <v>44617</v>
      </c>
      <c r="D209" s="447" t="s">
        <v>95</v>
      </c>
      <c r="E209" s="444" t="s">
        <v>147</v>
      </c>
      <c r="F209" s="445" t="s">
        <v>686</v>
      </c>
      <c r="G209" s="449" t="s">
        <v>135</v>
      </c>
      <c r="H209" s="446" t="s">
        <v>103</v>
      </c>
      <c r="I209" s="444" t="s">
        <v>103</v>
      </c>
      <c r="J209" s="109" t="s">
        <v>103</v>
      </c>
      <c r="K209" s="3" t="str">
        <f>VLOOKUP(I209,Prices!A:B,2,0)</f>
        <v>.</v>
      </c>
      <c r="L209" s="432" t="s">
        <v>103</v>
      </c>
      <c r="M209" s="413" t="s">
        <v>103</v>
      </c>
      <c r="N209" s="464" t="s">
        <v>103</v>
      </c>
      <c r="O209" s="446" t="s">
        <v>269</v>
      </c>
      <c r="P209" s="419" t="s">
        <v>687</v>
      </c>
      <c r="Q209" s="419" t="s">
        <v>688</v>
      </c>
      <c r="R209" s="453" t="s">
        <v>103</v>
      </c>
      <c r="S209" s="477">
        <v>0</v>
      </c>
      <c r="T209" s="496">
        <v>1</v>
      </c>
    </row>
    <row r="210" spans="1:20" ht="63" customHeight="1">
      <c r="A210" s="468" t="s">
        <v>684</v>
      </c>
      <c r="B210" s="468" t="s">
        <v>685</v>
      </c>
      <c r="C210" s="470">
        <v>44631</v>
      </c>
      <c r="D210" s="468" t="s">
        <v>95</v>
      </c>
      <c r="E210" s="469" t="s">
        <v>96</v>
      </c>
      <c r="F210" s="475" t="s">
        <v>689</v>
      </c>
      <c r="G210" s="471">
        <v>1150000</v>
      </c>
      <c r="H210" s="481" t="s">
        <v>120</v>
      </c>
      <c r="I210" s="469" t="s">
        <v>103</v>
      </c>
      <c r="J210" s="1" t="s">
        <v>103</v>
      </c>
      <c r="K210" s="3" t="str">
        <f>VLOOKUP(I210,Prices!A:B,2,0)</f>
        <v>.</v>
      </c>
      <c r="L210" s="471" t="s">
        <v>103</v>
      </c>
      <c r="M210" s="471">
        <f>G210</f>
        <v>1150000</v>
      </c>
      <c r="N210" s="464">
        <f>M210/VLOOKUP(H210, 'Currency Conversion'!B:C, 2, 0)</f>
        <v>1150000</v>
      </c>
      <c r="O210" s="481" t="s">
        <v>101</v>
      </c>
      <c r="P210" s="419" t="s">
        <v>690</v>
      </c>
      <c r="Q210" s="419" t="s">
        <v>687</v>
      </c>
      <c r="R210" s="489" t="s">
        <v>103</v>
      </c>
      <c r="S210" s="477">
        <v>0</v>
      </c>
      <c r="T210" s="496">
        <v>0</v>
      </c>
    </row>
    <row r="211" spans="1:20" s="104" customFormat="1" ht="19.5" customHeight="1">
      <c r="A211" s="529" t="s">
        <v>691</v>
      </c>
      <c r="B211" s="529" t="s">
        <v>692</v>
      </c>
      <c r="C211" s="554">
        <v>44610</v>
      </c>
      <c r="D211" s="529" t="s">
        <v>112</v>
      </c>
      <c r="E211" s="555" t="s">
        <v>133</v>
      </c>
      <c r="F211" s="556" t="s">
        <v>693</v>
      </c>
      <c r="G211" s="585">
        <v>7400000</v>
      </c>
      <c r="H211" s="559" t="s">
        <v>120</v>
      </c>
      <c r="I211" s="444" t="s">
        <v>369</v>
      </c>
      <c r="J211" s="432">
        <v>3000</v>
      </c>
      <c r="K211" s="3" t="s">
        <v>103</v>
      </c>
      <c r="L211" s="363" t="s">
        <v>103</v>
      </c>
      <c r="M211" s="560">
        <f>G211</f>
        <v>7400000</v>
      </c>
      <c r="N211" s="561">
        <f>M211/VLOOKUP(H211, 'Currency Conversion'!B:C, 2, 0)</f>
        <v>7400000</v>
      </c>
      <c r="O211" s="579" t="s">
        <v>101</v>
      </c>
      <c r="P211" s="551" t="s">
        <v>694</v>
      </c>
      <c r="Q211" s="551" t="s">
        <v>695</v>
      </c>
      <c r="R211" s="612" t="s">
        <v>696</v>
      </c>
      <c r="S211" s="653">
        <v>0</v>
      </c>
      <c r="T211" s="527">
        <v>1</v>
      </c>
    </row>
    <row r="212" spans="1:20" s="104" customFormat="1" ht="18.75" customHeight="1">
      <c r="A212" s="529"/>
      <c r="B212" s="529"/>
      <c r="C212" s="554"/>
      <c r="D212" s="529"/>
      <c r="E212" s="555"/>
      <c r="F212" s="557"/>
      <c r="G212" s="585"/>
      <c r="H212" s="559"/>
      <c r="I212" s="444" t="s">
        <v>278</v>
      </c>
      <c r="J212" s="432">
        <v>2000</v>
      </c>
      <c r="K212" s="3" t="s">
        <v>103</v>
      </c>
      <c r="L212" s="444" t="s">
        <v>103</v>
      </c>
      <c r="M212" s="560"/>
      <c r="N212" s="562"/>
      <c r="O212" s="580"/>
      <c r="P212" s="552"/>
      <c r="Q212" s="610"/>
      <c r="R212" s="613"/>
      <c r="S212" s="654"/>
      <c r="T212" s="527"/>
    </row>
    <row r="213" spans="1:20" s="104" customFormat="1" ht="18.75" customHeight="1">
      <c r="A213" s="529"/>
      <c r="B213" s="529"/>
      <c r="C213" s="554"/>
      <c r="D213" s="529"/>
      <c r="E213" s="555"/>
      <c r="F213" s="557"/>
      <c r="G213" s="585"/>
      <c r="H213" s="559"/>
      <c r="I213" s="444" t="s">
        <v>697</v>
      </c>
      <c r="J213" s="432">
        <v>30</v>
      </c>
      <c r="K213" s="3" t="s">
        <v>103</v>
      </c>
      <c r="L213" s="363" t="s">
        <v>103</v>
      </c>
      <c r="M213" s="560"/>
      <c r="N213" s="562"/>
      <c r="O213" s="580"/>
      <c r="P213" s="552"/>
      <c r="Q213" s="610"/>
      <c r="R213" s="613"/>
      <c r="S213" s="654"/>
      <c r="T213" s="527"/>
    </row>
    <row r="214" spans="1:20" s="104" customFormat="1" ht="15.95" customHeight="1">
      <c r="A214" s="529"/>
      <c r="B214" s="529"/>
      <c r="C214" s="554"/>
      <c r="D214" s="529"/>
      <c r="E214" s="555"/>
      <c r="F214" s="557"/>
      <c r="G214" s="585"/>
      <c r="H214" s="559"/>
      <c r="I214" s="444" t="s">
        <v>698</v>
      </c>
      <c r="J214" s="432">
        <v>2</v>
      </c>
      <c r="K214" s="3" t="s">
        <v>103</v>
      </c>
      <c r="L214" s="444" t="s">
        <v>103</v>
      </c>
      <c r="M214" s="560"/>
      <c r="N214" s="562"/>
      <c r="O214" s="580"/>
      <c r="P214" s="552"/>
      <c r="Q214" s="610"/>
      <c r="R214" s="613"/>
      <c r="S214" s="654"/>
      <c r="T214" s="527"/>
    </row>
    <row r="215" spans="1:20" s="104" customFormat="1" ht="15.95" customHeight="1">
      <c r="A215" s="529"/>
      <c r="B215" s="529"/>
      <c r="C215" s="554"/>
      <c r="D215" s="529"/>
      <c r="E215" s="555"/>
      <c r="F215" s="557"/>
      <c r="G215" s="585"/>
      <c r="H215" s="559"/>
      <c r="I215" s="444" t="s">
        <v>699</v>
      </c>
      <c r="J215" s="432">
        <v>2</v>
      </c>
      <c r="K215" s="3" t="s">
        <v>103</v>
      </c>
      <c r="L215" s="363" t="s">
        <v>103</v>
      </c>
      <c r="M215" s="560"/>
      <c r="N215" s="562"/>
      <c r="O215" s="580"/>
      <c r="P215" s="552"/>
      <c r="Q215" s="610"/>
      <c r="R215" s="613"/>
      <c r="S215" s="654"/>
      <c r="T215" s="527"/>
    </row>
    <row r="216" spans="1:20" s="104" customFormat="1" ht="15.75" customHeight="1">
      <c r="A216" s="529"/>
      <c r="B216" s="529"/>
      <c r="C216" s="554"/>
      <c r="D216" s="529"/>
      <c r="E216" s="555"/>
      <c r="F216" s="557"/>
      <c r="G216" s="585"/>
      <c r="H216" s="559"/>
      <c r="I216" s="444" t="s">
        <v>700</v>
      </c>
      <c r="J216" s="432">
        <v>5</v>
      </c>
      <c r="K216" s="3" t="s">
        <v>103</v>
      </c>
      <c r="L216" s="444" t="s">
        <v>103</v>
      </c>
      <c r="M216" s="560"/>
      <c r="N216" s="562"/>
      <c r="O216" s="580"/>
      <c r="P216" s="552"/>
      <c r="Q216" s="610"/>
      <c r="R216" s="613"/>
      <c r="S216" s="654"/>
      <c r="T216" s="527"/>
    </row>
    <row r="217" spans="1:20" s="104" customFormat="1">
      <c r="A217" s="529"/>
      <c r="B217" s="529"/>
      <c r="C217" s="554"/>
      <c r="D217" s="529"/>
      <c r="E217" s="555"/>
      <c r="F217" s="557"/>
      <c r="G217" s="585"/>
      <c r="H217" s="559"/>
      <c r="I217" s="444" t="s">
        <v>701</v>
      </c>
      <c r="J217" s="432">
        <v>100</v>
      </c>
      <c r="K217" s="3" t="s">
        <v>103</v>
      </c>
      <c r="L217" s="363" t="s">
        <v>103</v>
      </c>
      <c r="M217" s="560"/>
      <c r="N217" s="562"/>
      <c r="O217" s="580"/>
      <c r="P217" s="552"/>
      <c r="Q217" s="610"/>
      <c r="R217" s="613"/>
      <c r="S217" s="654"/>
      <c r="T217" s="527"/>
    </row>
    <row r="218" spans="1:20" s="104" customFormat="1">
      <c r="A218" s="529"/>
      <c r="B218" s="529"/>
      <c r="C218" s="554"/>
      <c r="D218" s="529"/>
      <c r="E218" s="555"/>
      <c r="F218" s="558"/>
      <c r="G218" s="585"/>
      <c r="H218" s="559"/>
      <c r="I218" s="432" t="s">
        <v>702</v>
      </c>
      <c r="J218" s="432">
        <v>30000</v>
      </c>
      <c r="K218" s="3" t="s">
        <v>103</v>
      </c>
      <c r="L218" s="444" t="s">
        <v>103</v>
      </c>
      <c r="M218" s="560"/>
      <c r="N218" s="563"/>
      <c r="O218" s="581"/>
      <c r="P218" s="553"/>
      <c r="Q218" s="611"/>
      <c r="R218" s="614"/>
      <c r="S218" s="655"/>
      <c r="T218" s="527"/>
    </row>
    <row r="219" spans="1:20" ht="15" customHeight="1">
      <c r="A219" s="595" t="s">
        <v>703</v>
      </c>
      <c r="B219" s="598" t="s">
        <v>692</v>
      </c>
      <c r="C219" s="601">
        <v>44618</v>
      </c>
      <c r="D219" s="595" t="s">
        <v>112</v>
      </c>
      <c r="E219" s="598" t="s">
        <v>133</v>
      </c>
      <c r="F219" s="607" t="s">
        <v>704</v>
      </c>
      <c r="G219" s="586" t="s">
        <v>135</v>
      </c>
      <c r="H219" s="571" t="s">
        <v>99</v>
      </c>
      <c r="I219" s="469" t="s">
        <v>705</v>
      </c>
      <c r="J219" s="1">
        <v>200</v>
      </c>
      <c r="K219" s="3">
        <f>VLOOKUP(I219,Prices!A:B,2,0)</f>
        <v>119000</v>
      </c>
      <c r="L219" s="471">
        <f>J219*K219</f>
        <v>23800000</v>
      </c>
      <c r="M219" s="561">
        <f>SUM(L219:L221)</f>
        <v>24400000</v>
      </c>
      <c r="N219" s="561">
        <f>M219/VLOOKUP(H219, 'Currency Conversion'!B:C, 2, 0)</f>
        <v>22412051.070083585</v>
      </c>
      <c r="O219" s="571" t="s">
        <v>101</v>
      </c>
      <c r="P219" s="576" t="s">
        <v>706</v>
      </c>
      <c r="Q219" s="576" t="s">
        <v>707</v>
      </c>
      <c r="R219" s="530" t="s">
        <v>103</v>
      </c>
      <c r="S219" s="653">
        <v>0</v>
      </c>
      <c r="T219" s="524">
        <v>0</v>
      </c>
    </row>
    <row r="220" spans="1:20" ht="20.100000000000001" customHeight="1">
      <c r="A220" s="596"/>
      <c r="B220" s="599"/>
      <c r="C220" s="602"/>
      <c r="D220" s="596"/>
      <c r="E220" s="599"/>
      <c r="F220" s="608"/>
      <c r="G220" s="587"/>
      <c r="H220" s="572"/>
      <c r="I220" s="469" t="s">
        <v>445</v>
      </c>
      <c r="J220" s="1">
        <v>50</v>
      </c>
      <c r="K220" s="3">
        <f>VLOOKUP(I220,Prices!A:B,2,0)</f>
        <v>10000</v>
      </c>
      <c r="L220" s="471">
        <f>J220*K220</f>
        <v>500000</v>
      </c>
      <c r="M220" s="562"/>
      <c r="N220" s="562"/>
      <c r="O220" s="572"/>
      <c r="P220" s="578"/>
      <c r="Q220" s="578"/>
      <c r="R220" s="531"/>
      <c r="S220" s="654"/>
      <c r="T220" s="526"/>
    </row>
    <row r="221" spans="1:20" ht="19.5" customHeight="1">
      <c r="A221" s="597"/>
      <c r="B221" s="600"/>
      <c r="C221" s="603"/>
      <c r="D221" s="597"/>
      <c r="E221" s="600"/>
      <c r="F221" s="609"/>
      <c r="G221" s="588"/>
      <c r="H221" s="573"/>
      <c r="I221" s="469" t="s">
        <v>476</v>
      </c>
      <c r="J221" s="1">
        <v>400</v>
      </c>
      <c r="K221" s="3">
        <f>VLOOKUP(I221,Prices!A:B,2,0)</f>
        <v>250</v>
      </c>
      <c r="L221" s="471">
        <f>J221*K221</f>
        <v>100000</v>
      </c>
      <c r="M221" s="563"/>
      <c r="N221" s="563"/>
      <c r="O221" s="573"/>
      <c r="P221" s="577"/>
      <c r="Q221" s="577"/>
      <c r="R221" s="532"/>
      <c r="S221" s="655"/>
      <c r="T221" s="525"/>
    </row>
    <row r="222" spans="1:20" s="104" customFormat="1" ht="84" customHeight="1">
      <c r="A222" s="441" t="s">
        <v>708</v>
      </c>
      <c r="B222" s="426" t="s">
        <v>692</v>
      </c>
      <c r="C222" s="438" t="s">
        <v>709</v>
      </c>
      <c r="D222" s="441" t="s">
        <v>112</v>
      </c>
      <c r="E222" s="426" t="s">
        <v>141</v>
      </c>
      <c r="F222" s="428" t="s">
        <v>710</v>
      </c>
      <c r="G222" s="430">
        <v>20400000</v>
      </c>
      <c r="H222" s="418" t="s">
        <v>120</v>
      </c>
      <c r="I222" s="444" t="s">
        <v>103</v>
      </c>
      <c r="J222" s="109" t="s">
        <v>103</v>
      </c>
      <c r="K222" s="3" t="str">
        <f>VLOOKUP(I222,Prices!A:B,2,0)</f>
        <v>.</v>
      </c>
      <c r="L222" s="432" t="s">
        <v>103</v>
      </c>
      <c r="M222" s="432">
        <f>G222</f>
        <v>20400000</v>
      </c>
      <c r="N222" s="432">
        <f>M222/VLOOKUP(H222, 'Currency Conversion'!B:C, 2, 0)</f>
        <v>20400000</v>
      </c>
      <c r="O222" s="418" t="s">
        <v>101</v>
      </c>
      <c r="P222" s="355" t="s">
        <v>711</v>
      </c>
      <c r="Q222" s="349" t="s">
        <v>712</v>
      </c>
      <c r="R222" s="422" t="s">
        <v>713</v>
      </c>
      <c r="S222" s="477">
        <v>0</v>
      </c>
      <c r="T222" s="495">
        <v>1</v>
      </c>
    </row>
    <row r="223" spans="1:20" s="104" customFormat="1" ht="90.75" customHeight="1">
      <c r="A223" s="441" t="s">
        <v>714</v>
      </c>
      <c r="B223" s="426" t="s">
        <v>692</v>
      </c>
      <c r="C223" s="438">
        <v>44670</v>
      </c>
      <c r="D223" s="441" t="s">
        <v>112</v>
      </c>
      <c r="E223" s="426" t="s">
        <v>141</v>
      </c>
      <c r="F223" s="428" t="s">
        <v>715</v>
      </c>
      <c r="G223" s="430" t="s">
        <v>135</v>
      </c>
      <c r="H223" s="418" t="s">
        <v>103</v>
      </c>
      <c r="I223" s="444" t="s">
        <v>716</v>
      </c>
      <c r="J223" s="109" t="s">
        <v>717</v>
      </c>
      <c r="K223" s="3" t="s">
        <v>103</v>
      </c>
      <c r="L223" s="432" t="s">
        <v>103</v>
      </c>
      <c r="M223" s="415" t="s">
        <v>103</v>
      </c>
      <c r="N223" s="435" t="s">
        <v>103</v>
      </c>
      <c r="O223" s="418" t="s">
        <v>101</v>
      </c>
      <c r="P223" s="457" t="s">
        <v>718</v>
      </c>
      <c r="Q223" s="457" t="s">
        <v>719</v>
      </c>
      <c r="R223" s="421" t="s">
        <v>720</v>
      </c>
      <c r="S223" s="477">
        <v>0</v>
      </c>
      <c r="T223" s="495">
        <v>1</v>
      </c>
    </row>
    <row r="224" spans="1:20" ht="51.95" customHeight="1">
      <c r="A224" s="468" t="s">
        <v>721</v>
      </c>
      <c r="B224" s="468" t="s">
        <v>692</v>
      </c>
      <c r="C224" s="470">
        <v>44627</v>
      </c>
      <c r="D224" s="468" t="s">
        <v>95</v>
      </c>
      <c r="E224" s="469" t="s">
        <v>147</v>
      </c>
      <c r="F224" s="475" t="s">
        <v>722</v>
      </c>
      <c r="G224" s="471">
        <v>15000000</v>
      </c>
      <c r="H224" s="481" t="s">
        <v>120</v>
      </c>
      <c r="I224" s="469" t="s">
        <v>103</v>
      </c>
      <c r="J224" s="1" t="s">
        <v>103</v>
      </c>
      <c r="K224" s="3" t="str">
        <f>VLOOKUP(I224,Prices!A:B,2,0)</f>
        <v>.</v>
      </c>
      <c r="L224" s="471" t="s">
        <v>103</v>
      </c>
      <c r="M224" s="471">
        <f>G224</f>
        <v>15000000</v>
      </c>
      <c r="N224" s="471">
        <f>M224/VLOOKUP(H224, 'Currency Conversion'!B:C, 2, 0)</f>
        <v>15000000</v>
      </c>
      <c r="O224" s="481" t="s">
        <v>121</v>
      </c>
      <c r="P224" s="419" t="s">
        <v>723</v>
      </c>
      <c r="Q224" s="419" t="s">
        <v>724</v>
      </c>
      <c r="R224" s="489" t="s">
        <v>103</v>
      </c>
      <c r="S224" s="477">
        <v>0</v>
      </c>
      <c r="T224" s="496">
        <v>0</v>
      </c>
    </row>
    <row r="225" spans="1:20" s="101" customFormat="1" ht="54.95" customHeight="1">
      <c r="A225" s="454" t="s">
        <v>725</v>
      </c>
      <c r="B225" s="454" t="s">
        <v>692</v>
      </c>
      <c r="C225" s="455" t="s">
        <v>726</v>
      </c>
      <c r="D225" s="454" t="s">
        <v>95</v>
      </c>
      <c r="E225" s="424" t="s">
        <v>147</v>
      </c>
      <c r="F225" s="479" t="s">
        <v>727</v>
      </c>
      <c r="G225" s="433">
        <v>1500000</v>
      </c>
      <c r="H225" s="411" t="s">
        <v>120</v>
      </c>
      <c r="I225" s="474" t="s">
        <v>103</v>
      </c>
      <c r="J225" s="7" t="s">
        <v>103</v>
      </c>
      <c r="K225" s="3" t="str">
        <f>VLOOKUP(I225,Prices!A:B,2,0)</f>
        <v>.</v>
      </c>
      <c r="L225" s="478" t="s">
        <v>103</v>
      </c>
      <c r="M225" s="433">
        <f>G225</f>
        <v>1500000</v>
      </c>
      <c r="N225" s="433">
        <f>M225/VLOOKUP(H225, 'Currency Conversion'!B:C, 2, 0)</f>
        <v>1500000</v>
      </c>
      <c r="O225" s="411" t="s">
        <v>121</v>
      </c>
      <c r="P225" s="419" t="s">
        <v>723</v>
      </c>
      <c r="Q225" s="491" t="s">
        <v>103</v>
      </c>
      <c r="R225" s="491" t="s">
        <v>103</v>
      </c>
      <c r="S225" s="477">
        <v>0</v>
      </c>
      <c r="T225" s="398">
        <v>0</v>
      </c>
    </row>
    <row r="226" spans="1:20" ht="17.100000000000001" customHeight="1">
      <c r="A226" s="595" t="s">
        <v>728</v>
      </c>
      <c r="B226" s="598" t="s">
        <v>692</v>
      </c>
      <c r="C226" s="601">
        <v>44622</v>
      </c>
      <c r="D226" s="595" t="s">
        <v>95</v>
      </c>
      <c r="E226" s="598" t="s">
        <v>96</v>
      </c>
      <c r="F226" s="607" t="s">
        <v>729</v>
      </c>
      <c r="G226" s="586" t="s">
        <v>98</v>
      </c>
      <c r="H226" s="571" t="s">
        <v>99</v>
      </c>
      <c r="I226" s="469" t="s">
        <v>107</v>
      </c>
      <c r="J226" s="1">
        <v>10000</v>
      </c>
      <c r="K226" s="3">
        <f>VLOOKUP(I226,Prices!A:B,2,0)</f>
        <v>0.15</v>
      </c>
      <c r="L226" s="471">
        <f>J226*K226</f>
        <v>1500</v>
      </c>
      <c r="M226" s="561">
        <f>SUM(L226:L228)</f>
        <v>2014000</v>
      </c>
      <c r="N226" s="589">
        <f>M226/VLOOKUP(H226, 'Currency Conversion'!B:C, 2, 0)</f>
        <v>1849912.7399650959</v>
      </c>
      <c r="O226" s="571" t="s">
        <v>269</v>
      </c>
      <c r="P226" s="582" t="s">
        <v>730</v>
      </c>
      <c r="Q226" s="569" t="s">
        <v>103</v>
      </c>
      <c r="R226" s="569" t="s">
        <v>103</v>
      </c>
      <c r="S226" s="653">
        <v>0</v>
      </c>
      <c r="T226" s="524">
        <v>0</v>
      </c>
    </row>
    <row r="227" spans="1:20" ht="12.95" customHeight="1">
      <c r="A227" s="596"/>
      <c r="B227" s="599"/>
      <c r="C227" s="602"/>
      <c r="D227" s="596"/>
      <c r="E227" s="599"/>
      <c r="F227" s="608"/>
      <c r="G227" s="587"/>
      <c r="H227" s="572"/>
      <c r="I227" s="469" t="s">
        <v>731</v>
      </c>
      <c r="J227" s="1">
        <v>10000</v>
      </c>
      <c r="K227" s="3">
        <f>VLOOKUP(I227,Prices!A:B,2,0)</f>
        <v>200</v>
      </c>
      <c r="L227" s="471">
        <f>J227*K227</f>
        <v>2000000</v>
      </c>
      <c r="M227" s="562"/>
      <c r="N227" s="590"/>
      <c r="O227" s="572"/>
      <c r="P227" s="583"/>
      <c r="Q227" s="531"/>
      <c r="R227" s="531"/>
      <c r="S227" s="654"/>
      <c r="T227" s="526"/>
    </row>
    <row r="228" spans="1:20" ht="20.100000000000001" customHeight="1">
      <c r="A228" s="597"/>
      <c r="B228" s="600"/>
      <c r="C228" s="603"/>
      <c r="D228" s="597"/>
      <c r="E228" s="600"/>
      <c r="F228" s="609"/>
      <c r="G228" s="588"/>
      <c r="H228" s="573"/>
      <c r="I228" s="469" t="s">
        <v>732</v>
      </c>
      <c r="J228" s="1">
        <v>50000</v>
      </c>
      <c r="K228" s="3">
        <f>VLOOKUP(I228,Prices!A:B,2,0)</f>
        <v>0.25</v>
      </c>
      <c r="L228" s="471">
        <f>J228*K228</f>
        <v>12500</v>
      </c>
      <c r="M228" s="563"/>
      <c r="N228" s="591"/>
      <c r="O228" s="573"/>
      <c r="P228" s="584"/>
      <c r="Q228" s="532"/>
      <c r="R228" s="532"/>
      <c r="S228" s="655"/>
      <c r="T228" s="525"/>
    </row>
    <row r="229" spans="1:20" ht="20.100000000000001" customHeight="1">
      <c r="A229" s="459" t="s">
        <v>733</v>
      </c>
      <c r="B229" s="461" t="s">
        <v>692</v>
      </c>
      <c r="C229" s="463">
        <v>44627</v>
      </c>
      <c r="D229" s="459" t="s">
        <v>117</v>
      </c>
      <c r="E229" s="364" t="s">
        <v>734</v>
      </c>
      <c r="F229" s="483" t="s">
        <v>735</v>
      </c>
      <c r="G229" s="485">
        <v>80000000</v>
      </c>
      <c r="H229" s="467" t="s">
        <v>120</v>
      </c>
      <c r="I229" s="469" t="s">
        <v>103</v>
      </c>
      <c r="J229" s="1" t="s">
        <v>103</v>
      </c>
      <c r="K229" s="3" t="s">
        <v>103</v>
      </c>
      <c r="L229" s="471" t="s">
        <v>103</v>
      </c>
      <c r="M229" s="465">
        <f>G229</f>
        <v>80000000</v>
      </c>
      <c r="N229" s="435">
        <f>M229/VLOOKUP(H229, 'Currency Conversion'!B:C, 2, 0)</f>
        <v>80000000</v>
      </c>
      <c r="O229" s="467" t="s">
        <v>121</v>
      </c>
      <c r="P229" s="457" t="s">
        <v>343</v>
      </c>
      <c r="Q229" s="487" t="s">
        <v>103</v>
      </c>
      <c r="R229" s="487" t="s">
        <v>103</v>
      </c>
      <c r="S229" s="477">
        <v>1</v>
      </c>
      <c r="T229" s="495">
        <v>1</v>
      </c>
    </row>
    <row r="230" spans="1:20" s="104" customFormat="1" ht="20.100000000000001" customHeight="1">
      <c r="A230" s="441" t="s">
        <v>736</v>
      </c>
      <c r="B230" s="426" t="s">
        <v>737</v>
      </c>
      <c r="C230" s="438">
        <v>44653</v>
      </c>
      <c r="D230" s="441" t="s">
        <v>95</v>
      </c>
      <c r="E230" s="426" t="s">
        <v>96</v>
      </c>
      <c r="F230" s="428" t="s">
        <v>738</v>
      </c>
      <c r="G230" s="430" t="s">
        <v>135</v>
      </c>
      <c r="H230" s="418" t="s">
        <v>99</v>
      </c>
      <c r="I230" s="444" t="s">
        <v>224</v>
      </c>
      <c r="J230" s="109">
        <v>1500</v>
      </c>
      <c r="K230" s="3">
        <f>VLOOKUP(I230,Prices!A:B,2,0)</f>
        <v>2000</v>
      </c>
      <c r="L230" s="432">
        <f>J230*K230</f>
        <v>3000000</v>
      </c>
      <c r="M230" s="415">
        <f>L230</f>
        <v>3000000</v>
      </c>
      <c r="N230" s="435">
        <f>M230/VLOOKUP(H230, 'Currency Conversion'!B:C, 2, 0)</f>
        <v>2755580.049600441</v>
      </c>
      <c r="O230" s="418" t="s">
        <v>101</v>
      </c>
      <c r="P230" s="457" t="s">
        <v>739</v>
      </c>
      <c r="Q230" s="457" t="s">
        <v>740</v>
      </c>
      <c r="R230" s="487" t="s">
        <v>103</v>
      </c>
      <c r="S230" s="477">
        <v>0</v>
      </c>
      <c r="T230" s="495">
        <v>1</v>
      </c>
    </row>
    <row r="231" spans="1:20" s="104" customFormat="1" ht="20.100000000000001" customHeight="1">
      <c r="A231" s="441" t="s">
        <v>741</v>
      </c>
      <c r="B231" s="426" t="s">
        <v>737</v>
      </c>
      <c r="C231" s="438">
        <v>44609</v>
      </c>
      <c r="D231" s="441" t="s">
        <v>112</v>
      </c>
      <c r="E231" s="426" t="s">
        <v>96</v>
      </c>
      <c r="F231" s="428" t="s">
        <v>742</v>
      </c>
      <c r="G231" s="430" t="s">
        <v>98</v>
      </c>
      <c r="H231" s="418" t="s">
        <v>103</v>
      </c>
      <c r="I231" s="444" t="s">
        <v>103</v>
      </c>
      <c r="J231" s="109" t="s">
        <v>103</v>
      </c>
      <c r="K231" s="3" t="s">
        <v>103</v>
      </c>
      <c r="L231" s="432" t="s">
        <v>103</v>
      </c>
      <c r="M231" s="415" t="s">
        <v>103</v>
      </c>
      <c r="N231" s="434" t="s">
        <v>103</v>
      </c>
      <c r="O231" s="418" t="s">
        <v>121</v>
      </c>
      <c r="P231" s="457" t="s">
        <v>743</v>
      </c>
      <c r="Q231" s="487" t="s">
        <v>103</v>
      </c>
      <c r="R231" s="487" t="s">
        <v>103</v>
      </c>
      <c r="S231" s="477">
        <v>0</v>
      </c>
      <c r="T231" s="495">
        <v>1</v>
      </c>
    </row>
    <row r="232" spans="1:20" s="104" customFormat="1" ht="19.5" customHeight="1">
      <c r="A232" s="529" t="s">
        <v>744</v>
      </c>
      <c r="B232" s="529" t="s">
        <v>737</v>
      </c>
      <c r="C232" s="554">
        <v>44616</v>
      </c>
      <c r="D232" s="529" t="s">
        <v>112</v>
      </c>
      <c r="E232" s="555" t="s">
        <v>133</v>
      </c>
      <c r="F232" s="646" t="s">
        <v>745</v>
      </c>
      <c r="G232" s="585" t="s">
        <v>135</v>
      </c>
      <c r="H232" s="559" t="s">
        <v>99</v>
      </c>
      <c r="I232" s="444" t="s">
        <v>746</v>
      </c>
      <c r="J232" s="109" t="s">
        <v>618</v>
      </c>
      <c r="K232" s="3" t="str">
        <f>VLOOKUP(I232,Prices!A:B,2,0)</f>
        <v>.</v>
      </c>
      <c r="L232" s="432" t="s">
        <v>103</v>
      </c>
      <c r="M232" s="560">
        <f>SUM(L232:L240)</f>
        <v>59917100</v>
      </c>
      <c r="N232" s="589">
        <f>M232/VLOOKUP(H232, 'Currency Conversion'!B:C, 2, 0)</f>
        <v>55035455.129971527</v>
      </c>
      <c r="O232" s="559" t="s">
        <v>269</v>
      </c>
      <c r="P232" s="574" t="s">
        <v>747</v>
      </c>
      <c r="Q232" s="574" t="s">
        <v>748</v>
      </c>
      <c r="R232" s="649" t="s">
        <v>103</v>
      </c>
      <c r="S232" s="653">
        <v>0</v>
      </c>
      <c r="T232" s="527">
        <v>0</v>
      </c>
    </row>
    <row r="233" spans="1:20" s="104" customFormat="1">
      <c r="A233" s="529"/>
      <c r="B233" s="529"/>
      <c r="C233" s="554"/>
      <c r="D233" s="529"/>
      <c r="E233" s="555"/>
      <c r="F233" s="646"/>
      <c r="G233" s="585"/>
      <c r="H233" s="559"/>
      <c r="I233" s="444" t="s">
        <v>749</v>
      </c>
      <c r="J233" s="109" t="s">
        <v>618</v>
      </c>
      <c r="K233" s="3">
        <f>VLOOKUP(I233,Prices!A:B,2,0)</f>
        <v>35000</v>
      </c>
      <c r="L233" s="432" t="s">
        <v>103</v>
      </c>
      <c r="M233" s="560"/>
      <c r="N233" s="590"/>
      <c r="O233" s="559"/>
      <c r="P233" s="574"/>
      <c r="Q233" s="574"/>
      <c r="R233" s="625"/>
      <c r="S233" s="654"/>
      <c r="T233" s="527"/>
    </row>
    <row r="234" spans="1:20" s="104" customFormat="1" ht="18" customHeight="1">
      <c r="A234" s="529"/>
      <c r="B234" s="529"/>
      <c r="C234" s="554"/>
      <c r="D234" s="529"/>
      <c r="E234" s="555"/>
      <c r="F234" s="646"/>
      <c r="G234" s="585"/>
      <c r="H234" s="559"/>
      <c r="I234" s="444" t="s">
        <v>750</v>
      </c>
      <c r="J234" s="109">
        <v>100</v>
      </c>
      <c r="K234" s="3">
        <f>VLOOKUP(I234,Prices!A:B,2,0)</f>
        <v>11000</v>
      </c>
      <c r="L234" s="432">
        <f>J234*K234</f>
        <v>1100000</v>
      </c>
      <c r="M234" s="560"/>
      <c r="N234" s="590"/>
      <c r="O234" s="559"/>
      <c r="P234" s="574"/>
      <c r="Q234" s="574"/>
      <c r="R234" s="625"/>
      <c r="S234" s="654"/>
      <c r="T234" s="527"/>
    </row>
    <row r="235" spans="1:20" s="104" customFormat="1">
      <c r="A235" s="529"/>
      <c r="B235" s="529"/>
      <c r="C235" s="554"/>
      <c r="D235" s="529"/>
      <c r="E235" s="555"/>
      <c r="F235" s="646"/>
      <c r="G235" s="585"/>
      <c r="H235" s="559"/>
      <c r="I235" s="444" t="s">
        <v>751</v>
      </c>
      <c r="J235" s="109" t="s">
        <v>618</v>
      </c>
      <c r="K235" s="3">
        <f>VLOOKUP(I235,Prices!A:B,2,0)</f>
        <v>150</v>
      </c>
      <c r="L235" s="432" t="s">
        <v>103</v>
      </c>
      <c r="M235" s="560"/>
      <c r="N235" s="590"/>
      <c r="O235" s="559"/>
      <c r="P235" s="574"/>
      <c r="Q235" s="574"/>
      <c r="R235" s="625"/>
      <c r="S235" s="654"/>
      <c r="T235" s="527"/>
    </row>
    <row r="236" spans="1:20" s="104" customFormat="1" ht="20.100000000000001" customHeight="1">
      <c r="A236" s="529"/>
      <c r="B236" s="529"/>
      <c r="C236" s="554"/>
      <c r="D236" s="529"/>
      <c r="E236" s="555"/>
      <c r="F236" s="646"/>
      <c r="G236" s="585"/>
      <c r="H236" s="559"/>
      <c r="I236" s="444" t="s">
        <v>752</v>
      </c>
      <c r="J236" s="109">
        <v>30000</v>
      </c>
      <c r="K236" s="3">
        <f>VLOOKUP(I236,Prices!A:B,2,0)</f>
        <v>0.56999999999999995</v>
      </c>
      <c r="L236" s="432">
        <f>J236*K236</f>
        <v>17100</v>
      </c>
      <c r="M236" s="560"/>
      <c r="N236" s="590"/>
      <c r="O236" s="559"/>
      <c r="P236" s="574"/>
      <c r="Q236" s="574"/>
      <c r="R236" s="625"/>
      <c r="S236" s="654"/>
      <c r="T236" s="527"/>
    </row>
    <row r="237" spans="1:20" s="104" customFormat="1">
      <c r="A237" s="529"/>
      <c r="B237" s="529"/>
      <c r="C237" s="554"/>
      <c r="D237" s="529"/>
      <c r="E237" s="555"/>
      <c r="F237" s="646"/>
      <c r="G237" s="585"/>
      <c r="H237" s="559"/>
      <c r="I237" s="444" t="s">
        <v>753</v>
      </c>
      <c r="J237" s="109">
        <v>1170</v>
      </c>
      <c r="K237" s="3" t="str">
        <f>VLOOKUP(I237,Prices!A:B,2,0)</f>
        <v>.</v>
      </c>
      <c r="L237" s="432" t="s">
        <v>103</v>
      </c>
      <c r="M237" s="560"/>
      <c r="N237" s="590"/>
      <c r="O237" s="559"/>
      <c r="P237" s="574"/>
      <c r="Q237" s="574"/>
      <c r="R237" s="625"/>
      <c r="S237" s="654"/>
      <c r="T237" s="527"/>
    </row>
    <row r="238" spans="1:20" s="104" customFormat="1">
      <c r="A238" s="529"/>
      <c r="B238" s="529"/>
      <c r="C238" s="554"/>
      <c r="D238" s="529"/>
      <c r="E238" s="555"/>
      <c r="F238" s="646"/>
      <c r="G238" s="585"/>
      <c r="H238" s="559"/>
      <c r="I238" s="444" t="s">
        <v>754</v>
      </c>
      <c r="J238" s="109" t="s">
        <v>618</v>
      </c>
      <c r="K238" s="3">
        <f>VLOOKUP(I238,Prices!A:B,2,0)</f>
        <v>102000</v>
      </c>
      <c r="L238" s="432" t="s">
        <v>103</v>
      </c>
      <c r="M238" s="560"/>
      <c r="N238" s="590"/>
      <c r="O238" s="559"/>
      <c r="P238" s="574"/>
      <c r="Q238" s="574"/>
      <c r="R238" s="625"/>
      <c r="S238" s="654"/>
      <c r="T238" s="527"/>
    </row>
    <row r="239" spans="1:20" s="104" customFormat="1" ht="19.5" customHeight="1">
      <c r="A239" s="529"/>
      <c r="B239" s="529"/>
      <c r="C239" s="554"/>
      <c r="D239" s="529"/>
      <c r="E239" s="555"/>
      <c r="F239" s="646"/>
      <c r="G239" s="585"/>
      <c r="H239" s="559"/>
      <c r="I239" s="444" t="s">
        <v>369</v>
      </c>
      <c r="J239" s="109">
        <v>42000</v>
      </c>
      <c r="K239" s="3">
        <f>VLOOKUP(I239,Prices!A:B,2,0)</f>
        <v>1400</v>
      </c>
      <c r="L239" s="432">
        <f>J239*K239</f>
        <v>58800000</v>
      </c>
      <c r="M239" s="560"/>
      <c r="N239" s="590"/>
      <c r="O239" s="559"/>
      <c r="P239" s="574"/>
      <c r="Q239" s="574"/>
      <c r="R239" s="625"/>
      <c r="S239" s="654"/>
      <c r="T239" s="527"/>
    </row>
    <row r="240" spans="1:20" s="104" customFormat="1">
      <c r="A240" s="529"/>
      <c r="B240" s="529"/>
      <c r="C240" s="554"/>
      <c r="D240" s="529"/>
      <c r="E240" s="555"/>
      <c r="F240" s="646"/>
      <c r="G240" s="585"/>
      <c r="H240" s="559"/>
      <c r="I240" s="444" t="s">
        <v>755</v>
      </c>
      <c r="J240" s="109">
        <v>1500</v>
      </c>
      <c r="K240" s="3" t="str">
        <f>VLOOKUP(I240,Prices!A:B,2,0)</f>
        <v>.</v>
      </c>
      <c r="L240" s="432" t="s">
        <v>103</v>
      </c>
      <c r="M240" s="560"/>
      <c r="N240" s="591"/>
      <c r="O240" s="559"/>
      <c r="P240" s="574"/>
      <c r="Q240" s="574"/>
      <c r="R240" s="650"/>
      <c r="S240" s="655"/>
      <c r="T240" s="527"/>
    </row>
    <row r="241" spans="1:20" s="104" customFormat="1" ht="94.5">
      <c r="A241" s="447" t="s">
        <v>756</v>
      </c>
      <c r="B241" s="447" t="s">
        <v>737</v>
      </c>
      <c r="C241" s="443">
        <v>44664</v>
      </c>
      <c r="D241" s="447" t="s">
        <v>112</v>
      </c>
      <c r="E241" s="444" t="s">
        <v>141</v>
      </c>
      <c r="F241" s="445" t="s">
        <v>757</v>
      </c>
      <c r="G241" s="449" t="s">
        <v>98</v>
      </c>
      <c r="H241" s="446" t="s">
        <v>99</v>
      </c>
      <c r="I241" s="444" t="s">
        <v>295</v>
      </c>
      <c r="J241" s="109">
        <v>100</v>
      </c>
      <c r="K241" s="3">
        <f>VLOOKUP(I241,Prices!A:B,2,0)</f>
        <v>500000</v>
      </c>
      <c r="L241" s="432">
        <f>J241*K241</f>
        <v>50000000</v>
      </c>
      <c r="M241" s="432">
        <f>L241</f>
        <v>50000000</v>
      </c>
      <c r="N241" s="435">
        <f>M241/VLOOKUP(H241, 'Currency Conversion'!B:C, 2, 0)</f>
        <v>45926334.16000735</v>
      </c>
      <c r="O241" s="446" t="s">
        <v>269</v>
      </c>
      <c r="P241" s="419" t="s">
        <v>758</v>
      </c>
      <c r="Q241" s="419" t="s">
        <v>759</v>
      </c>
      <c r="R241" s="365" t="s">
        <v>103</v>
      </c>
      <c r="S241" s="477">
        <v>0</v>
      </c>
      <c r="T241" s="496">
        <v>1</v>
      </c>
    </row>
    <row r="242" spans="1:20" s="104" customFormat="1" ht="204.75">
      <c r="A242" s="447" t="s">
        <v>760</v>
      </c>
      <c r="B242" s="447" t="s">
        <v>737</v>
      </c>
      <c r="C242" s="443">
        <v>44674</v>
      </c>
      <c r="D242" s="447" t="s">
        <v>112</v>
      </c>
      <c r="E242" s="444" t="s">
        <v>133</v>
      </c>
      <c r="F242" s="445" t="s">
        <v>761</v>
      </c>
      <c r="G242" s="449">
        <v>1490000000</v>
      </c>
      <c r="H242" s="446" t="s">
        <v>99</v>
      </c>
      <c r="I242" s="444" t="s">
        <v>103</v>
      </c>
      <c r="J242" s="109" t="s">
        <v>103</v>
      </c>
      <c r="K242" s="3" t="s">
        <v>103</v>
      </c>
      <c r="L242" s="432" t="s">
        <v>103</v>
      </c>
      <c r="M242" s="432">
        <f>G242</f>
        <v>1490000000</v>
      </c>
      <c r="N242" s="435">
        <f>M242/VLOOKUP(H242, 'Currency Conversion'!B:C, 2, 0)</f>
        <v>1368604757.968219</v>
      </c>
      <c r="O242" s="446" t="s">
        <v>121</v>
      </c>
      <c r="P242" s="419" t="s">
        <v>762</v>
      </c>
      <c r="Q242" s="419" t="s">
        <v>763</v>
      </c>
      <c r="R242" s="419" t="s">
        <v>764</v>
      </c>
      <c r="S242" s="477">
        <v>0</v>
      </c>
      <c r="T242" s="496">
        <v>1</v>
      </c>
    </row>
    <row r="243" spans="1:20" s="104" customFormat="1" ht="51.95" customHeight="1">
      <c r="A243" s="472" t="s">
        <v>765</v>
      </c>
      <c r="B243" s="472" t="s">
        <v>737</v>
      </c>
      <c r="C243" s="473">
        <v>44616</v>
      </c>
      <c r="D243" s="472" t="s">
        <v>117</v>
      </c>
      <c r="E243" s="474" t="s">
        <v>154</v>
      </c>
      <c r="F243" s="445" t="s">
        <v>766</v>
      </c>
      <c r="G243" s="478">
        <v>1000000000</v>
      </c>
      <c r="H243" s="477" t="s">
        <v>99</v>
      </c>
      <c r="I243" s="474" t="s">
        <v>103</v>
      </c>
      <c r="J243" s="7" t="s">
        <v>103</v>
      </c>
      <c r="K243" s="3" t="str">
        <f>VLOOKUP(I243,Prices!A:B,2,0)</f>
        <v>.</v>
      </c>
      <c r="L243" s="478" t="s">
        <v>103</v>
      </c>
      <c r="M243" s="478">
        <f>G243</f>
        <v>1000000000</v>
      </c>
      <c r="N243" s="432">
        <f>M243/VLOOKUP(H243, 'Currency Conversion'!B:C, 2, 0)</f>
        <v>918526683.20014691</v>
      </c>
      <c r="O243" s="477" t="s">
        <v>101</v>
      </c>
      <c r="P243" s="419" t="s">
        <v>767</v>
      </c>
      <c r="Q243" s="419" t="s">
        <v>768</v>
      </c>
      <c r="R243" s="419" t="s">
        <v>769</v>
      </c>
      <c r="S243" s="477">
        <v>0</v>
      </c>
      <c r="T243" s="497">
        <v>0</v>
      </c>
    </row>
    <row r="244" spans="1:20" s="104" customFormat="1" ht="51.95" customHeight="1">
      <c r="A244" s="472" t="s">
        <v>770</v>
      </c>
      <c r="B244" s="472" t="s">
        <v>737</v>
      </c>
      <c r="C244" s="473">
        <v>44623</v>
      </c>
      <c r="D244" s="472" t="s">
        <v>117</v>
      </c>
      <c r="E244" s="474" t="s">
        <v>118</v>
      </c>
      <c r="F244" s="453" t="s">
        <v>771</v>
      </c>
      <c r="G244" s="478">
        <v>30000000</v>
      </c>
      <c r="H244" s="477" t="s">
        <v>772</v>
      </c>
      <c r="I244" s="474" t="s">
        <v>103</v>
      </c>
      <c r="J244" s="7" t="s">
        <v>103</v>
      </c>
      <c r="K244" s="3" t="str">
        <f>VLOOKUP(I244,Prices!A:B,2,0)</f>
        <v>.</v>
      </c>
      <c r="L244" s="478" t="s">
        <v>103</v>
      </c>
      <c r="M244" s="478">
        <f>G244</f>
        <v>30000000</v>
      </c>
      <c r="N244" s="432">
        <f>M244/VLOOKUP(H244, 'Currency Conversion'!B:C, 2, 0)</f>
        <v>6479481.6414686823</v>
      </c>
      <c r="O244" s="477" t="s">
        <v>101</v>
      </c>
      <c r="P244" s="419" t="s">
        <v>773</v>
      </c>
      <c r="Q244" s="366" t="s">
        <v>103</v>
      </c>
      <c r="R244" s="366" t="s">
        <v>103</v>
      </c>
      <c r="S244" s="477">
        <v>0</v>
      </c>
      <c r="T244" s="497">
        <v>1</v>
      </c>
    </row>
    <row r="245" spans="1:20" s="104" customFormat="1" ht="48.95" customHeight="1">
      <c r="A245" s="472" t="s">
        <v>774</v>
      </c>
      <c r="B245" s="472" t="s">
        <v>775</v>
      </c>
      <c r="C245" s="473">
        <v>44619</v>
      </c>
      <c r="D245" s="472" t="s">
        <v>112</v>
      </c>
      <c r="E245" s="474" t="s">
        <v>133</v>
      </c>
      <c r="F245" s="445" t="s">
        <v>776</v>
      </c>
      <c r="G245" s="478">
        <v>10000000</v>
      </c>
      <c r="H245" s="477" t="s">
        <v>120</v>
      </c>
      <c r="I245" s="474" t="s">
        <v>103</v>
      </c>
      <c r="J245" s="7" t="s">
        <v>103</v>
      </c>
      <c r="K245" s="3" t="str">
        <f>VLOOKUP(I245,Prices!A:B,2,0)</f>
        <v>.</v>
      </c>
      <c r="L245" s="478" t="s">
        <v>103</v>
      </c>
      <c r="M245" s="478">
        <f>G245</f>
        <v>10000000</v>
      </c>
      <c r="N245" s="432">
        <f>M245/VLOOKUP(H245, 'Currency Conversion'!B:C, 2, 0)</f>
        <v>10000000</v>
      </c>
      <c r="O245" s="477" t="s">
        <v>101</v>
      </c>
      <c r="P245" s="419" t="s">
        <v>777</v>
      </c>
      <c r="Q245" s="419" t="s">
        <v>778</v>
      </c>
      <c r="R245" s="448" t="s">
        <v>779</v>
      </c>
      <c r="S245" s="477">
        <v>0</v>
      </c>
      <c r="T245" s="497">
        <v>0</v>
      </c>
    </row>
    <row r="246" spans="1:20" s="104" customFormat="1" ht="78.75" customHeight="1">
      <c r="A246" s="529" t="s">
        <v>780</v>
      </c>
      <c r="B246" s="529" t="s">
        <v>781</v>
      </c>
      <c r="C246" s="554">
        <v>44614</v>
      </c>
      <c r="D246" s="529" t="s">
        <v>95</v>
      </c>
      <c r="E246" s="555" t="s">
        <v>96</v>
      </c>
      <c r="F246" s="651" t="s">
        <v>782</v>
      </c>
      <c r="G246" s="560" t="s">
        <v>98</v>
      </c>
      <c r="H246" s="559" t="s">
        <v>99</v>
      </c>
      <c r="I246" s="444" t="s">
        <v>783</v>
      </c>
      <c r="J246" s="432">
        <v>5000</v>
      </c>
      <c r="K246" s="3" t="str">
        <f>VLOOKUP(I246,Prices!A:B,2,0)</f>
        <v>.</v>
      </c>
      <c r="L246" s="432">
        <v>0</v>
      </c>
      <c r="M246" s="560">
        <f>SUM(L246:L249)</f>
        <v>1931.9999999999998</v>
      </c>
      <c r="N246" s="545">
        <f>M246/VLOOKUP(H246, 'Currency Conversion'!B:C, 2, 0)</f>
        <v>1774.5935519426837</v>
      </c>
      <c r="O246" s="579" t="s">
        <v>121</v>
      </c>
      <c r="P246" s="551" t="s">
        <v>784</v>
      </c>
      <c r="Q246" s="551" t="s">
        <v>785</v>
      </c>
      <c r="R246" s="652" t="s">
        <v>103</v>
      </c>
      <c r="S246" s="653">
        <v>0</v>
      </c>
      <c r="T246" s="527">
        <v>1</v>
      </c>
    </row>
    <row r="247" spans="1:20" s="104" customFormat="1">
      <c r="A247" s="529"/>
      <c r="B247" s="529"/>
      <c r="C247" s="554"/>
      <c r="D247" s="529"/>
      <c r="E247" s="555"/>
      <c r="F247" s="651"/>
      <c r="G247" s="560"/>
      <c r="H247" s="559"/>
      <c r="I247" s="444" t="s">
        <v>786</v>
      </c>
      <c r="J247" s="432">
        <v>5000</v>
      </c>
      <c r="K247" s="3" t="str">
        <f>VLOOKUP(I247,Prices!A:B,2,0)</f>
        <v>.</v>
      </c>
      <c r="L247" s="432">
        <v>0</v>
      </c>
      <c r="M247" s="560"/>
      <c r="N247" s="546"/>
      <c r="O247" s="580"/>
      <c r="P247" s="552"/>
      <c r="Q247" s="552"/>
      <c r="R247" s="613"/>
      <c r="S247" s="654"/>
      <c r="T247" s="527"/>
    </row>
    <row r="248" spans="1:20" s="104" customFormat="1">
      <c r="A248" s="529"/>
      <c r="B248" s="529"/>
      <c r="C248" s="554"/>
      <c r="D248" s="529"/>
      <c r="E248" s="555"/>
      <c r="F248" s="651"/>
      <c r="G248" s="560"/>
      <c r="H248" s="559"/>
      <c r="I248" s="444" t="s">
        <v>787</v>
      </c>
      <c r="J248" s="432">
        <v>5000</v>
      </c>
      <c r="K248" s="3" t="str">
        <f>VLOOKUP(I248,Prices!A:B,2,0)</f>
        <v>.</v>
      </c>
      <c r="L248" s="432">
        <v>0</v>
      </c>
      <c r="M248" s="560"/>
      <c r="N248" s="546"/>
      <c r="O248" s="580"/>
      <c r="P248" s="552"/>
      <c r="Q248" s="552"/>
      <c r="R248" s="613"/>
      <c r="S248" s="654"/>
      <c r="T248" s="527"/>
    </row>
    <row r="249" spans="1:20" s="104" customFormat="1">
      <c r="A249" s="529"/>
      <c r="B249" s="529"/>
      <c r="C249" s="554"/>
      <c r="D249" s="529"/>
      <c r="E249" s="555"/>
      <c r="F249" s="651"/>
      <c r="G249" s="560"/>
      <c r="H249" s="559"/>
      <c r="I249" s="444" t="s">
        <v>100</v>
      </c>
      <c r="J249" s="432">
        <v>840</v>
      </c>
      <c r="K249" s="3">
        <f>VLOOKUP(I249,Prices!A:B,2,0)</f>
        <v>2.2999999999999998</v>
      </c>
      <c r="L249" s="432">
        <f>J249*K249</f>
        <v>1931.9999999999998</v>
      </c>
      <c r="M249" s="560"/>
      <c r="N249" s="547"/>
      <c r="O249" s="581"/>
      <c r="P249" s="553"/>
      <c r="Q249" s="553"/>
      <c r="R249" s="614"/>
      <c r="S249" s="655"/>
      <c r="T249" s="527"/>
    </row>
    <row r="250" spans="1:20" s="104" customFormat="1" ht="42.95" customHeight="1">
      <c r="A250" s="447" t="s">
        <v>788</v>
      </c>
      <c r="B250" s="447" t="s">
        <v>781</v>
      </c>
      <c r="C250" s="443">
        <v>44621</v>
      </c>
      <c r="D250" s="447" t="s">
        <v>95</v>
      </c>
      <c r="E250" s="444" t="s">
        <v>789</v>
      </c>
      <c r="F250" s="445" t="s">
        <v>790</v>
      </c>
      <c r="G250" s="478">
        <v>5000000</v>
      </c>
      <c r="H250" s="446" t="s">
        <v>791</v>
      </c>
      <c r="I250" s="444" t="s">
        <v>103</v>
      </c>
      <c r="J250" s="109" t="s">
        <v>103</v>
      </c>
      <c r="K250" s="3" t="str">
        <f>VLOOKUP(I250,Prices!A:B,2,0)</f>
        <v>.</v>
      </c>
      <c r="L250" s="432" t="s">
        <v>103</v>
      </c>
      <c r="M250" s="432">
        <f>G250</f>
        <v>5000000</v>
      </c>
      <c r="N250" s="432">
        <f>M250/VLOOKUP(H250, 'Currency Conversion'!B:C, 2, 0)</f>
        <v>1011122.3458038422</v>
      </c>
      <c r="O250" s="446" t="s">
        <v>101</v>
      </c>
      <c r="P250" s="419" t="s">
        <v>792</v>
      </c>
      <c r="Q250" s="108" t="s">
        <v>103</v>
      </c>
      <c r="R250" s="453" t="s">
        <v>103</v>
      </c>
      <c r="S250" s="477">
        <v>0</v>
      </c>
      <c r="T250" s="496">
        <v>0</v>
      </c>
    </row>
    <row r="251" spans="1:20" s="104" customFormat="1" ht="47.1" customHeight="1">
      <c r="A251" s="447" t="s">
        <v>793</v>
      </c>
      <c r="B251" s="447" t="s">
        <v>781</v>
      </c>
      <c r="C251" s="443">
        <v>44619</v>
      </c>
      <c r="D251" s="447" t="s">
        <v>112</v>
      </c>
      <c r="E251" s="444" t="s">
        <v>133</v>
      </c>
      <c r="F251" s="445" t="s">
        <v>794</v>
      </c>
      <c r="G251" s="432">
        <v>3000000</v>
      </c>
      <c r="H251" s="446" t="s">
        <v>120</v>
      </c>
      <c r="I251" s="444" t="s">
        <v>103</v>
      </c>
      <c r="J251" s="109" t="s">
        <v>103</v>
      </c>
      <c r="K251" s="3" t="str">
        <f>VLOOKUP(I251,Prices!A:B,2,0)</f>
        <v>.</v>
      </c>
      <c r="L251" s="432" t="s">
        <v>103</v>
      </c>
      <c r="M251" s="432">
        <f>G251</f>
        <v>3000000</v>
      </c>
      <c r="N251" s="432">
        <f>M251/VLOOKUP(H251, 'Currency Conversion'!B:C, 2, 0)</f>
        <v>3000000</v>
      </c>
      <c r="O251" s="446" t="s">
        <v>101</v>
      </c>
      <c r="P251" s="419" t="s">
        <v>795</v>
      </c>
      <c r="Q251" s="367" t="s">
        <v>796</v>
      </c>
      <c r="R251" s="448" t="s">
        <v>797</v>
      </c>
      <c r="S251" s="477">
        <v>0</v>
      </c>
      <c r="T251" s="496">
        <v>0</v>
      </c>
    </row>
    <row r="252" spans="1:20" s="104" customFormat="1" ht="47.1" customHeight="1">
      <c r="A252" s="447" t="s">
        <v>798</v>
      </c>
      <c r="B252" s="447" t="s">
        <v>781</v>
      </c>
      <c r="C252" s="443">
        <v>44670</v>
      </c>
      <c r="D252" s="447" t="s">
        <v>112</v>
      </c>
      <c r="E252" s="444" t="s">
        <v>141</v>
      </c>
      <c r="F252" s="445" t="s">
        <v>799</v>
      </c>
      <c r="G252" s="432" t="s">
        <v>135</v>
      </c>
      <c r="H252" s="446" t="s">
        <v>103</v>
      </c>
      <c r="I252" s="444" t="s">
        <v>103</v>
      </c>
      <c r="J252" s="109" t="s">
        <v>103</v>
      </c>
      <c r="K252" s="3" t="str">
        <f>VLOOKUP(I252,Prices!A:B,2,0)</f>
        <v>.</v>
      </c>
      <c r="L252" s="432" t="s">
        <v>103</v>
      </c>
      <c r="M252" s="432" t="s">
        <v>103</v>
      </c>
      <c r="N252" s="432" t="s">
        <v>103</v>
      </c>
      <c r="O252" s="446" t="s">
        <v>269</v>
      </c>
      <c r="P252" s="419" t="s">
        <v>800</v>
      </c>
      <c r="Q252" s="367" t="s">
        <v>801</v>
      </c>
      <c r="R252" s="368" t="s">
        <v>103</v>
      </c>
      <c r="S252" s="477">
        <v>0</v>
      </c>
      <c r="T252" s="496">
        <v>1</v>
      </c>
    </row>
    <row r="253" spans="1:20" s="104" customFormat="1" ht="96.75" customHeight="1">
      <c r="A253" s="439" t="s">
        <v>802</v>
      </c>
      <c r="B253" s="439" t="s">
        <v>803</v>
      </c>
      <c r="C253" s="436">
        <v>44660</v>
      </c>
      <c r="D253" s="439" t="s">
        <v>95</v>
      </c>
      <c r="E253" s="425" t="s">
        <v>147</v>
      </c>
      <c r="F253" s="427" t="s">
        <v>804</v>
      </c>
      <c r="G253" s="433">
        <v>5000000</v>
      </c>
      <c r="H253" s="416" t="s">
        <v>120</v>
      </c>
      <c r="I253" s="444" t="s">
        <v>103</v>
      </c>
      <c r="J253" s="109" t="s">
        <v>103</v>
      </c>
      <c r="K253" s="3" t="str">
        <f>VLOOKUP(I253,Prices!A:B,2,0)</f>
        <v>.</v>
      </c>
      <c r="L253" s="432" t="s">
        <v>103</v>
      </c>
      <c r="M253" s="413">
        <f>G253</f>
        <v>5000000</v>
      </c>
      <c r="N253" s="432">
        <f>M253/VLOOKUP(H253, 'Currency Conversion'!B:C, 2, 0)</f>
        <v>5000000</v>
      </c>
      <c r="O253" s="416" t="s">
        <v>101</v>
      </c>
      <c r="P253" s="456" t="s">
        <v>805</v>
      </c>
      <c r="Q253" s="368" t="s">
        <v>103</v>
      </c>
      <c r="R253" s="451" t="s">
        <v>103</v>
      </c>
      <c r="S253" s="477">
        <v>0</v>
      </c>
      <c r="T253" s="493">
        <v>1</v>
      </c>
    </row>
    <row r="254" spans="1:20" s="104" customFormat="1" ht="42.95" customHeight="1">
      <c r="A254" s="439" t="s">
        <v>806</v>
      </c>
      <c r="B254" s="439" t="s">
        <v>803</v>
      </c>
      <c r="C254" s="436">
        <v>44613</v>
      </c>
      <c r="D254" s="439" t="s">
        <v>112</v>
      </c>
      <c r="E254" s="425" t="s">
        <v>96</v>
      </c>
      <c r="F254" s="427" t="s">
        <v>807</v>
      </c>
      <c r="G254" s="433">
        <v>1700000</v>
      </c>
      <c r="H254" s="416" t="s">
        <v>120</v>
      </c>
      <c r="I254" s="444" t="s">
        <v>808</v>
      </c>
      <c r="J254" s="109">
        <v>2</v>
      </c>
      <c r="K254" s="3" t="s">
        <v>103</v>
      </c>
      <c r="L254" s="432" t="s">
        <v>103</v>
      </c>
      <c r="M254" s="413">
        <f>G254</f>
        <v>1700000</v>
      </c>
      <c r="N254" s="432">
        <f>M254/VLOOKUP(H254, 'Currency Conversion'!B:C, 2, 0)</f>
        <v>1700000</v>
      </c>
      <c r="O254" s="416" t="s">
        <v>103</v>
      </c>
      <c r="P254" s="456" t="s">
        <v>809</v>
      </c>
      <c r="Q254" s="368" t="s">
        <v>103</v>
      </c>
      <c r="R254" s="451" t="s">
        <v>103</v>
      </c>
      <c r="S254" s="477">
        <v>0</v>
      </c>
      <c r="T254" s="493">
        <v>1</v>
      </c>
    </row>
    <row r="255" spans="1:20" s="103" customFormat="1" ht="24.75" customHeight="1">
      <c r="A255" s="533" t="s">
        <v>810</v>
      </c>
      <c r="B255" s="536" t="s">
        <v>803</v>
      </c>
      <c r="C255" s="539">
        <v>44619</v>
      </c>
      <c r="D255" s="533" t="s">
        <v>112</v>
      </c>
      <c r="E255" s="536" t="s">
        <v>133</v>
      </c>
      <c r="F255" s="564" t="s">
        <v>811</v>
      </c>
      <c r="G255" s="545">
        <v>4500000</v>
      </c>
      <c r="H255" s="548" t="s">
        <v>120</v>
      </c>
      <c r="I255" s="447" t="s">
        <v>812</v>
      </c>
      <c r="J255" s="109">
        <v>486</v>
      </c>
      <c r="K255" s="3" t="s">
        <v>103</v>
      </c>
      <c r="L255" s="369" t="s">
        <v>103</v>
      </c>
      <c r="M255" s="545">
        <f>G255</f>
        <v>4500000</v>
      </c>
      <c r="N255" s="545">
        <f>M255/VLOOKUP(H255, 'Currency Conversion'!B:C, 2, 0)</f>
        <v>4500000</v>
      </c>
      <c r="O255" s="548" t="s">
        <v>121</v>
      </c>
      <c r="P255" s="582" t="s">
        <v>813</v>
      </c>
      <c r="Q255" s="582" t="s">
        <v>814</v>
      </c>
      <c r="R255" s="576" t="s">
        <v>815</v>
      </c>
      <c r="S255" s="653">
        <v>0</v>
      </c>
      <c r="T255" s="524">
        <v>0</v>
      </c>
    </row>
    <row r="256" spans="1:20" s="103" customFormat="1">
      <c r="A256" s="535"/>
      <c r="B256" s="538"/>
      <c r="C256" s="541"/>
      <c r="D256" s="535"/>
      <c r="E256" s="538"/>
      <c r="F256" s="565"/>
      <c r="G256" s="547"/>
      <c r="H256" s="550"/>
      <c r="I256" s="447" t="s">
        <v>816</v>
      </c>
      <c r="J256" s="109">
        <v>100</v>
      </c>
      <c r="K256" s="3" t="s">
        <v>103</v>
      </c>
      <c r="L256" s="369" t="s">
        <v>103</v>
      </c>
      <c r="M256" s="547"/>
      <c r="N256" s="547"/>
      <c r="O256" s="550"/>
      <c r="P256" s="584"/>
      <c r="Q256" s="584"/>
      <c r="R256" s="577"/>
      <c r="S256" s="655"/>
      <c r="T256" s="525"/>
    </row>
    <row r="257" spans="1:20" s="104" customFormat="1" ht="42.95" customHeight="1">
      <c r="A257" s="447" t="s">
        <v>817</v>
      </c>
      <c r="B257" s="447" t="s">
        <v>803</v>
      </c>
      <c r="C257" s="443">
        <v>44623</v>
      </c>
      <c r="D257" s="447" t="s">
        <v>112</v>
      </c>
      <c r="E257" s="444" t="s">
        <v>133</v>
      </c>
      <c r="F257" s="445" t="s">
        <v>818</v>
      </c>
      <c r="G257" s="432">
        <v>32200000</v>
      </c>
      <c r="H257" s="446" t="s">
        <v>120</v>
      </c>
      <c r="I257" s="444" t="s">
        <v>103</v>
      </c>
      <c r="J257" s="109" t="s">
        <v>103</v>
      </c>
      <c r="K257" s="3" t="str">
        <f>VLOOKUP(I257,Prices!A:B,2,0)</f>
        <v>.</v>
      </c>
      <c r="L257" s="432" t="s">
        <v>103</v>
      </c>
      <c r="M257" s="432">
        <f>G257</f>
        <v>32200000</v>
      </c>
      <c r="N257" s="413">
        <f>M257/VLOOKUP(H257, 'Currency Conversion'!B:C, 2, 0)</f>
        <v>32200000</v>
      </c>
      <c r="O257" s="446" t="s">
        <v>121</v>
      </c>
      <c r="P257" s="419" t="s">
        <v>819</v>
      </c>
      <c r="Q257" s="419" t="s">
        <v>820</v>
      </c>
      <c r="R257" s="453" t="s">
        <v>103</v>
      </c>
      <c r="S257" s="477">
        <v>0</v>
      </c>
      <c r="T257" s="496">
        <v>0</v>
      </c>
    </row>
    <row r="258" spans="1:20" s="104" customFormat="1" ht="45" customHeight="1">
      <c r="A258" s="447" t="s">
        <v>821</v>
      </c>
      <c r="B258" s="447" t="s">
        <v>803</v>
      </c>
      <c r="C258" s="443">
        <v>44618</v>
      </c>
      <c r="D258" s="447" t="s">
        <v>112</v>
      </c>
      <c r="E258" s="444" t="s">
        <v>133</v>
      </c>
      <c r="F258" s="445" t="s">
        <v>822</v>
      </c>
      <c r="G258" s="432">
        <v>11000000</v>
      </c>
      <c r="H258" s="446" t="s">
        <v>120</v>
      </c>
      <c r="I258" s="444" t="s">
        <v>103</v>
      </c>
      <c r="J258" s="109" t="s">
        <v>103</v>
      </c>
      <c r="K258" s="3" t="str">
        <f>VLOOKUP(I258,Prices!A:B,2,0)</f>
        <v>.</v>
      </c>
      <c r="L258" s="432" t="s">
        <v>103</v>
      </c>
      <c r="M258" s="432">
        <f>G258</f>
        <v>11000000</v>
      </c>
      <c r="N258" s="413">
        <f>M258/VLOOKUP(H258, 'Currency Conversion'!B:C, 2, 0)</f>
        <v>11000000</v>
      </c>
      <c r="O258" s="446" t="s">
        <v>121</v>
      </c>
      <c r="P258" s="419" t="s">
        <v>823</v>
      </c>
      <c r="Q258" s="108" t="s">
        <v>103</v>
      </c>
      <c r="R258" s="453" t="s">
        <v>103</v>
      </c>
      <c r="S258" s="477">
        <v>0</v>
      </c>
      <c r="T258" s="496">
        <v>0</v>
      </c>
    </row>
    <row r="259" spans="1:20" s="104" customFormat="1" ht="21.95" customHeight="1">
      <c r="A259" s="533" t="s">
        <v>824</v>
      </c>
      <c r="B259" s="536" t="s">
        <v>803</v>
      </c>
      <c r="C259" s="539">
        <v>44659</v>
      </c>
      <c r="D259" s="533" t="s">
        <v>112</v>
      </c>
      <c r="E259" s="536" t="s">
        <v>141</v>
      </c>
      <c r="F259" s="564" t="s">
        <v>825</v>
      </c>
      <c r="G259" s="545" t="s">
        <v>135</v>
      </c>
      <c r="H259" s="548" t="s">
        <v>99</v>
      </c>
      <c r="I259" s="444" t="s">
        <v>826</v>
      </c>
      <c r="J259" s="109">
        <v>1</v>
      </c>
      <c r="K259" s="3">
        <f>VLOOKUP(I259,Prices!A:B,2,0)</f>
        <v>115000000</v>
      </c>
      <c r="L259" s="432">
        <f>J259*K259</f>
        <v>115000000</v>
      </c>
      <c r="M259" s="545">
        <f>L259+L260</f>
        <v>160000000</v>
      </c>
      <c r="N259" s="545">
        <f>M259/VLOOKUP(H259, 'Currency Conversion'!B:C, 2, 0)</f>
        <v>146964269.31202352</v>
      </c>
      <c r="O259" s="548" t="s">
        <v>101</v>
      </c>
      <c r="P259" s="576" t="s">
        <v>827</v>
      </c>
      <c r="Q259" s="576" t="s">
        <v>828</v>
      </c>
      <c r="R259" s="576" t="s">
        <v>829</v>
      </c>
      <c r="S259" s="653">
        <v>0</v>
      </c>
      <c r="T259" s="524">
        <v>1</v>
      </c>
    </row>
    <row r="260" spans="1:20" s="104" customFormat="1" ht="21" customHeight="1">
      <c r="A260" s="535"/>
      <c r="B260" s="538"/>
      <c r="C260" s="541"/>
      <c r="D260" s="535"/>
      <c r="E260" s="538"/>
      <c r="F260" s="565"/>
      <c r="G260" s="547"/>
      <c r="H260" s="550"/>
      <c r="I260" s="444" t="s">
        <v>830</v>
      </c>
      <c r="J260" s="109">
        <v>45</v>
      </c>
      <c r="K260" s="3">
        <f>VLOOKUP(I260,Prices!A:B,2,0)</f>
        <v>1000000</v>
      </c>
      <c r="L260" s="432">
        <f>J260*K260</f>
        <v>45000000</v>
      </c>
      <c r="M260" s="547"/>
      <c r="N260" s="547"/>
      <c r="O260" s="550"/>
      <c r="P260" s="577"/>
      <c r="Q260" s="577"/>
      <c r="R260" s="558"/>
      <c r="S260" s="655"/>
      <c r="T260" s="525"/>
    </row>
    <row r="261" spans="1:20" s="104" customFormat="1" ht="17.100000000000001" customHeight="1">
      <c r="A261" s="533" t="s">
        <v>831</v>
      </c>
      <c r="B261" s="617" t="s">
        <v>832</v>
      </c>
      <c r="C261" s="658">
        <v>44618</v>
      </c>
      <c r="D261" s="656" t="s">
        <v>95</v>
      </c>
      <c r="E261" s="617" t="s">
        <v>833</v>
      </c>
      <c r="F261" s="564" t="s">
        <v>834</v>
      </c>
      <c r="G261" s="589">
        <v>163000</v>
      </c>
      <c r="H261" s="653" t="s">
        <v>120</v>
      </c>
      <c r="I261" s="444" t="s">
        <v>835</v>
      </c>
      <c r="J261" s="109">
        <v>10</v>
      </c>
      <c r="K261" s="3" t="s">
        <v>103</v>
      </c>
      <c r="L261" s="432" t="s">
        <v>103</v>
      </c>
      <c r="M261" s="589">
        <f>G261</f>
        <v>163000</v>
      </c>
      <c r="N261" s="545">
        <f>M261/VLOOKUP(H261, 'Currency Conversion'!B:C, 2, 0)</f>
        <v>163000</v>
      </c>
      <c r="O261" s="653" t="s">
        <v>101</v>
      </c>
      <c r="P261" s="576" t="s">
        <v>836</v>
      </c>
      <c r="Q261" s="576" t="s">
        <v>837</v>
      </c>
      <c r="R261" s="576" t="s">
        <v>838</v>
      </c>
      <c r="S261" s="653">
        <v>0</v>
      </c>
      <c r="T261" s="524">
        <v>0</v>
      </c>
    </row>
    <row r="262" spans="1:20" s="104" customFormat="1" ht="15.95" customHeight="1">
      <c r="A262" s="534"/>
      <c r="B262" s="618"/>
      <c r="C262" s="660"/>
      <c r="D262" s="661"/>
      <c r="E262" s="618"/>
      <c r="F262" s="593"/>
      <c r="G262" s="590"/>
      <c r="H262" s="654"/>
      <c r="I262" s="474" t="s">
        <v>109</v>
      </c>
      <c r="J262" s="22">
        <v>200</v>
      </c>
      <c r="K262" s="3" t="s">
        <v>103</v>
      </c>
      <c r="L262" s="24" t="s">
        <v>103</v>
      </c>
      <c r="M262" s="590"/>
      <c r="N262" s="546"/>
      <c r="O262" s="654"/>
      <c r="P262" s="578"/>
      <c r="Q262" s="578"/>
      <c r="R262" s="578"/>
      <c r="S262" s="654"/>
      <c r="T262" s="526"/>
    </row>
    <row r="263" spans="1:20" s="104" customFormat="1" ht="16.5" customHeight="1">
      <c r="A263" s="534"/>
      <c r="B263" s="618"/>
      <c r="C263" s="660"/>
      <c r="D263" s="661"/>
      <c r="E263" s="618"/>
      <c r="F263" s="593"/>
      <c r="G263" s="590"/>
      <c r="H263" s="654"/>
      <c r="I263" s="474" t="s">
        <v>839</v>
      </c>
      <c r="J263" s="22">
        <v>200</v>
      </c>
      <c r="K263" s="3" t="s">
        <v>103</v>
      </c>
      <c r="L263" s="24" t="s">
        <v>103</v>
      </c>
      <c r="M263" s="590"/>
      <c r="N263" s="546"/>
      <c r="O263" s="654"/>
      <c r="P263" s="578"/>
      <c r="Q263" s="578"/>
      <c r="R263" s="578"/>
      <c r="S263" s="654"/>
      <c r="T263" s="526"/>
    </row>
    <row r="264" spans="1:20" s="104" customFormat="1" ht="15.95" customHeight="1">
      <c r="A264" s="534"/>
      <c r="B264" s="618"/>
      <c r="C264" s="660"/>
      <c r="D264" s="661"/>
      <c r="E264" s="618"/>
      <c r="F264" s="593"/>
      <c r="G264" s="590"/>
      <c r="H264" s="654"/>
      <c r="I264" s="474" t="s">
        <v>840</v>
      </c>
      <c r="J264" s="22">
        <v>250000</v>
      </c>
      <c r="K264" s="3" t="s">
        <v>103</v>
      </c>
      <c r="L264" s="24" t="s">
        <v>103</v>
      </c>
      <c r="M264" s="590"/>
      <c r="N264" s="546"/>
      <c r="O264" s="654"/>
      <c r="P264" s="578"/>
      <c r="Q264" s="578"/>
      <c r="R264" s="578"/>
      <c r="S264" s="654"/>
      <c r="T264" s="526"/>
    </row>
    <row r="265" spans="1:20" s="104" customFormat="1" ht="17.100000000000001" customHeight="1">
      <c r="A265" s="534"/>
      <c r="B265" s="618"/>
      <c r="C265" s="660"/>
      <c r="D265" s="661"/>
      <c r="E265" s="618"/>
      <c r="F265" s="593"/>
      <c r="G265" s="590"/>
      <c r="H265" s="654"/>
      <c r="I265" s="474" t="s">
        <v>841</v>
      </c>
      <c r="J265" s="22">
        <v>250000</v>
      </c>
      <c r="K265" s="3" t="s">
        <v>103</v>
      </c>
      <c r="L265" s="24" t="s">
        <v>103</v>
      </c>
      <c r="M265" s="590"/>
      <c r="N265" s="546"/>
      <c r="O265" s="654"/>
      <c r="P265" s="578"/>
      <c r="Q265" s="578"/>
      <c r="R265" s="578"/>
      <c r="S265" s="654"/>
      <c r="T265" s="526"/>
    </row>
    <row r="266" spans="1:20" s="104" customFormat="1" ht="24.75" customHeight="1">
      <c r="A266" s="535"/>
      <c r="B266" s="619"/>
      <c r="C266" s="659"/>
      <c r="D266" s="657"/>
      <c r="E266" s="619"/>
      <c r="F266" s="565"/>
      <c r="G266" s="591"/>
      <c r="H266" s="655"/>
      <c r="I266" s="474" t="s">
        <v>732</v>
      </c>
      <c r="J266" s="7">
        <v>600000</v>
      </c>
      <c r="K266" s="3" t="s">
        <v>103</v>
      </c>
      <c r="L266" s="24" t="s">
        <v>103</v>
      </c>
      <c r="M266" s="591"/>
      <c r="N266" s="547"/>
      <c r="O266" s="655"/>
      <c r="P266" s="577"/>
      <c r="Q266" s="577"/>
      <c r="R266" s="577"/>
      <c r="S266" s="655"/>
      <c r="T266" s="525"/>
    </row>
    <row r="267" spans="1:20" s="104" customFormat="1" ht="102.75" customHeight="1">
      <c r="A267" s="447" t="s">
        <v>842</v>
      </c>
      <c r="B267" s="447" t="s">
        <v>832</v>
      </c>
      <c r="C267" s="443">
        <v>44644</v>
      </c>
      <c r="D267" s="447" t="s">
        <v>95</v>
      </c>
      <c r="E267" s="444" t="s">
        <v>96</v>
      </c>
      <c r="F267" s="445" t="s">
        <v>843</v>
      </c>
      <c r="G267" s="449" t="s">
        <v>135</v>
      </c>
      <c r="H267" s="446" t="s">
        <v>103</v>
      </c>
      <c r="I267" s="370" t="s">
        <v>103</v>
      </c>
      <c r="J267" s="109" t="s">
        <v>103</v>
      </c>
      <c r="K267" s="3" t="str">
        <f>VLOOKUP(I267,Prices!A:B,2,0)</f>
        <v>.</v>
      </c>
      <c r="L267" s="432" t="s">
        <v>103</v>
      </c>
      <c r="M267" s="432" t="s">
        <v>103</v>
      </c>
      <c r="N267" s="432" t="s">
        <v>103</v>
      </c>
      <c r="O267" s="446" t="s">
        <v>269</v>
      </c>
      <c r="P267" s="419" t="s">
        <v>844</v>
      </c>
      <c r="Q267" s="419" t="s">
        <v>845</v>
      </c>
      <c r="R267" s="453" t="s">
        <v>103</v>
      </c>
      <c r="S267" s="477">
        <v>0</v>
      </c>
      <c r="T267" s="496">
        <v>0</v>
      </c>
    </row>
    <row r="268" spans="1:20" s="104" customFormat="1" ht="134.25" customHeight="1">
      <c r="A268" s="447" t="s">
        <v>846</v>
      </c>
      <c r="B268" s="447" t="s">
        <v>832</v>
      </c>
      <c r="C268" s="443">
        <v>44657</v>
      </c>
      <c r="D268" s="447" t="s">
        <v>95</v>
      </c>
      <c r="E268" s="444" t="s">
        <v>147</v>
      </c>
      <c r="F268" s="445" t="s">
        <v>847</v>
      </c>
      <c r="G268" s="449">
        <v>1640000</v>
      </c>
      <c r="H268" s="446" t="s">
        <v>120</v>
      </c>
      <c r="I268" s="370" t="s">
        <v>103</v>
      </c>
      <c r="J268" s="109" t="s">
        <v>103</v>
      </c>
      <c r="K268" s="3" t="str">
        <f>VLOOKUP(I268,Prices!A:B,2,0)</f>
        <v>.</v>
      </c>
      <c r="L268" s="432" t="s">
        <v>103</v>
      </c>
      <c r="M268" s="432">
        <f>G268</f>
        <v>1640000</v>
      </c>
      <c r="N268" s="432">
        <f>M268/VLOOKUP(H268, 'Currency Conversion'!B:C, 2, 0)</f>
        <v>1640000</v>
      </c>
      <c r="O268" s="446" t="s">
        <v>101</v>
      </c>
      <c r="P268" s="419" t="s">
        <v>848</v>
      </c>
      <c r="Q268" s="419" t="s">
        <v>849</v>
      </c>
      <c r="R268" s="453" t="s">
        <v>103</v>
      </c>
      <c r="S268" s="477">
        <v>0</v>
      </c>
      <c r="T268" s="496">
        <v>1</v>
      </c>
    </row>
    <row r="269" spans="1:20" s="104" customFormat="1" ht="64.5" customHeight="1">
      <c r="A269" s="447" t="s">
        <v>850</v>
      </c>
      <c r="B269" s="447" t="s">
        <v>832</v>
      </c>
      <c r="C269" s="443" t="s">
        <v>851</v>
      </c>
      <c r="D269" s="447" t="s">
        <v>112</v>
      </c>
      <c r="E269" s="444" t="s">
        <v>96</v>
      </c>
      <c r="F269" s="445" t="s">
        <v>852</v>
      </c>
      <c r="G269" s="449">
        <v>163000</v>
      </c>
      <c r="H269" s="446" t="s">
        <v>120</v>
      </c>
      <c r="I269" s="370" t="s">
        <v>103</v>
      </c>
      <c r="J269" s="109" t="s">
        <v>103</v>
      </c>
      <c r="K269" s="3" t="s">
        <v>103</v>
      </c>
      <c r="L269" s="432" t="s">
        <v>103</v>
      </c>
      <c r="M269" s="432">
        <f>G269</f>
        <v>163000</v>
      </c>
      <c r="N269" s="432">
        <f>M269/VLOOKUP(H269, 'Currency Conversion'!B:C, 2, 0)</f>
        <v>163000</v>
      </c>
      <c r="O269" s="446" t="s">
        <v>269</v>
      </c>
      <c r="P269" s="419" t="s">
        <v>853</v>
      </c>
      <c r="Q269" s="419" t="s">
        <v>103</v>
      </c>
      <c r="R269" s="453" t="s">
        <v>103</v>
      </c>
      <c r="S269" s="477">
        <v>0</v>
      </c>
      <c r="T269" s="496">
        <v>0</v>
      </c>
    </row>
    <row r="270" spans="1:20" s="104" customFormat="1" ht="76.5" customHeight="1">
      <c r="A270" s="447" t="s">
        <v>854</v>
      </c>
      <c r="B270" s="447" t="s">
        <v>832</v>
      </c>
      <c r="C270" s="443">
        <v>44620</v>
      </c>
      <c r="D270" s="447" t="s">
        <v>112</v>
      </c>
      <c r="E270" s="444" t="s">
        <v>133</v>
      </c>
      <c r="F270" s="445" t="s">
        <v>855</v>
      </c>
      <c r="G270" s="449" t="s">
        <v>135</v>
      </c>
      <c r="H270" s="446" t="s">
        <v>103</v>
      </c>
      <c r="I270" s="444" t="s">
        <v>103</v>
      </c>
      <c r="J270" s="109" t="s">
        <v>103</v>
      </c>
      <c r="K270" s="3" t="str">
        <f>VLOOKUP(I270,Prices!A:B,2,0)</f>
        <v>.</v>
      </c>
      <c r="L270" s="432" t="s">
        <v>103</v>
      </c>
      <c r="M270" s="432" t="s">
        <v>103</v>
      </c>
      <c r="N270" s="432" t="s">
        <v>103</v>
      </c>
      <c r="O270" s="446" t="s">
        <v>269</v>
      </c>
      <c r="P270" s="419" t="s">
        <v>856</v>
      </c>
      <c r="Q270" s="419" t="s">
        <v>853</v>
      </c>
      <c r="R270" s="448" t="s">
        <v>857</v>
      </c>
      <c r="S270" s="477">
        <v>0</v>
      </c>
      <c r="T270" s="496">
        <v>0</v>
      </c>
    </row>
    <row r="271" spans="1:20" s="104" customFormat="1" ht="48" customHeight="1">
      <c r="A271" s="447" t="s">
        <v>858</v>
      </c>
      <c r="B271" s="447" t="s">
        <v>832</v>
      </c>
      <c r="C271" s="443">
        <v>44672</v>
      </c>
      <c r="D271" s="447" t="s">
        <v>112</v>
      </c>
      <c r="E271" s="444" t="s">
        <v>141</v>
      </c>
      <c r="F271" s="445" t="s">
        <v>859</v>
      </c>
      <c r="G271" s="449" t="s">
        <v>135</v>
      </c>
      <c r="H271" s="446" t="s">
        <v>99</v>
      </c>
      <c r="I271" s="449" t="s">
        <v>295</v>
      </c>
      <c r="J271" s="109">
        <v>40</v>
      </c>
      <c r="K271" s="3">
        <f>VLOOKUP(I271,Prices!A:B,2,0)</f>
        <v>500000</v>
      </c>
      <c r="L271" s="432">
        <f>J271*K271</f>
        <v>20000000</v>
      </c>
      <c r="M271" s="432">
        <f>L271</f>
        <v>20000000</v>
      </c>
      <c r="N271" s="432">
        <f>M271/VLOOKUP(H271, 'Currency Conversion'!B:C, 2, 0)</f>
        <v>18370533.66400294</v>
      </c>
      <c r="O271" s="446" t="s">
        <v>269</v>
      </c>
      <c r="P271" s="419" t="s">
        <v>860</v>
      </c>
      <c r="Q271" s="419" t="s">
        <v>861</v>
      </c>
      <c r="R271" s="453" t="s">
        <v>103</v>
      </c>
      <c r="S271" s="477">
        <v>0</v>
      </c>
      <c r="T271" s="497">
        <v>1</v>
      </c>
    </row>
    <row r="272" spans="1:20" s="105" customFormat="1" ht="171.75" customHeight="1">
      <c r="A272" s="472" t="s">
        <v>862</v>
      </c>
      <c r="B272" s="472" t="s">
        <v>863</v>
      </c>
      <c r="C272" s="473">
        <v>44618</v>
      </c>
      <c r="D272" s="472" t="s">
        <v>95</v>
      </c>
      <c r="E272" s="474" t="s">
        <v>864</v>
      </c>
      <c r="F272" s="445" t="s">
        <v>865</v>
      </c>
      <c r="G272" s="478">
        <v>150000</v>
      </c>
      <c r="H272" s="477" t="s">
        <v>120</v>
      </c>
      <c r="I272" s="474" t="s">
        <v>103</v>
      </c>
      <c r="J272" s="7" t="s">
        <v>103</v>
      </c>
      <c r="K272" s="3" t="str">
        <f>VLOOKUP(I272,Prices!A:B,2,0)</f>
        <v>.</v>
      </c>
      <c r="L272" s="478" t="s">
        <v>103</v>
      </c>
      <c r="M272" s="478">
        <f>G272</f>
        <v>150000</v>
      </c>
      <c r="N272" s="432">
        <f>M272/VLOOKUP(H272, 'Currency Conversion'!B:C, 2, 0)</f>
        <v>150000</v>
      </c>
      <c r="O272" s="477" t="s">
        <v>101</v>
      </c>
      <c r="P272" s="419" t="s">
        <v>866</v>
      </c>
      <c r="Q272" s="419" t="s">
        <v>867</v>
      </c>
      <c r="R272" s="448" t="s">
        <v>868</v>
      </c>
      <c r="S272" s="477">
        <v>0</v>
      </c>
      <c r="T272" s="398">
        <v>1</v>
      </c>
    </row>
    <row r="273" spans="1:20" s="105" customFormat="1" ht="21.75" customHeight="1">
      <c r="A273" s="656" t="s">
        <v>869</v>
      </c>
      <c r="B273" s="617" t="s">
        <v>863</v>
      </c>
      <c r="C273" s="658">
        <v>44635</v>
      </c>
      <c r="D273" s="656" t="s">
        <v>95</v>
      </c>
      <c r="E273" s="617" t="s">
        <v>96</v>
      </c>
      <c r="F273" s="564" t="s">
        <v>870</v>
      </c>
      <c r="G273" s="589" t="s">
        <v>135</v>
      </c>
      <c r="H273" s="653" t="s">
        <v>99</v>
      </c>
      <c r="I273" s="474" t="s">
        <v>871</v>
      </c>
      <c r="J273" s="7">
        <v>4316</v>
      </c>
      <c r="K273" s="3">
        <f>VLOOKUP(I273,Prices!A:B,2,0)</f>
        <v>4646</v>
      </c>
      <c r="L273" s="433">
        <f>J273*K273</f>
        <v>20052136</v>
      </c>
      <c r="M273" s="589">
        <f>SUM(L273+L274)</f>
        <v>20170536</v>
      </c>
      <c r="N273" s="545">
        <f>M273/VLOOKUP(H273, 'Currency Conversion'!B:C, 2, 0)</f>
        <v>18527175.530449159</v>
      </c>
      <c r="O273" s="653" t="s">
        <v>101</v>
      </c>
      <c r="P273" s="632" t="s">
        <v>872</v>
      </c>
      <c r="Q273" s="632" t="s">
        <v>873</v>
      </c>
      <c r="R273" s="556" t="s">
        <v>103</v>
      </c>
      <c r="S273" s="653">
        <v>0</v>
      </c>
      <c r="T273" s="522">
        <v>1</v>
      </c>
    </row>
    <row r="274" spans="1:20" s="105" customFormat="1" ht="20.25" customHeight="1">
      <c r="A274" s="657"/>
      <c r="B274" s="619"/>
      <c r="C274" s="659"/>
      <c r="D274" s="657"/>
      <c r="E274" s="619"/>
      <c r="F274" s="565"/>
      <c r="G274" s="591"/>
      <c r="H274" s="655"/>
      <c r="I274" s="474" t="s">
        <v>874</v>
      </c>
      <c r="J274" s="7">
        <v>1184</v>
      </c>
      <c r="K274" s="3">
        <f>VLOOKUP(I274,Prices!A:B,2,0)</f>
        <v>100</v>
      </c>
      <c r="L274" s="435">
        <f>J274*K274</f>
        <v>118400</v>
      </c>
      <c r="M274" s="591"/>
      <c r="N274" s="547"/>
      <c r="O274" s="655"/>
      <c r="P274" s="634"/>
      <c r="Q274" s="634"/>
      <c r="R274" s="558"/>
      <c r="S274" s="655"/>
      <c r="T274" s="523"/>
    </row>
    <row r="275" spans="1:20" s="105" customFormat="1" ht="180.75" customHeight="1">
      <c r="A275" s="472" t="s">
        <v>875</v>
      </c>
      <c r="B275" s="472" t="s">
        <v>863</v>
      </c>
      <c r="C275" s="473">
        <v>44637</v>
      </c>
      <c r="D275" s="472" t="s">
        <v>95</v>
      </c>
      <c r="E275" s="474" t="s">
        <v>833</v>
      </c>
      <c r="F275" s="445" t="s">
        <v>876</v>
      </c>
      <c r="G275" s="478">
        <v>23000000</v>
      </c>
      <c r="H275" s="477" t="s">
        <v>120</v>
      </c>
      <c r="I275" s="474" t="s">
        <v>103</v>
      </c>
      <c r="J275" s="7" t="s">
        <v>103</v>
      </c>
      <c r="K275" s="3" t="str">
        <f>VLOOKUP(I275,Prices!A:B,2,0)</f>
        <v>.</v>
      </c>
      <c r="L275" s="478" t="s">
        <v>103</v>
      </c>
      <c r="M275" s="478">
        <f>G275</f>
        <v>23000000</v>
      </c>
      <c r="N275" s="413">
        <f>M275/VLOOKUP(H275, 'Currency Conversion'!B:C, 2, 0)</f>
        <v>23000000</v>
      </c>
      <c r="O275" s="477" t="s">
        <v>101</v>
      </c>
      <c r="P275" s="419" t="s">
        <v>877</v>
      </c>
      <c r="Q275" s="419" t="s">
        <v>878</v>
      </c>
      <c r="R275" s="474" t="s">
        <v>103</v>
      </c>
      <c r="S275" s="477">
        <v>0</v>
      </c>
      <c r="T275" s="497">
        <v>0</v>
      </c>
    </row>
    <row r="276" spans="1:20" s="105" customFormat="1" ht="123" customHeight="1">
      <c r="A276" s="472" t="s">
        <v>879</v>
      </c>
      <c r="B276" s="472" t="s">
        <v>863</v>
      </c>
      <c r="C276" s="473">
        <v>44659</v>
      </c>
      <c r="D276" s="472" t="s">
        <v>95</v>
      </c>
      <c r="E276" s="474" t="s">
        <v>880</v>
      </c>
      <c r="F276" s="445" t="s">
        <v>881</v>
      </c>
      <c r="G276" s="478" t="s">
        <v>135</v>
      </c>
      <c r="H276" s="477" t="s">
        <v>99</v>
      </c>
      <c r="I276" s="474" t="s">
        <v>227</v>
      </c>
      <c r="J276" s="7">
        <v>11</v>
      </c>
      <c r="K276" s="3">
        <f>VLOOKUP(I276,Prices!A:B,2,0)</f>
        <v>10000</v>
      </c>
      <c r="L276" s="478">
        <f>K276*J276</f>
        <v>110000</v>
      </c>
      <c r="M276" s="478">
        <f>L276</f>
        <v>110000</v>
      </c>
      <c r="N276" s="413">
        <f>M276/VLOOKUP(H276, 'Currency Conversion'!B:C, 2, 0)</f>
        <v>101037.93515201617</v>
      </c>
      <c r="O276" s="477" t="s">
        <v>101</v>
      </c>
      <c r="P276" s="419" t="s">
        <v>882</v>
      </c>
      <c r="Q276" s="448" t="s">
        <v>883</v>
      </c>
      <c r="R276" s="457" t="s">
        <v>884</v>
      </c>
      <c r="S276" s="477">
        <v>0</v>
      </c>
      <c r="T276" s="497">
        <v>1</v>
      </c>
    </row>
    <row r="277" spans="1:20" s="105" customFormat="1" ht="63" customHeight="1">
      <c r="A277" s="472" t="s">
        <v>885</v>
      </c>
      <c r="B277" s="473" t="s">
        <v>863</v>
      </c>
      <c r="C277" s="473">
        <v>44659</v>
      </c>
      <c r="D277" s="472" t="s">
        <v>95</v>
      </c>
      <c r="E277" s="474" t="s">
        <v>880</v>
      </c>
      <c r="F277" s="445" t="s">
        <v>886</v>
      </c>
      <c r="G277" s="478" t="s">
        <v>135</v>
      </c>
      <c r="H277" s="477" t="s">
        <v>99</v>
      </c>
      <c r="I277" s="474" t="s">
        <v>227</v>
      </c>
      <c r="J277" s="7">
        <v>50</v>
      </c>
      <c r="K277" s="3">
        <f>VLOOKUP(I277,Prices!A:B,2,0)</f>
        <v>10000</v>
      </c>
      <c r="L277" s="478">
        <f>J277*K277</f>
        <v>500000</v>
      </c>
      <c r="M277" s="478">
        <f>L277</f>
        <v>500000</v>
      </c>
      <c r="N277" s="413">
        <f>M277/VLOOKUP(H277, 'Currency Conversion'!B:C, 2, 0)</f>
        <v>459263.3416000735</v>
      </c>
      <c r="O277" s="477" t="s">
        <v>101</v>
      </c>
      <c r="P277" s="448" t="s">
        <v>883</v>
      </c>
      <c r="Q277" s="419" t="s">
        <v>884</v>
      </c>
      <c r="R277" s="419" t="s">
        <v>883</v>
      </c>
      <c r="S277" s="403">
        <v>0</v>
      </c>
      <c r="T277" s="496">
        <v>1</v>
      </c>
    </row>
    <row r="278" spans="1:20" s="104" customFormat="1" ht="23.1" customHeight="1">
      <c r="A278" s="529" t="s">
        <v>887</v>
      </c>
      <c r="B278" s="529" t="s">
        <v>863</v>
      </c>
      <c r="C278" s="554">
        <v>44622</v>
      </c>
      <c r="D278" s="529" t="s">
        <v>112</v>
      </c>
      <c r="E278" s="555" t="s">
        <v>141</v>
      </c>
      <c r="F278" s="646" t="s">
        <v>888</v>
      </c>
      <c r="G278" s="585" t="s">
        <v>135</v>
      </c>
      <c r="H278" s="559" t="s">
        <v>99</v>
      </c>
      <c r="I278" s="444" t="s">
        <v>889</v>
      </c>
      <c r="J278" s="109">
        <v>1370</v>
      </c>
      <c r="K278" s="3">
        <f>VLOOKUP(I278,Prices!A:B,2,0)</f>
        <v>2250</v>
      </c>
      <c r="L278" s="432">
        <f>J278*K278</f>
        <v>3082500</v>
      </c>
      <c r="M278" s="560">
        <f>SUM(L278:L280)</f>
        <v>3677500</v>
      </c>
      <c r="N278" s="545">
        <f>M278/VLOOKUP(H278, 'Currency Conversion'!B:C, 2, 0)</f>
        <v>3377881.8774685403</v>
      </c>
      <c r="O278" s="559" t="s">
        <v>269</v>
      </c>
      <c r="P278" s="574" t="s">
        <v>890</v>
      </c>
      <c r="Q278" s="574" t="s">
        <v>891</v>
      </c>
      <c r="R278" s="651" t="s">
        <v>103</v>
      </c>
      <c r="S278" s="653">
        <v>0</v>
      </c>
      <c r="T278" s="524">
        <v>0</v>
      </c>
    </row>
    <row r="279" spans="1:20" s="104" customFormat="1" ht="23.25" customHeight="1">
      <c r="A279" s="529"/>
      <c r="B279" s="529"/>
      <c r="C279" s="554"/>
      <c r="D279" s="529"/>
      <c r="E279" s="555"/>
      <c r="F279" s="646"/>
      <c r="G279" s="585"/>
      <c r="H279" s="559"/>
      <c r="I279" s="444" t="s">
        <v>480</v>
      </c>
      <c r="J279" s="109">
        <v>700000</v>
      </c>
      <c r="K279" s="3">
        <f>VLOOKUP(I279,Prices!A:B,2,0)</f>
        <v>0.85</v>
      </c>
      <c r="L279" s="432">
        <f>J279*K279</f>
        <v>595000</v>
      </c>
      <c r="M279" s="560"/>
      <c r="N279" s="546"/>
      <c r="O279" s="559"/>
      <c r="P279" s="574"/>
      <c r="Q279" s="574"/>
      <c r="R279" s="651"/>
      <c r="S279" s="654"/>
      <c r="T279" s="526"/>
    </row>
    <row r="280" spans="1:20" s="104" customFormat="1" ht="21.95" customHeight="1">
      <c r="A280" s="529"/>
      <c r="B280" s="529"/>
      <c r="C280" s="554"/>
      <c r="D280" s="529"/>
      <c r="E280" s="555"/>
      <c r="F280" s="646"/>
      <c r="G280" s="585"/>
      <c r="H280" s="559"/>
      <c r="I280" s="444" t="s">
        <v>258</v>
      </c>
      <c r="J280" s="109" t="s">
        <v>618</v>
      </c>
      <c r="K280" s="3">
        <f>VLOOKUP(I280,Prices!A:B,2,0)</f>
        <v>5300</v>
      </c>
      <c r="L280" s="432" t="s">
        <v>103</v>
      </c>
      <c r="M280" s="560"/>
      <c r="N280" s="547"/>
      <c r="O280" s="559"/>
      <c r="P280" s="574"/>
      <c r="Q280" s="574"/>
      <c r="R280" s="651"/>
      <c r="S280" s="655"/>
      <c r="T280" s="525"/>
    </row>
    <row r="281" spans="1:20" s="104" customFormat="1" ht="50.1" customHeight="1">
      <c r="A281" s="472" t="s">
        <v>892</v>
      </c>
      <c r="B281" s="472" t="s">
        <v>863</v>
      </c>
      <c r="C281" s="473">
        <v>44631</v>
      </c>
      <c r="D281" s="472" t="s">
        <v>112</v>
      </c>
      <c r="E281" s="474" t="s">
        <v>141</v>
      </c>
      <c r="F281" s="445" t="s">
        <v>893</v>
      </c>
      <c r="G281" s="478" t="s">
        <v>98</v>
      </c>
      <c r="H281" s="477" t="s">
        <v>103</v>
      </c>
      <c r="I281" s="474" t="s">
        <v>103</v>
      </c>
      <c r="J281" s="7" t="s">
        <v>103</v>
      </c>
      <c r="K281" s="3" t="str">
        <f>VLOOKUP(I281,Prices!A:B,2,0)</f>
        <v>.</v>
      </c>
      <c r="L281" s="478" t="s">
        <v>103</v>
      </c>
      <c r="M281" s="478" t="s">
        <v>103</v>
      </c>
      <c r="N281" s="478" t="s">
        <v>103</v>
      </c>
      <c r="O281" s="477" t="s">
        <v>269</v>
      </c>
      <c r="P281" s="419" t="s">
        <v>894</v>
      </c>
      <c r="Q281" s="419" t="s">
        <v>895</v>
      </c>
      <c r="R281" s="8" t="s">
        <v>103</v>
      </c>
      <c r="S281" s="477">
        <v>0</v>
      </c>
      <c r="T281" s="497">
        <v>0</v>
      </c>
    </row>
    <row r="282" spans="1:20" s="104" customFormat="1" ht="50.1" customHeight="1">
      <c r="A282" s="472" t="s">
        <v>896</v>
      </c>
      <c r="B282" s="472" t="s">
        <v>863</v>
      </c>
      <c r="C282" s="473">
        <v>44649</v>
      </c>
      <c r="D282" s="472" t="s">
        <v>112</v>
      </c>
      <c r="E282" s="474" t="s">
        <v>96</v>
      </c>
      <c r="F282" s="445" t="s">
        <v>897</v>
      </c>
      <c r="G282" s="478" t="s">
        <v>135</v>
      </c>
      <c r="H282" s="477" t="s">
        <v>120</v>
      </c>
      <c r="I282" s="474" t="s">
        <v>898</v>
      </c>
      <c r="J282" s="7">
        <v>1</v>
      </c>
      <c r="K282" s="3">
        <f>VLOOKUP(I282,Prices!A:B,2,0)</f>
        <v>644000</v>
      </c>
      <c r="L282" s="478">
        <f>J282*K282</f>
        <v>644000</v>
      </c>
      <c r="M282" s="433">
        <f>L282</f>
        <v>644000</v>
      </c>
      <c r="N282" s="433">
        <f>M282/VLOOKUP(H282, 'Currency Conversion'!B:C, 2, 0)</f>
        <v>644000</v>
      </c>
      <c r="O282" s="477" t="s">
        <v>101</v>
      </c>
      <c r="P282" s="419" t="s">
        <v>899</v>
      </c>
      <c r="Q282" s="8" t="s">
        <v>103</v>
      </c>
      <c r="R282" s="8" t="s">
        <v>103</v>
      </c>
      <c r="S282" s="477">
        <v>0</v>
      </c>
      <c r="T282" s="497">
        <v>1</v>
      </c>
    </row>
    <row r="283" spans="1:20" s="104" customFormat="1" ht="50.1" customHeight="1">
      <c r="A283" s="472" t="s">
        <v>900</v>
      </c>
      <c r="B283" s="472" t="s">
        <v>863</v>
      </c>
      <c r="C283" s="473">
        <v>44672</v>
      </c>
      <c r="D283" s="472" t="s">
        <v>112</v>
      </c>
      <c r="E283" s="474" t="s">
        <v>133</v>
      </c>
      <c r="F283" s="445" t="s">
        <v>901</v>
      </c>
      <c r="G283" s="478" t="s">
        <v>135</v>
      </c>
      <c r="H283" s="477" t="s">
        <v>103</v>
      </c>
      <c r="I283" s="474" t="s">
        <v>103</v>
      </c>
      <c r="J283" s="7" t="s">
        <v>103</v>
      </c>
      <c r="K283" s="3" t="s">
        <v>103</v>
      </c>
      <c r="L283" s="478" t="s">
        <v>103</v>
      </c>
      <c r="M283" s="433" t="s">
        <v>103</v>
      </c>
      <c r="N283" s="433" t="s">
        <v>103</v>
      </c>
      <c r="O283" s="477" t="s">
        <v>269</v>
      </c>
      <c r="P283" s="419" t="s">
        <v>902</v>
      </c>
      <c r="Q283" s="419" t="s">
        <v>903</v>
      </c>
      <c r="R283" s="8" t="s">
        <v>103</v>
      </c>
      <c r="S283" s="477">
        <v>0</v>
      </c>
      <c r="T283" s="497">
        <v>1</v>
      </c>
    </row>
    <row r="284" spans="1:20" s="105" customFormat="1" ht="60" customHeight="1">
      <c r="A284" s="472" t="s">
        <v>904</v>
      </c>
      <c r="B284" s="472" t="s">
        <v>905</v>
      </c>
      <c r="C284" s="473">
        <v>44621</v>
      </c>
      <c r="D284" s="472" t="s">
        <v>95</v>
      </c>
      <c r="E284" s="474" t="s">
        <v>168</v>
      </c>
      <c r="F284" s="445" t="s">
        <v>906</v>
      </c>
      <c r="G284" s="478">
        <v>500000000</v>
      </c>
      <c r="H284" s="477" t="s">
        <v>907</v>
      </c>
      <c r="I284" s="474" t="s">
        <v>103</v>
      </c>
      <c r="J284" s="7" t="s">
        <v>103</v>
      </c>
      <c r="K284" s="3" t="str">
        <f>VLOOKUP(I284,Prices!A:B,2,0)</f>
        <v>.</v>
      </c>
      <c r="L284" s="478" t="s">
        <v>103</v>
      </c>
      <c r="M284" s="413">
        <f>G284</f>
        <v>500000000</v>
      </c>
      <c r="N284" s="433">
        <f>M284/VLOOKUP(H284, 'Currency Conversion'!B:C, 2, 0)</f>
        <v>48755277.75881739</v>
      </c>
      <c r="O284" s="477" t="s">
        <v>101</v>
      </c>
      <c r="P284" s="419" t="s">
        <v>908</v>
      </c>
      <c r="Q284" s="8" t="s">
        <v>103</v>
      </c>
      <c r="R284" s="8" t="s">
        <v>103</v>
      </c>
      <c r="S284" s="477">
        <v>0</v>
      </c>
      <c r="T284" s="497">
        <v>0</v>
      </c>
    </row>
    <row r="285" spans="1:20" s="105" customFormat="1" ht="51.95" customHeight="1">
      <c r="A285" s="472" t="s">
        <v>909</v>
      </c>
      <c r="B285" s="472" t="s">
        <v>905</v>
      </c>
      <c r="C285" s="473">
        <v>44619</v>
      </c>
      <c r="D285" s="472" t="s">
        <v>95</v>
      </c>
      <c r="E285" s="474" t="s">
        <v>168</v>
      </c>
      <c r="F285" s="445" t="s">
        <v>910</v>
      </c>
      <c r="G285" s="478">
        <v>20000000</v>
      </c>
      <c r="H285" s="477" t="s">
        <v>907</v>
      </c>
      <c r="I285" s="474" t="s">
        <v>103</v>
      </c>
      <c r="J285" s="7" t="s">
        <v>103</v>
      </c>
      <c r="K285" s="3" t="str">
        <f>VLOOKUP(I285,Prices!A:B,2,0)</f>
        <v>.</v>
      </c>
      <c r="L285" s="478" t="s">
        <v>103</v>
      </c>
      <c r="M285" s="413">
        <v>20000000</v>
      </c>
      <c r="N285" s="433">
        <f>M285/VLOOKUP(H285, 'Currency Conversion'!B:C, 2, 0)</f>
        <v>1950211.1103526957</v>
      </c>
      <c r="O285" s="477" t="s">
        <v>101</v>
      </c>
      <c r="P285" s="419" t="s">
        <v>911</v>
      </c>
      <c r="Q285" s="8" t="s">
        <v>103</v>
      </c>
      <c r="R285" s="8" t="s">
        <v>103</v>
      </c>
      <c r="S285" s="477">
        <v>0</v>
      </c>
      <c r="T285" s="497">
        <v>0</v>
      </c>
    </row>
    <row r="286" spans="1:20" s="105" customFormat="1" ht="47.1" customHeight="1">
      <c r="A286" s="472" t="s">
        <v>912</v>
      </c>
      <c r="B286" s="472" t="s">
        <v>905</v>
      </c>
      <c r="C286" s="473">
        <v>44619</v>
      </c>
      <c r="D286" s="472" t="s">
        <v>95</v>
      </c>
      <c r="E286" s="474" t="s">
        <v>168</v>
      </c>
      <c r="F286" s="445" t="s">
        <v>913</v>
      </c>
      <c r="G286" s="478">
        <v>500000000</v>
      </c>
      <c r="H286" s="477" t="s">
        <v>907</v>
      </c>
      <c r="I286" s="474" t="s">
        <v>103</v>
      </c>
      <c r="J286" s="7" t="s">
        <v>103</v>
      </c>
      <c r="K286" s="3" t="str">
        <f>VLOOKUP(I286,Prices!A:B,2,0)</f>
        <v>.</v>
      </c>
      <c r="L286" s="478" t="s">
        <v>103</v>
      </c>
      <c r="M286" s="413">
        <f>G286</f>
        <v>500000000</v>
      </c>
      <c r="N286" s="433">
        <f>M286/VLOOKUP(H286, 'Currency Conversion'!B:C, 2, 0)</f>
        <v>48755277.75881739</v>
      </c>
      <c r="O286" s="446" t="s">
        <v>101</v>
      </c>
      <c r="P286" s="419" t="s">
        <v>914</v>
      </c>
      <c r="Q286" s="419" t="s">
        <v>915</v>
      </c>
      <c r="R286" s="8" t="s">
        <v>103</v>
      </c>
      <c r="S286" s="477">
        <v>0</v>
      </c>
      <c r="T286" s="497">
        <v>0</v>
      </c>
    </row>
    <row r="287" spans="1:20" s="105" customFormat="1" ht="47.1" customHeight="1">
      <c r="A287" s="454" t="s">
        <v>916</v>
      </c>
      <c r="B287" s="454" t="s">
        <v>905</v>
      </c>
      <c r="C287" s="455">
        <v>44673</v>
      </c>
      <c r="D287" s="454" t="s">
        <v>95</v>
      </c>
      <c r="E287" s="424" t="s">
        <v>147</v>
      </c>
      <c r="F287" s="427" t="s">
        <v>917</v>
      </c>
      <c r="G287" s="433" t="s">
        <v>135</v>
      </c>
      <c r="H287" s="411" t="s">
        <v>103</v>
      </c>
      <c r="I287" s="474" t="s">
        <v>103</v>
      </c>
      <c r="J287" s="7" t="s">
        <v>103</v>
      </c>
      <c r="K287" s="3" t="s">
        <v>103</v>
      </c>
      <c r="L287" s="433" t="s">
        <v>103</v>
      </c>
      <c r="M287" s="413" t="s">
        <v>103</v>
      </c>
      <c r="N287" s="433" t="s">
        <v>103</v>
      </c>
      <c r="O287" s="416" t="s">
        <v>101</v>
      </c>
      <c r="P287" s="456" t="s">
        <v>918</v>
      </c>
      <c r="Q287" s="8" t="s">
        <v>103</v>
      </c>
      <c r="R287" s="8" t="s">
        <v>103</v>
      </c>
      <c r="S287" s="477">
        <v>0</v>
      </c>
      <c r="T287" s="398">
        <v>1</v>
      </c>
    </row>
    <row r="288" spans="1:20" s="104" customFormat="1" ht="18" customHeight="1">
      <c r="A288" s="533" t="s">
        <v>919</v>
      </c>
      <c r="B288" s="536" t="s">
        <v>905</v>
      </c>
      <c r="C288" s="539">
        <v>44619</v>
      </c>
      <c r="D288" s="533" t="s">
        <v>112</v>
      </c>
      <c r="E288" s="617" t="s">
        <v>133</v>
      </c>
      <c r="F288" s="564" t="s">
        <v>920</v>
      </c>
      <c r="G288" s="545">
        <v>400000000</v>
      </c>
      <c r="H288" s="548" t="s">
        <v>907</v>
      </c>
      <c r="I288" s="444" t="s">
        <v>369</v>
      </c>
      <c r="J288" s="109">
        <v>5000</v>
      </c>
      <c r="K288" s="3" t="s">
        <v>103</v>
      </c>
      <c r="L288" s="545" t="s">
        <v>103</v>
      </c>
      <c r="M288" s="545">
        <f>G288</f>
        <v>400000000</v>
      </c>
      <c r="N288" s="589">
        <f>M288/VLOOKUP(H288, 'Currency Conversion'!B:C, 2, 0)</f>
        <v>39004222.207053915</v>
      </c>
      <c r="O288" s="548" t="s">
        <v>101</v>
      </c>
      <c r="P288" s="576" t="s">
        <v>914</v>
      </c>
      <c r="Q288" s="576" t="s">
        <v>921</v>
      </c>
      <c r="R288" s="576" t="s">
        <v>922</v>
      </c>
      <c r="S288" s="653">
        <v>0</v>
      </c>
      <c r="T288" s="524">
        <v>0</v>
      </c>
    </row>
    <row r="289" spans="1:20" s="104" customFormat="1" ht="18.95" customHeight="1">
      <c r="A289" s="534"/>
      <c r="B289" s="537"/>
      <c r="C289" s="540"/>
      <c r="D289" s="534"/>
      <c r="E289" s="618"/>
      <c r="F289" s="593"/>
      <c r="G289" s="546"/>
      <c r="H289" s="549"/>
      <c r="I289" s="444" t="s">
        <v>278</v>
      </c>
      <c r="J289" s="109">
        <v>5000</v>
      </c>
      <c r="K289" s="3" t="s">
        <v>103</v>
      </c>
      <c r="L289" s="546"/>
      <c r="M289" s="546"/>
      <c r="N289" s="590"/>
      <c r="O289" s="549"/>
      <c r="P289" s="578"/>
      <c r="Q289" s="578"/>
      <c r="R289" s="578"/>
      <c r="S289" s="654"/>
      <c r="T289" s="526"/>
    </row>
    <row r="290" spans="1:20" s="104" customFormat="1" ht="15" customHeight="1">
      <c r="A290" s="534"/>
      <c r="B290" s="537"/>
      <c r="C290" s="540"/>
      <c r="D290" s="534"/>
      <c r="E290" s="618"/>
      <c r="F290" s="593"/>
      <c r="G290" s="546"/>
      <c r="H290" s="549"/>
      <c r="I290" s="444" t="s">
        <v>923</v>
      </c>
      <c r="J290" s="109">
        <v>5000</v>
      </c>
      <c r="K290" s="3" t="s">
        <v>103</v>
      </c>
      <c r="L290" s="546"/>
      <c r="M290" s="546"/>
      <c r="N290" s="590"/>
      <c r="O290" s="549"/>
      <c r="P290" s="578"/>
      <c r="Q290" s="578"/>
      <c r="R290" s="578"/>
      <c r="S290" s="654"/>
      <c r="T290" s="526"/>
    </row>
    <row r="291" spans="1:20" s="104" customFormat="1" ht="17.100000000000001" customHeight="1">
      <c r="A291" s="535"/>
      <c r="B291" s="538"/>
      <c r="C291" s="541"/>
      <c r="D291" s="535"/>
      <c r="E291" s="619"/>
      <c r="F291" s="565"/>
      <c r="G291" s="547"/>
      <c r="H291" s="550"/>
      <c r="I291" s="444" t="s">
        <v>349</v>
      </c>
      <c r="J291" s="109">
        <v>135000</v>
      </c>
      <c r="K291" s="3" t="s">
        <v>103</v>
      </c>
      <c r="L291" s="547"/>
      <c r="M291" s="547"/>
      <c r="N291" s="591"/>
      <c r="O291" s="550"/>
      <c r="P291" s="577"/>
      <c r="Q291" s="577"/>
      <c r="R291" s="577"/>
      <c r="S291" s="655"/>
      <c r="T291" s="525"/>
    </row>
    <row r="292" spans="1:20" s="104" customFormat="1" ht="38.25" customHeight="1">
      <c r="A292" s="447" t="s">
        <v>924</v>
      </c>
      <c r="B292" s="447" t="s">
        <v>905</v>
      </c>
      <c r="C292" s="443">
        <v>44619</v>
      </c>
      <c r="D292" s="447" t="s">
        <v>112</v>
      </c>
      <c r="E292" s="444" t="s">
        <v>118</v>
      </c>
      <c r="F292" s="445" t="s">
        <v>925</v>
      </c>
      <c r="G292" s="432">
        <v>500000000</v>
      </c>
      <c r="H292" s="446" t="s">
        <v>907</v>
      </c>
      <c r="I292" s="444" t="s">
        <v>103</v>
      </c>
      <c r="J292" s="109" t="s">
        <v>103</v>
      </c>
      <c r="K292" s="3" t="str">
        <f>VLOOKUP(I292,Prices!A:B,2,0)</f>
        <v>.</v>
      </c>
      <c r="L292" s="432" t="s">
        <v>103</v>
      </c>
      <c r="M292" s="432">
        <f>G292</f>
        <v>500000000</v>
      </c>
      <c r="N292" s="432">
        <f>M292/VLOOKUP(H292, 'Currency Conversion'!B:C, 2, 0)</f>
        <v>48755277.75881739</v>
      </c>
      <c r="O292" s="446" t="s">
        <v>101</v>
      </c>
      <c r="P292" s="419" t="s">
        <v>926</v>
      </c>
      <c r="Q292" s="73" t="s">
        <v>927</v>
      </c>
      <c r="R292" s="453" t="s">
        <v>103</v>
      </c>
      <c r="S292" s="477">
        <v>0</v>
      </c>
      <c r="T292" s="496">
        <v>0</v>
      </c>
    </row>
    <row r="293" spans="1:20" s="104" customFormat="1" ht="39" customHeight="1">
      <c r="A293" s="447" t="s">
        <v>928</v>
      </c>
      <c r="B293" s="447" t="s">
        <v>905</v>
      </c>
      <c r="C293" s="443">
        <v>44643</v>
      </c>
      <c r="D293" s="447" t="s">
        <v>112</v>
      </c>
      <c r="E293" s="444" t="s">
        <v>133</v>
      </c>
      <c r="F293" s="445" t="s">
        <v>929</v>
      </c>
      <c r="G293" s="432">
        <v>400000000</v>
      </c>
      <c r="H293" s="446" t="s">
        <v>907</v>
      </c>
      <c r="I293" s="444" t="s">
        <v>923</v>
      </c>
      <c r="J293" s="109">
        <v>5000</v>
      </c>
      <c r="K293" s="3" t="s">
        <v>103</v>
      </c>
      <c r="L293" s="432" t="s">
        <v>103</v>
      </c>
      <c r="M293" s="432">
        <v>400000000</v>
      </c>
      <c r="N293" s="432">
        <f>M293/VLOOKUP(H293, 'Currency Conversion'!B:C, 2, 0)</f>
        <v>39004222.207053915</v>
      </c>
      <c r="O293" s="446" t="s">
        <v>101</v>
      </c>
      <c r="P293" s="419" t="s">
        <v>930</v>
      </c>
      <c r="Q293" s="453" t="s">
        <v>103</v>
      </c>
      <c r="R293" s="453" t="s">
        <v>103</v>
      </c>
      <c r="S293" s="477">
        <v>0</v>
      </c>
      <c r="T293" s="496">
        <v>0</v>
      </c>
    </row>
    <row r="294" spans="1:20" s="104" customFormat="1" ht="39" customHeight="1">
      <c r="A294" s="447" t="s">
        <v>931</v>
      </c>
      <c r="B294" s="447" t="s">
        <v>905</v>
      </c>
      <c r="C294" s="443">
        <v>44627</v>
      </c>
      <c r="D294" s="447" t="s">
        <v>117</v>
      </c>
      <c r="E294" s="453" t="s">
        <v>734</v>
      </c>
      <c r="F294" s="483" t="s">
        <v>932</v>
      </c>
      <c r="G294" s="432">
        <v>50000000</v>
      </c>
      <c r="H294" s="446" t="s">
        <v>99</v>
      </c>
      <c r="I294" s="444" t="s">
        <v>103</v>
      </c>
      <c r="J294" s="109" t="s">
        <v>103</v>
      </c>
      <c r="K294" s="3" t="s">
        <v>103</v>
      </c>
      <c r="L294" s="413" t="s">
        <v>103</v>
      </c>
      <c r="M294" s="432">
        <f>G294</f>
        <v>50000000</v>
      </c>
      <c r="N294" s="432">
        <f>M294/VLOOKUP(H294, 'Currency Conversion'!B:C, 2, 0)</f>
        <v>45926334.16000735</v>
      </c>
      <c r="O294" s="446" t="s">
        <v>101</v>
      </c>
      <c r="P294" s="419" t="s">
        <v>343</v>
      </c>
      <c r="Q294" s="453" t="s">
        <v>103</v>
      </c>
      <c r="R294" s="453" t="s">
        <v>103</v>
      </c>
      <c r="S294" s="477">
        <v>1</v>
      </c>
      <c r="T294" s="496">
        <v>1</v>
      </c>
    </row>
    <row r="295" spans="1:20" s="104" customFormat="1" ht="39" customHeight="1">
      <c r="A295" s="447" t="s">
        <v>933</v>
      </c>
      <c r="B295" s="447" t="s">
        <v>905</v>
      </c>
      <c r="C295" s="443">
        <v>44673</v>
      </c>
      <c r="D295" s="447" t="s">
        <v>117</v>
      </c>
      <c r="E295" s="444" t="s">
        <v>154</v>
      </c>
      <c r="F295" s="445" t="s">
        <v>934</v>
      </c>
      <c r="G295" s="432">
        <v>44000000</v>
      </c>
      <c r="H295" s="446" t="s">
        <v>120</v>
      </c>
      <c r="I295" s="444" t="s">
        <v>103</v>
      </c>
      <c r="J295" s="109" t="s">
        <v>103</v>
      </c>
      <c r="K295" s="3" t="s">
        <v>103</v>
      </c>
      <c r="L295" s="413" t="s">
        <v>103</v>
      </c>
      <c r="M295" s="432">
        <f>G295</f>
        <v>44000000</v>
      </c>
      <c r="N295" s="432">
        <f>M295/VLOOKUP(H295, 'Currency Conversion'!B:C, 2, 0)</f>
        <v>44000000</v>
      </c>
      <c r="O295" s="446" t="s">
        <v>101</v>
      </c>
      <c r="P295" s="419" t="s">
        <v>935</v>
      </c>
      <c r="Q295" s="453" t="s">
        <v>103</v>
      </c>
      <c r="R295" s="453" t="s">
        <v>103</v>
      </c>
      <c r="S295" s="477">
        <v>1</v>
      </c>
      <c r="T295" s="496">
        <v>1</v>
      </c>
    </row>
    <row r="296" spans="1:20" s="104" customFormat="1" ht="18" customHeight="1">
      <c r="A296" s="529" t="s">
        <v>936</v>
      </c>
      <c r="B296" s="529" t="s">
        <v>937</v>
      </c>
      <c r="C296" s="554">
        <v>44642</v>
      </c>
      <c r="D296" s="529" t="s">
        <v>95</v>
      </c>
      <c r="E296" s="555" t="s">
        <v>938</v>
      </c>
      <c r="F296" s="646" t="s">
        <v>939</v>
      </c>
      <c r="G296" s="560">
        <v>400000000</v>
      </c>
      <c r="H296" s="559" t="s">
        <v>940</v>
      </c>
      <c r="I296" s="444" t="s">
        <v>941</v>
      </c>
      <c r="J296" s="109">
        <v>3000</v>
      </c>
      <c r="K296" s="3" t="s">
        <v>103</v>
      </c>
      <c r="L296" s="545" t="s">
        <v>103</v>
      </c>
      <c r="M296" s="560">
        <f>G296</f>
        <v>400000000</v>
      </c>
      <c r="N296" s="545">
        <f>M296/VLOOKUP(H296, 'Currency Conversion'!B:C, 2, 0)</f>
        <v>478910000.83809251</v>
      </c>
      <c r="O296" s="559" t="s">
        <v>101</v>
      </c>
      <c r="P296" s="574" t="s">
        <v>942</v>
      </c>
      <c r="Q296" s="574" t="s">
        <v>943</v>
      </c>
      <c r="R296" s="623" t="s">
        <v>944</v>
      </c>
      <c r="S296" s="653">
        <v>0</v>
      </c>
      <c r="T296" s="524">
        <v>0</v>
      </c>
    </row>
    <row r="297" spans="1:20" s="104" customFormat="1" ht="18" customHeight="1">
      <c r="A297" s="529"/>
      <c r="B297" s="529"/>
      <c r="C297" s="555"/>
      <c r="D297" s="529"/>
      <c r="E297" s="555"/>
      <c r="F297" s="646"/>
      <c r="G297" s="560"/>
      <c r="H297" s="559"/>
      <c r="I297" s="444" t="s">
        <v>945</v>
      </c>
      <c r="J297" s="109">
        <v>160000</v>
      </c>
      <c r="K297" s="3" t="s">
        <v>103</v>
      </c>
      <c r="L297" s="546"/>
      <c r="M297" s="560"/>
      <c r="N297" s="546"/>
      <c r="O297" s="559"/>
      <c r="P297" s="574"/>
      <c r="Q297" s="574"/>
      <c r="R297" s="623"/>
      <c r="S297" s="654"/>
      <c r="T297" s="526"/>
    </row>
    <row r="298" spans="1:20" s="104" customFormat="1" ht="18.95" customHeight="1">
      <c r="A298" s="529"/>
      <c r="B298" s="529"/>
      <c r="C298" s="555"/>
      <c r="D298" s="529"/>
      <c r="E298" s="555"/>
      <c r="F298" s="646"/>
      <c r="G298" s="560"/>
      <c r="H298" s="559"/>
      <c r="I298" s="444" t="s">
        <v>946</v>
      </c>
      <c r="J298" s="109">
        <v>300000</v>
      </c>
      <c r="K298" s="3" t="s">
        <v>103</v>
      </c>
      <c r="L298" s="546"/>
      <c r="M298" s="560"/>
      <c r="N298" s="546"/>
      <c r="O298" s="559"/>
      <c r="P298" s="574"/>
      <c r="Q298" s="574"/>
      <c r="R298" s="623"/>
      <c r="S298" s="654"/>
      <c r="T298" s="526"/>
    </row>
    <row r="299" spans="1:20" s="104" customFormat="1" ht="15.95" customHeight="1">
      <c r="A299" s="529"/>
      <c r="B299" s="529"/>
      <c r="C299" s="555"/>
      <c r="D299" s="529"/>
      <c r="E299" s="555"/>
      <c r="F299" s="646"/>
      <c r="G299" s="560"/>
      <c r="H299" s="559"/>
      <c r="I299" s="444" t="s">
        <v>947</v>
      </c>
      <c r="J299" s="109">
        <v>32000</v>
      </c>
      <c r="K299" s="3" t="s">
        <v>103</v>
      </c>
      <c r="L299" s="546"/>
      <c r="M299" s="560"/>
      <c r="N299" s="546"/>
      <c r="O299" s="559"/>
      <c r="P299" s="574"/>
      <c r="Q299" s="574"/>
      <c r="R299" s="623"/>
      <c r="S299" s="654"/>
      <c r="T299" s="526"/>
    </row>
    <row r="300" spans="1:20" s="104" customFormat="1" ht="18.75" customHeight="1">
      <c r="A300" s="529"/>
      <c r="B300" s="529"/>
      <c r="C300" s="555"/>
      <c r="D300" s="529"/>
      <c r="E300" s="555"/>
      <c r="F300" s="646"/>
      <c r="G300" s="560"/>
      <c r="H300" s="559"/>
      <c r="I300" s="444" t="s">
        <v>948</v>
      </c>
      <c r="J300" s="109">
        <v>1600</v>
      </c>
      <c r="K300" s="3" t="s">
        <v>103</v>
      </c>
      <c r="L300" s="546"/>
      <c r="M300" s="560"/>
      <c r="N300" s="546"/>
      <c r="O300" s="559"/>
      <c r="P300" s="574"/>
      <c r="Q300" s="574"/>
      <c r="R300" s="623"/>
      <c r="S300" s="654"/>
      <c r="T300" s="526"/>
    </row>
    <row r="301" spans="1:20" s="104" customFormat="1" ht="14.1" customHeight="1">
      <c r="A301" s="529"/>
      <c r="B301" s="529"/>
      <c r="C301" s="555"/>
      <c r="D301" s="529"/>
      <c r="E301" s="555"/>
      <c r="F301" s="646"/>
      <c r="G301" s="560"/>
      <c r="H301" s="559"/>
      <c r="I301" s="444" t="s">
        <v>949</v>
      </c>
      <c r="J301" s="109">
        <v>54000</v>
      </c>
      <c r="K301" s="3" t="s">
        <v>103</v>
      </c>
      <c r="L301" s="546"/>
      <c r="M301" s="560"/>
      <c r="N301" s="546"/>
      <c r="O301" s="559"/>
      <c r="P301" s="574"/>
      <c r="Q301" s="574"/>
      <c r="R301" s="623"/>
      <c r="S301" s="654"/>
      <c r="T301" s="526"/>
    </row>
    <row r="302" spans="1:20" s="104" customFormat="1" ht="15" customHeight="1">
      <c r="A302" s="529"/>
      <c r="B302" s="529"/>
      <c r="C302" s="555"/>
      <c r="D302" s="529"/>
      <c r="E302" s="555"/>
      <c r="F302" s="646"/>
      <c r="G302" s="560"/>
      <c r="H302" s="559"/>
      <c r="I302" s="444" t="s">
        <v>950</v>
      </c>
      <c r="J302" s="109">
        <v>220000</v>
      </c>
      <c r="K302" s="3" t="s">
        <v>103</v>
      </c>
      <c r="L302" s="546"/>
      <c r="M302" s="560"/>
      <c r="N302" s="546"/>
      <c r="O302" s="559"/>
      <c r="P302" s="574"/>
      <c r="Q302" s="574"/>
      <c r="R302" s="623"/>
      <c r="S302" s="654"/>
      <c r="T302" s="526"/>
    </row>
    <row r="303" spans="1:20" s="104" customFormat="1" ht="17.100000000000001" customHeight="1">
      <c r="A303" s="529"/>
      <c r="B303" s="529"/>
      <c r="C303" s="555"/>
      <c r="D303" s="529"/>
      <c r="E303" s="555"/>
      <c r="F303" s="646"/>
      <c r="G303" s="560"/>
      <c r="H303" s="559"/>
      <c r="I303" s="444" t="s">
        <v>951</v>
      </c>
      <c r="J303" s="109">
        <v>72000</v>
      </c>
      <c r="K303" s="3" t="s">
        <v>103</v>
      </c>
      <c r="L303" s="546"/>
      <c r="M303" s="560"/>
      <c r="N303" s="546"/>
      <c r="O303" s="559"/>
      <c r="P303" s="574"/>
      <c r="Q303" s="574"/>
      <c r="R303" s="623"/>
      <c r="S303" s="654"/>
      <c r="T303" s="526"/>
    </row>
    <row r="304" spans="1:20" s="104" customFormat="1" ht="17.100000000000001" customHeight="1">
      <c r="A304" s="529"/>
      <c r="B304" s="529"/>
      <c r="C304" s="555"/>
      <c r="D304" s="529"/>
      <c r="E304" s="555"/>
      <c r="F304" s="646"/>
      <c r="G304" s="560"/>
      <c r="H304" s="559"/>
      <c r="I304" s="444" t="s">
        <v>952</v>
      </c>
      <c r="J304" s="109">
        <v>28000</v>
      </c>
      <c r="K304" s="3" t="s">
        <v>103</v>
      </c>
      <c r="L304" s="547"/>
      <c r="M304" s="560"/>
      <c r="N304" s="547"/>
      <c r="O304" s="559"/>
      <c r="P304" s="574"/>
      <c r="Q304" s="574"/>
      <c r="R304" s="623"/>
      <c r="S304" s="655"/>
      <c r="T304" s="525"/>
    </row>
    <row r="305" spans="1:20" s="104" customFormat="1" ht="60" customHeight="1">
      <c r="A305" s="447" t="s">
        <v>953</v>
      </c>
      <c r="B305" s="447" t="s">
        <v>937</v>
      </c>
      <c r="C305" s="443">
        <v>44656</v>
      </c>
      <c r="D305" s="447" t="s">
        <v>95</v>
      </c>
      <c r="E305" s="444" t="s">
        <v>147</v>
      </c>
      <c r="F305" s="445" t="s">
        <v>954</v>
      </c>
      <c r="G305" s="432">
        <v>10000000</v>
      </c>
      <c r="H305" s="446" t="s">
        <v>940</v>
      </c>
      <c r="I305" s="444" t="s">
        <v>103</v>
      </c>
      <c r="J305" s="109" t="s">
        <v>103</v>
      </c>
      <c r="K305" s="3" t="str">
        <f>VLOOKUP(I305,Prices!A:B,2,0)</f>
        <v>.</v>
      </c>
      <c r="L305" s="432" t="s">
        <v>103</v>
      </c>
      <c r="M305" s="432">
        <f>G305</f>
        <v>10000000</v>
      </c>
      <c r="N305" s="432">
        <f>M305/VLOOKUP(H305, 'Currency Conversion'!B:C, 2, 0)</f>
        <v>11972750.020952312</v>
      </c>
      <c r="O305" s="446" t="s">
        <v>101</v>
      </c>
      <c r="P305" s="448" t="s">
        <v>955</v>
      </c>
      <c r="Q305" s="419" t="s">
        <v>956</v>
      </c>
      <c r="R305" s="354" t="s">
        <v>103</v>
      </c>
      <c r="S305" s="477">
        <v>0</v>
      </c>
      <c r="T305" s="496">
        <v>1</v>
      </c>
    </row>
    <row r="306" spans="1:20" s="104" customFormat="1" ht="60" customHeight="1">
      <c r="A306" s="447" t="s">
        <v>957</v>
      </c>
      <c r="B306" s="447" t="s">
        <v>937</v>
      </c>
      <c r="C306" s="443">
        <v>44657</v>
      </c>
      <c r="D306" s="447" t="s">
        <v>95</v>
      </c>
      <c r="E306" s="444" t="s">
        <v>96</v>
      </c>
      <c r="F306" s="445" t="s">
        <v>958</v>
      </c>
      <c r="G306" s="432" t="s">
        <v>135</v>
      </c>
      <c r="H306" s="446" t="s">
        <v>99</v>
      </c>
      <c r="I306" s="444" t="s">
        <v>364</v>
      </c>
      <c r="J306" s="109">
        <v>20</v>
      </c>
      <c r="K306" s="3">
        <f>VLOOKUP(I306,Prices!A:B,2,0)</f>
        <v>220000</v>
      </c>
      <c r="L306" s="432">
        <f>J306*K306</f>
        <v>4400000</v>
      </c>
      <c r="M306" s="432">
        <f>J306*K306</f>
        <v>4400000</v>
      </c>
      <c r="N306" s="432">
        <f>M306/VLOOKUP(H306, 'Currency Conversion'!B:C, 2, 0)</f>
        <v>4041517.4060806464</v>
      </c>
      <c r="O306" s="446" t="s">
        <v>101</v>
      </c>
      <c r="P306" s="448" t="s">
        <v>959</v>
      </c>
      <c r="Q306" s="354" t="s">
        <v>103</v>
      </c>
      <c r="R306" s="354" t="s">
        <v>103</v>
      </c>
      <c r="S306" s="477">
        <v>0</v>
      </c>
      <c r="T306" s="496">
        <v>1</v>
      </c>
    </row>
    <row r="307" spans="1:20" s="104" customFormat="1" ht="106.5" customHeight="1">
      <c r="A307" s="447" t="s">
        <v>960</v>
      </c>
      <c r="B307" s="447" t="s">
        <v>937</v>
      </c>
      <c r="C307" s="443">
        <v>44593</v>
      </c>
      <c r="D307" s="447" t="s">
        <v>112</v>
      </c>
      <c r="E307" s="444" t="s">
        <v>141</v>
      </c>
      <c r="F307" s="445" t="s">
        <v>958</v>
      </c>
      <c r="G307" s="449" t="s">
        <v>135</v>
      </c>
      <c r="H307" s="446" t="s">
        <v>99</v>
      </c>
      <c r="I307" s="444" t="s">
        <v>668</v>
      </c>
      <c r="J307" s="432">
        <v>2000</v>
      </c>
      <c r="K307" s="3">
        <f>VLOOKUP(I307,Prices!A:B,2,0)</f>
        <v>33000</v>
      </c>
      <c r="L307" s="432">
        <f>K307*J307</f>
        <v>66000000</v>
      </c>
      <c r="M307" s="432">
        <f>L307</f>
        <v>66000000</v>
      </c>
      <c r="N307" s="432">
        <f>M307/VLOOKUP(H307, 'Currency Conversion'!B:C, 2, 0)</f>
        <v>60622761.091209702</v>
      </c>
      <c r="O307" s="334" t="s">
        <v>101</v>
      </c>
      <c r="P307" s="335" t="s">
        <v>961</v>
      </c>
      <c r="Q307" s="335" t="s">
        <v>962</v>
      </c>
      <c r="R307" s="354" t="s">
        <v>103</v>
      </c>
      <c r="S307" s="477">
        <v>0</v>
      </c>
      <c r="T307" s="496">
        <v>1</v>
      </c>
    </row>
    <row r="308" spans="1:20" s="104" customFormat="1" ht="30.95" customHeight="1">
      <c r="A308" s="447" t="s">
        <v>963</v>
      </c>
      <c r="B308" s="447" t="s">
        <v>937</v>
      </c>
      <c r="C308" s="443" t="s">
        <v>964</v>
      </c>
      <c r="D308" s="447" t="s">
        <v>112</v>
      </c>
      <c r="E308" s="444" t="s">
        <v>141</v>
      </c>
      <c r="F308" s="445" t="s">
        <v>965</v>
      </c>
      <c r="G308" s="449" t="s">
        <v>135</v>
      </c>
      <c r="H308" s="446" t="s">
        <v>99</v>
      </c>
      <c r="I308" s="444" t="s">
        <v>668</v>
      </c>
      <c r="J308" s="109">
        <v>3165</v>
      </c>
      <c r="K308" s="3">
        <f>VLOOKUP(I308,Prices!A:B,2,0)</f>
        <v>33000</v>
      </c>
      <c r="L308" s="432">
        <f>J308*K308</f>
        <v>104445000</v>
      </c>
      <c r="M308" s="432">
        <f>L308</f>
        <v>104445000</v>
      </c>
      <c r="N308" s="432">
        <f>M308/VLOOKUP(H308, 'Currency Conversion'!B:C, 2, 0)</f>
        <v>95935519.426839352</v>
      </c>
      <c r="O308" s="446" t="s">
        <v>269</v>
      </c>
      <c r="P308" s="419" t="s">
        <v>966</v>
      </c>
      <c r="Q308" s="354" t="s">
        <v>103</v>
      </c>
      <c r="R308" s="354" t="s">
        <v>103</v>
      </c>
      <c r="S308" s="477">
        <v>0</v>
      </c>
      <c r="T308" s="496">
        <v>1</v>
      </c>
    </row>
    <row r="309" spans="1:20" s="104" customFormat="1" ht="47.25">
      <c r="A309" s="447" t="s">
        <v>967</v>
      </c>
      <c r="B309" s="447" t="s">
        <v>937</v>
      </c>
      <c r="C309" s="443">
        <v>44629</v>
      </c>
      <c r="D309" s="447" t="s">
        <v>112</v>
      </c>
      <c r="E309" s="444" t="s">
        <v>141</v>
      </c>
      <c r="F309" s="445" t="s">
        <v>968</v>
      </c>
      <c r="G309" s="449" t="s">
        <v>135</v>
      </c>
      <c r="H309" s="446" t="s">
        <v>103</v>
      </c>
      <c r="I309" s="444" t="s">
        <v>969</v>
      </c>
      <c r="J309" s="109" t="s">
        <v>970</v>
      </c>
      <c r="K309" s="3" t="s">
        <v>103</v>
      </c>
      <c r="L309" s="432" t="s">
        <v>103</v>
      </c>
      <c r="M309" s="432" t="s">
        <v>103</v>
      </c>
      <c r="N309" s="432" t="s">
        <v>103</v>
      </c>
      <c r="O309" s="446" t="s">
        <v>269</v>
      </c>
      <c r="P309" s="358" t="s">
        <v>971</v>
      </c>
      <c r="Q309" s="349" t="s">
        <v>972</v>
      </c>
      <c r="R309" s="354" t="s">
        <v>103</v>
      </c>
      <c r="S309" s="477">
        <v>0</v>
      </c>
      <c r="T309" s="496">
        <v>0</v>
      </c>
    </row>
    <row r="310" spans="1:20" s="302" customFormat="1" ht="57" customHeight="1">
      <c r="A310" s="439" t="s">
        <v>973</v>
      </c>
      <c r="B310" s="439" t="s">
        <v>937</v>
      </c>
      <c r="C310" s="436">
        <v>44643</v>
      </c>
      <c r="D310" s="439" t="s">
        <v>112</v>
      </c>
      <c r="E310" s="425" t="s">
        <v>141</v>
      </c>
      <c r="F310" s="427" t="s">
        <v>974</v>
      </c>
      <c r="G310" s="429" t="s">
        <v>135</v>
      </c>
      <c r="H310" s="416" t="s">
        <v>99</v>
      </c>
      <c r="I310" s="425" t="s">
        <v>975</v>
      </c>
      <c r="J310" s="371">
        <v>6000</v>
      </c>
      <c r="K310" s="3">
        <f>VLOOKUP(I310,Prices!A:B,2,0)</f>
        <v>20000</v>
      </c>
      <c r="L310" s="413">
        <f>J310*K310</f>
        <v>120000000</v>
      </c>
      <c r="M310" s="413">
        <f>L310</f>
        <v>120000000</v>
      </c>
      <c r="N310" s="432">
        <f>M310/VLOOKUP(H310, 'Currency Conversion'!B:C, 2, 0)</f>
        <v>110223201.98401764</v>
      </c>
      <c r="O310" s="416" t="s">
        <v>269</v>
      </c>
      <c r="P310" s="456" t="s">
        <v>976</v>
      </c>
      <c r="Q310" s="361" t="s">
        <v>977</v>
      </c>
      <c r="R310" s="354" t="s">
        <v>103</v>
      </c>
      <c r="S310" s="477">
        <v>0</v>
      </c>
      <c r="T310" s="496">
        <v>0</v>
      </c>
    </row>
    <row r="311" spans="1:20" s="303" customFormat="1" ht="18.95" customHeight="1">
      <c r="A311" s="529" t="s">
        <v>978</v>
      </c>
      <c r="B311" s="529" t="s">
        <v>937</v>
      </c>
      <c r="C311" s="554">
        <v>44644</v>
      </c>
      <c r="D311" s="529" t="s">
        <v>112</v>
      </c>
      <c r="E311" s="555" t="s">
        <v>96</v>
      </c>
      <c r="F311" s="646" t="s">
        <v>979</v>
      </c>
      <c r="G311" s="585" t="s">
        <v>135</v>
      </c>
      <c r="H311" s="559" t="s">
        <v>99</v>
      </c>
      <c r="I311" s="426" t="s">
        <v>980</v>
      </c>
      <c r="J311" s="372">
        <v>6000</v>
      </c>
      <c r="K311" s="3">
        <f>VLOOKUP(I311,Prices!A:B,2,0)</f>
        <v>68500</v>
      </c>
      <c r="L311" s="415">
        <f>J311*K311</f>
        <v>411000000</v>
      </c>
      <c r="M311" s="545">
        <f>L311</f>
        <v>411000000</v>
      </c>
      <c r="N311" s="545">
        <f>M311/VLOOKUP(H311, 'Currency Conversion'!B:C, 2, 0)</f>
        <v>377514466.79526043</v>
      </c>
      <c r="O311" s="548" t="s">
        <v>101</v>
      </c>
      <c r="P311" s="574" t="s">
        <v>981</v>
      </c>
      <c r="Q311" s="574" t="s">
        <v>982</v>
      </c>
      <c r="R311" s="649" t="s">
        <v>103</v>
      </c>
      <c r="S311" s="653">
        <v>0</v>
      </c>
      <c r="T311" s="524">
        <v>0</v>
      </c>
    </row>
    <row r="312" spans="1:20" s="104" customFormat="1" ht="17.100000000000001" customHeight="1">
      <c r="A312" s="529"/>
      <c r="B312" s="529"/>
      <c r="C312" s="554"/>
      <c r="D312" s="529"/>
      <c r="E312" s="555"/>
      <c r="F312" s="646"/>
      <c r="G312" s="585"/>
      <c r="H312" s="559"/>
      <c r="I312" s="426" t="s">
        <v>983</v>
      </c>
      <c r="J312" s="109" t="s">
        <v>984</v>
      </c>
      <c r="K312" s="3">
        <f>VLOOKUP(I312,Prices!A:B,2,0)</f>
        <v>130347</v>
      </c>
      <c r="L312" s="432" t="s">
        <v>103</v>
      </c>
      <c r="M312" s="546"/>
      <c r="N312" s="547"/>
      <c r="O312" s="549"/>
      <c r="P312" s="574"/>
      <c r="Q312" s="574"/>
      <c r="R312" s="662"/>
      <c r="S312" s="655"/>
      <c r="T312" s="525"/>
    </row>
    <row r="313" spans="1:20" s="104" customFormat="1" ht="15.95" customHeight="1">
      <c r="A313" s="536" t="s">
        <v>985</v>
      </c>
      <c r="B313" s="536" t="s">
        <v>937</v>
      </c>
      <c r="C313" s="539">
        <v>44659</v>
      </c>
      <c r="D313" s="548" t="s">
        <v>112</v>
      </c>
      <c r="E313" s="548" t="s">
        <v>133</v>
      </c>
      <c r="F313" s="564" t="s">
        <v>986</v>
      </c>
      <c r="G313" s="668">
        <v>100000000</v>
      </c>
      <c r="H313" s="548" t="s">
        <v>940</v>
      </c>
      <c r="I313" s="426" t="s">
        <v>668</v>
      </c>
      <c r="J313" s="109">
        <v>800</v>
      </c>
      <c r="K313" s="3" t="s">
        <v>103</v>
      </c>
      <c r="L313" s="432" t="s">
        <v>103</v>
      </c>
      <c r="M313" s="546">
        <f>G313</f>
        <v>100000000</v>
      </c>
      <c r="N313" s="546">
        <f>M313/VLOOKUP(H313,'Currency Conversion'!B2:C14,2,0)</f>
        <v>119727500.20952313</v>
      </c>
      <c r="O313" s="549" t="s">
        <v>101</v>
      </c>
      <c r="P313" s="576" t="s">
        <v>987</v>
      </c>
      <c r="Q313" s="576" t="s">
        <v>988</v>
      </c>
      <c r="R313" s="671" t="s">
        <v>989</v>
      </c>
      <c r="S313" s="653">
        <v>0</v>
      </c>
      <c r="T313" s="524">
        <v>1</v>
      </c>
    </row>
    <row r="314" spans="1:20" s="104" customFormat="1" ht="17.100000000000001" customHeight="1">
      <c r="A314" s="537"/>
      <c r="B314" s="537"/>
      <c r="C314" s="540"/>
      <c r="D314" s="549"/>
      <c r="E314" s="549"/>
      <c r="F314" s="593"/>
      <c r="G314" s="669"/>
      <c r="H314" s="549"/>
      <c r="I314" s="426" t="s">
        <v>754</v>
      </c>
      <c r="J314" s="109" t="s">
        <v>970</v>
      </c>
      <c r="K314" s="3">
        <f>VLOOKUP(I314,Prices!A:B,2,0)</f>
        <v>102000</v>
      </c>
      <c r="L314" s="432" t="s">
        <v>103</v>
      </c>
      <c r="M314" s="546"/>
      <c r="N314" s="546"/>
      <c r="O314" s="549"/>
      <c r="P314" s="578"/>
      <c r="Q314" s="578"/>
      <c r="R314" s="672"/>
      <c r="S314" s="654"/>
      <c r="T314" s="526"/>
    </row>
    <row r="315" spans="1:20" s="104" customFormat="1" ht="18" customHeight="1">
      <c r="A315" s="537"/>
      <c r="B315" s="537"/>
      <c r="C315" s="540"/>
      <c r="D315" s="549"/>
      <c r="E315" s="549"/>
      <c r="F315" s="593"/>
      <c r="G315" s="669"/>
      <c r="H315" s="549"/>
      <c r="I315" s="426" t="s">
        <v>990</v>
      </c>
      <c r="J315" s="109" t="s">
        <v>970</v>
      </c>
      <c r="K315" s="3" t="s">
        <v>103</v>
      </c>
      <c r="L315" s="432" t="s">
        <v>103</v>
      </c>
      <c r="M315" s="546"/>
      <c r="N315" s="546"/>
      <c r="O315" s="549"/>
      <c r="P315" s="578"/>
      <c r="Q315" s="578"/>
      <c r="R315" s="672"/>
      <c r="S315" s="654"/>
      <c r="T315" s="526"/>
    </row>
    <row r="316" spans="1:20" s="104" customFormat="1" ht="18.95" customHeight="1">
      <c r="A316" s="537"/>
      <c r="B316" s="537"/>
      <c r="C316" s="540"/>
      <c r="D316" s="549"/>
      <c r="E316" s="549"/>
      <c r="F316" s="593"/>
      <c r="G316" s="669"/>
      <c r="H316" s="549"/>
      <c r="I316" s="426" t="s">
        <v>969</v>
      </c>
      <c r="J316" s="109" t="s">
        <v>970</v>
      </c>
      <c r="K316" s="3" t="s">
        <v>103</v>
      </c>
      <c r="L316" s="432" t="s">
        <v>103</v>
      </c>
      <c r="M316" s="546"/>
      <c r="N316" s="546"/>
      <c r="O316" s="549"/>
      <c r="P316" s="578"/>
      <c r="Q316" s="578"/>
      <c r="R316" s="672"/>
      <c r="S316" s="654"/>
      <c r="T316" s="526"/>
    </row>
    <row r="317" spans="1:20" s="104" customFormat="1" ht="72" customHeight="1">
      <c r="A317" s="537"/>
      <c r="B317" s="537"/>
      <c r="C317" s="540"/>
      <c r="D317" s="549"/>
      <c r="E317" s="549"/>
      <c r="F317" s="593"/>
      <c r="G317" s="669"/>
      <c r="H317" s="549"/>
      <c r="I317" s="426" t="s">
        <v>369</v>
      </c>
      <c r="J317" s="109" t="s">
        <v>970</v>
      </c>
      <c r="K317" s="3" t="s">
        <v>103</v>
      </c>
      <c r="L317" s="432" t="s">
        <v>103</v>
      </c>
      <c r="M317" s="546"/>
      <c r="N317" s="546"/>
      <c r="O317" s="549"/>
      <c r="P317" s="578"/>
      <c r="Q317" s="578"/>
      <c r="R317" s="672"/>
      <c r="S317" s="654"/>
      <c r="T317" s="526"/>
    </row>
    <row r="318" spans="1:20" s="104" customFormat="1" ht="72" customHeight="1">
      <c r="A318" s="537"/>
      <c r="B318" s="537"/>
      <c r="C318" s="540"/>
      <c r="D318" s="549"/>
      <c r="E318" s="549"/>
      <c r="F318" s="593"/>
      <c r="G318" s="669"/>
      <c r="H318" s="549"/>
      <c r="I318" s="426" t="s">
        <v>278</v>
      </c>
      <c r="J318" s="109" t="s">
        <v>970</v>
      </c>
      <c r="K318" s="3" t="s">
        <v>103</v>
      </c>
      <c r="L318" s="432" t="s">
        <v>103</v>
      </c>
      <c r="M318" s="546"/>
      <c r="N318" s="546"/>
      <c r="O318" s="549"/>
      <c r="P318" s="578"/>
      <c r="Q318" s="578"/>
      <c r="R318" s="672"/>
      <c r="S318" s="654"/>
      <c r="T318" s="526"/>
    </row>
    <row r="319" spans="1:20" s="104" customFormat="1" ht="72" customHeight="1">
      <c r="A319" s="538"/>
      <c r="B319" s="538"/>
      <c r="C319" s="541"/>
      <c r="D319" s="550"/>
      <c r="E319" s="550"/>
      <c r="F319" s="565"/>
      <c r="G319" s="670"/>
      <c r="H319" s="550"/>
      <c r="I319" s="426" t="s">
        <v>456</v>
      </c>
      <c r="J319" s="109" t="s">
        <v>970</v>
      </c>
      <c r="K319" s="3" t="str">
        <f>VLOOKUP(I319,Prices!A:B,2,0)</f>
        <v>.</v>
      </c>
      <c r="L319" s="432" t="s">
        <v>103</v>
      </c>
      <c r="M319" s="547"/>
      <c r="N319" s="547"/>
      <c r="O319" s="550"/>
      <c r="P319" s="577"/>
      <c r="Q319" s="577"/>
      <c r="R319" s="672"/>
      <c r="S319" s="655"/>
      <c r="T319" s="526"/>
    </row>
    <row r="320" spans="1:20" s="104" customFormat="1" ht="18" customHeight="1">
      <c r="A320" s="533" t="s">
        <v>991</v>
      </c>
      <c r="B320" s="536" t="s">
        <v>937</v>
      </c>
      <c r="C320" s="539">
        <v>44660</v>
      </c>
      <c r="D320" s="533" t="s">
        <v>112</v>
      </c>
      <c r="E320" s="536" t="s">
        <v>141</v>
      </c>
      <c r="F320" s="564" t="s">
        <v>992</v>
      </c>
      <c r="G320" s="566" t="s">
        <v>135</v>
      </c>
      <c r="H320" s="548" t="s">
        <v>99</v>
      </c>
      <c r="I320" s="426" t="s">
        <v>457</v>
      </c>
      <c r="J320" s="109">
        <v>120</v>
      </c>
      <c r="K320" s="3">
        <f>VLOOKUP(I320,Prices!A:B,2,0)</f>
        <v>60000</v>
      </c>
      <c r="L320" s="432">
        <f>J320*K320</f>
        <v>7200000</v>
      </c>
      <c r="M320" s="666">
        <f>L320</f>
        <v>7200000</v>
      </c>
      <c r="N320" s="545">
        <f>M320/VLOOKUP(H320, 'Currency Conversion'!B:C, 2, 0)</f>
        <v>6613392.1190410582</v>
      </c>
      <c r="O320" s="548" t="s">
        <v>269</v>
      </c>
      <c r="P320" s="576" t="s">
        <v>989</v>
      </c>
      <c r="Q320" s="663" t="s">
        <v>993</v>
      </c>
      <c r="R320" s="664" t="s">
        <v>103</v>
      </c>
      <c r="S320" s="653">
        <v>0</v>
      </c>
      <c r="T320" s="526">
        <v>1</v>
      </c>
    </row>
    <row r="321" spans="1:20" s="104" customFormat="1" ht="75" customHeight="1">
      <c r="A321" s="535"/>
      <c r="B321" s="538"/>
      <c r="C321" s="541"/>
      <c r="D321" s="535"/>
      <c r="E321" s="538"/>
      <c r="F321" s="565"/>
      <c r="G321" s="567"/>
      <c r="H321" s="550"/>
      <c r="I321" s="426" t="s">
        <v>994</v>
      </c>
      <c r="J321" s="109" t="s">
        <v>970</v>
      </c>
      <c r="K321" s="3">
        <f>VLOOKUP(I321,Prices!A:B,2,0)</f>
        <v>3960000</v>
      </c>
      <c r="L321" s="432" t="s">
        <v>103</v>
      </c>
      <c r="M321" s="667"/>
      <c r="N321" s="547"/>
      <c r="O321" s="550"/>
      <c r="P321" s="577"/>
      <c r="Q321" s="663"/>
      <c r="R321" s="665"/>
      <c r="S321" s="655"/>
      <c r="T321" s="525"/>
    </row>
    <row r="322" spans="1:20" s="104" customFormat="1" ht="18" customHeight="1">
      <c r="A322" s="441" t="s">
        <v>995</v>
      </c>
      <c r="B322" s="426" t="s">
        <v>937</v>
      </c>
      <c r="C322" s="438">
        <v>44593</v>
      </c>
      <c r="D322" s="441" t="s">
        <v>117</v>
      </c>
      <c r="E322" s="426" t="s">
        <v>118</v>
      </c>
      <c r="F322" s="428" t="s">
        <v>996</v>
      </c>
      <c r="G322" s="430">
        <v>88000000</v>
      </c>
      <c r="H322" s="418" t="s">
        <v>940</v>
      </c>
      <c r="I322" s="426" t="s">
        <v>103</v>
      </c>
      <c r="J322" s="109" t="s">
        <v>103</v>
      </c>
      <c r="K322" s="3" t="str">
        <f>VLOOKUP(I322,Prices!A:B,2,0)</f>
        <v>.</v>
      </c>
      <c r="L322" s="432" t="s">
        <v>103</v>
      </c>
      <c r="M322" s="415">
        <f>G322</f>
        <v>88000000</v>
      </c>
      <c r="N322" s="415">
        <f>M322/VLOOKUP(H322,'Currency Conversion'!B2:C14,2,0)</f>
        <v>105360200.18438035</v>
      </c>
      <c r="O322" s="362" t="s">
        <v>101</v>
      </c>
      <c r="P322" s="423" t="s">
        <v>961</v>
      </c>
      <c r="Q322" s="338" t="s">
        <v>103</v>
      </c>
      <c r="R322" s="338" t="s">
        <v>103</v>
      </c>
      <c r="S322" s="477">
        <v>0</v>
      </c>
      <c r="T322" s="493">
        <v>1</v>
      </c>
    </row>
    <row r="323" spans="1:20" s="104" customFormat="1" ht="84.95" customHeight="1">
      <c r="A323" s="447" t="s">
        <v>997</v>
      </c>
      <c r="B323" s="447" t="s">
        <v>937</v>
      </c>
      <c r="C323" s="443">
        <v>44615</v>
      </c>
      <c r="D323" s="447" t="s">
        <v>117</v>
      </c>
      <c r="E323" s="444" t="s">
        <v>154</v>
      </c>
      <c r="F323" s="108" t="s">
        <v>998</v>
      </c>
      <c r="G323" s="449">
        <v>500000000</v>
      </c>
      <c r="H323" s="446" t="s">
        <v>940</v>
      </c>
      <c r="I323" s="444" t="s">
        <v>103</v>
      </c>
      <c r="J323" s="432" t="s">
        <v>103</v>
      </c>
      <c r="K323" s="3" t="str">
        <f>VLOOKUP(I323,Prices!A:B,2,0)</f>
        <v>.</v>
      </c>
      <c r="L323" s="432" t="s">
        <v>103</v>
      </c>
      <c r="M323" s="432">
        <f>G323</f>
        <v>500000000</v>
      </c>
      <c r="N323" s="415">
        <f>M323/VLOOKUP(H323,'Currency Conversion'!B3:C15,2,0)</f>
        <v>598637501.04761565</v>
      </c>
      <c r="O323" s="334" t="s">
        <v>101</v>
      </c>
      <c r="P323" s="335" t="s">
        <v>999</v>
      </c>
      <c r="Q323" s="338" t="s">
        <v>103</v>
      </c>
      <c r="R323" s="338" t="s">
        <v>103</v>
      </c>
      <c r="S323" s="477">
        <v>0</v>
      </c>
      <c r="T323" s="495">
        <v>1</v>
      </c>
    </row>
    <row r="324" spans="1:20" s="104" customFormat="1" ht="84.95" customHeight="1">
      <c r="A324" s="447" t="s">
        <v>1000</v>
      </c>
      <c r="B324" s="447" t="s">
        <v>937</v>
      </c>
      <c r="C324" s="443">
        <v>44627</v>
      </c>
      <c r="D324" s="447" t="s">
        <v>117</v>
      </c>
      <c r="E324" s="444" t="s">
        <v>341</v>
      </c>
      <c r="F324" s="483" t="s">
        <v>1001</v>
      </c>
      <c r="G324" s="449">
        <v>100000000</v>
      </c>
      <c r="H324" s="446" t="s">
        <v>99</v>
      </c>
      <c r="I324" s="444" t="s">
        <v>103</v>
      </c>
      <c r="J324" s="432" t="s">
        <v>103</v>
      </c>
      <c r="K324" s="3" t="s">
        <v>103</v>
      </c>
      <c r="L324" s="432" t="s">
        <v>103</v>
      </c>
      <c r="M324" s="432">
        <f>G324</f>
        <v>100000000</v>
      </c>
      <c r="N324" s="415">
        <f>M324/VLOOKUP(H324,'Currency Conversion'!B4:C16,2,0)</f>
        <v>91852668.3200147</v>
      </c>
      <c r="O324" s="373" t="s">
        <v>101</v>
      </c>
      <c r="P324" s="423" t="s">
        <v>343</v>
      </c>
      <c r="Q324" s="338" t="s">
        <v>103</v>
      </c>
      <c r="R324" s="374" t="s">
        <v>103</v>
      </c>
      <c r="S324" s="477">
        <v>1</v>
      </c>
      <c r="T324" s="495">
        <v>1</v>
      </c>
    </row>
    <row r="325" spans="1:20" s="104" customFormat="1" ht="49.5" customHeight="1">
      <c r="A325" s="447" t="s">
        <v>1002</v>
      </c>
      <c r="B325" s="447" t="s">
        <v>937</v>
      </c>
      <c r="C325" s="443">
        <v>44644</v>
      </c>
      <c r="D325" s="447" t="s">
        <v>117</v>
      </c>
      <c r="E325" s="444" t="s">
        <v>147</v>
      </c>
      <c r="F325" s="445" t="s">
        <v>1003</v>
      </c>
      <c r="G325" s="449">
        <v>29100000</v>
      </c>
      <c r="H325" s="446" t="s">
        <v>940</v>
      </c>
      <c r="I325" s="444" t="s">
        <v>103</v>
      </c>
      <c r="J325" s="109" t="s">
        <v>103</v>
      </c>
      <c r="K325" s="3" t="str">
        <f>VLOOKUP(I325,Prices!A:B,2,0)</f>
        <v>.</v>
      </c>
      <c r="L325" s="432" t="s">
        <v>103</v>
      </c>
      <c r="M325" s="432">
        <f>G325</f>
        <v>29100000</v>
      </c>
      <c r="N325" s="415">
        <f>M325/VLOOKUP(H325,'Currency Conversion'!$B$2:$C$16,2,0)</f>
        <v>34840702.56097123</v>
      </c>
      <c r="O325" s="446" t="s">
        <v>101</v>
      </c>
      <c r="P325" s="419" t="s">
        <v>982</v>
      </c>
      <c r="Q325" s="419" t="s">
        <v>976</v>
      </c>
      <c r="R325" s="419" t="s">
        <v>1004</v>
      </c>
      <c r="S325" s="477">
        <v>0</v>
      </c>
      <c r="T325" s="496">
        <v>0</v>
      </c>
    </row>
    <row r="326" spans="1:20" s="104" customFormat="1" ht="50.25" customHeight="1">
      <c r="A326" s="447" t="s">
        <v>1005</v>
      </c>
      <c r="B326" s="447" t="s">
        <v>1006</v>
      </c>
      <c r="C326" s="443">
        <v>44619</v>
      </c>
      <c r="D326" s="447" t="s">
        <v>95</v>
      </c>
      <c r="E326" s="444" t="s">
        <v>168</v>
      </c>
      <c r="F326" s="445" t="s">
        <v>1007</v>
      </c>
      <c r="G326" s="478">
        <v>54000000</v>
      </c>
      <c r="H326" s="446" t="s">
        <v>99</v>
      </c>
      <c r="I326" s="444" t="s">
        <v>103</v>
      </c>
      <c r="J326" s="7" t="s">
        <v>103</v>
      </c>
      <c r="K326" s="3" t="str">
        <f>VLOOKUP(I326,Prices!A:B,2,0)</f>
        <v>.</v>
      </c>
      <c r="L326" s="432" t="s">
        <v>103</v>
      </c>
      <c r="M326" s="478">
        <f t="shared" ref="M326:M329" si="7">G326</f>
        <v>54000000</v>
      </c>
      <c r="N326" s="415">
        <f>M326/VLOOKUP(H326,'Currency Conversion'!$B$2:$C$16,2,0)</f>
        <v>49600440.892807938</v>
      </c>
      <c r="O326" s="446" t="s">
        <v>101</v>
      </c>
      <c r="P326" s="419" t="s">
        <v>1008</v>
      </c>
      <c r="Q326" s="73" t="s">
        <v>1009</v>
      </c>
      <c r="R326" s="374" t="s">
        <v>103</v>
      </c>
      <c r="S326" s="477">
        <v>0</v>
      </c>
      <c r="T326" s="496">
        <v>1</v>
      </c>
    </row>
    <row r="327" spans="1:20" s="104" customFormat="1" ht="79.5" customHeight="1">
      <c r="A327" s="447" t="s">
        <v>1010</v>
      </c>
      <c r="B327" s="447" t="s">
        <v>1006</v>
      </c>
      <c r="C327" s="443">
        <v>44630</v>
      </c>
      <c r="D327" s="447" t="s">
        <v>95</v>
      </c>
      <c r="E327" s="444" t="s">
        <v>168</v>
      </c>
      <c r="F327" s="445" t="s">
        <v>1011</v>
      </c>
      <c r="G327" s="478">
        <v>53000000</v>
      </c>
      <c r="H327" s="446" t="s">
        <v>99</v>
      </c>
      <c r="I327" s="444" t="s">
        <v>103</v>
      </c>
      <c r="J327" s="7" t="s">
        <v>103</v>
      </c>
      <c r="K327" s="3" t="str">
        <f>VLOOKUP(I327,Prices!A:B,2,0)</f>
        <v>.</v>
      </c>
      <c r="L327" s="432" t="s">
        <v>103</v>
      </c>
      <c r="M327" s="478">
        <f t="shared" si="7"/>
        <v>53000000</v>
      </c>
      <c r="N327" s="415">
        <f>M327/VLOOKUP(H327,'Currency Conversion'!$B$2:$C$16,2,0)</f>
        <v>48681914.209607787</v>
      </c>
      <c r="O327" s="446" t="s">
        <v>101</v>
      </c>
      <c r="P327" s="419" t="s">
        <v>1012</v>
      </c>
      <c r="Q327" s="419" t="s">
        <v>1013</v>
      </c>
      <c r="R327" s="448" t="s">
        <v>1009</v>
      </c>
      <c r="S327" s="477">
        <v>0</v>
      </c>
      <c r="T327" s="496">
        <v>1</v>
      </c>
    </row>
    <row r="328" spans="1:20" s="104" customFormat="1" ht="57" customHeight="1">
      <c r="A328" s="447" t="s">
        <v>1014</v>
      </c>
      <c r="B328" s="447" t="s">
        <v>1006</v>
      </c>
      <c r="C328" s="443">
        <v>44635</v>
      </c>
      <c r="D328" s="447" t="s">
        <v>95</v>
      </c>
      <c r="E328" s="444" t="s">
        <v>95</v>
      </c>
      <c r="F328" s="445" t="s">
        <v>1015</v>
      </c>
      <c r="G328" s="432">
        <v>3446000000</v>
      </c>
      <c r="H328" s="446" t="s">
        <v>99</v>
      </c>
      <c r="I328" s="478" t="s">
        <v>103</v>
      </c>
      <c r="J328" s="7" t="s">
        <v>103</v>
      </c>
      <c r="K328" s="3" t="str">
        <f>VLOOKUP(I328,Prices!A:B,2,0)</f>
        <v>.</v>
      </c>
      <c r="L328" s="432" t="s">
        <v>103</v>
      </c>
      <c r="M328" s="432">
        <f t="shared" si="7"/>
        <v>3446000000</v>
      </c>
      <c r="N328" s="415">
        <f>M328/VLOOKUP(H328,'Currency Conversion'!$B$2:$C$16,2,0)</f>
        <v>3165242950.3077064</v>
      </c>
      <c r="O328" s="446" t="s">
        <v>101</v>
      </c>
      <c r="P328" s="419" t="s">
        <v>1016</v>
      </c>
      <c r="Q328" s="419" t="s">
        <v>1017</v>
      </c>
      <c r="R328" s="374" t="s">
        <v>103</v>
      </c>
      <c r="S328" s="477">
        <v>0</v>
      </c>
      <c r="T328" s="496">
        <v>0</v>
      </c>
    </row>
    <row r="329" spans="1:20" s="104" customFormat="1" ht="44.25" customHeight="1">
      <c r="A329" s="447" t="s">
        <v>1018</v>
      </c>
      <c r="B329" s="447" t="s">
        <v>1006</v>
      </c>
      <c r="C329" s="443">
        <v>44644</v>
      </c>
      <c r="D329" s="447" t="s">
        <v>95</v>
      </c>
      <c r="E329" s="444" t="s">
        <v>168</v>
      </c>
      <c r="F329" s="445" t="s">
        <v>1019</v>
      </c>
      <c r="G329" s="449">
        <v>6100000</v>
      </c>
      <c r="H329" s="446" t="s">
        <v>99</v>
      </c>
      <c r="I329" s="444" t="s">
        <v>103</v>
      </c>
      <c r="J329" s="109" t="s">
        <v>103</v>
      </c>
      <c r="K329" s="3" t="str">
        <f>VLOOKUP(I329,Prices!A:B,2,0)</f>
        <v>.</v>
      </c>
      <c r="L329" s="432" t="s">
        <v>103</v>
      </c>
      <c r="M329" s="432">
        <f t="shared" si="7"/>
        <v>6100000</v>
      </c>
      <c r="N329" s="415">
        <f>M329/VLOOKUP(H329,'Currency Conversion'!$B$2:$C$16,2,0)</f>
        <v>5603012.7675208962</v>
      </c>
      <c r="O329" s="446" t="s">
        <v>101</v>
      </c>
      <c r="P329" s="419" t="s">
        <v>1020</v>
      </c>
      <c r="Q329" s="419" t="s">
        <v>1021</v>
      </c>
      <c r="R329" s="453" t="s">
        <v>103</v>
      </c>
      <c r="S329" s="477">
        <v>0</v>
      </c>
      <c r="T329" s="496">
        <v>0</v>
      </c>
    </row>
    <row r="330" spans="1:20" s="104" customFormat="1" ht="158.25" customHeight="1">
      <c r="A330" s="447" t="s">
        <v>1022</v>
      </c>
      <c r="B330" s="447" t="s">
        <v>1006</v>
      </c>
      <c r="C330" s="443">
        <v>44644</v>
      </c>
      <c r="D330" s="447" t="s">
        <v>95</v>
      </c>
      <c r="E330" s="444" t="s">
        <v>147</v>
      </c>
      <c r="F330" s="445" t="s">
        <v>1023</v>
      </c>
      <c r="G330" s="449">
        <v>320000000</v>
      </c>
      <c r="H330" s="446" t="s">
        <v>99</v>
      </c>
      <c r="I330" s="444" t="s">
        <v>103</v>
      </c>
      <c r="J330" s="109" t="s">
        <v>103</v>
      </c>
      <c r="K330" s="3" t="str">
        <f>VLOOKUP(I330,Prices!A:B,2,0)</f>
        <v>.</v>
      </c>
      <c r="L330" s="432" t="s">
        <v>103</v>
      </c>
      <c r="M330" s="432">
        <f>G330</f>
        <v>320000000</v>
      </c>
      <c r="N330" s="415">
        <f>M330/VLOOKUP(H330,'Currency Conversion'!$B$2:$C$16,2,0)</f>
        <v>293928538.62404704</v>
      </c>
      <c r="O330" s="446" t="s">
        <v>101</v>
      </c>
      <c r="P330" s="419" t="s">
        <v>1020</v>
      </c>
      <c r="Q330" s="453" t="s">
        <v>103</v>
      </c>
      <c r="R330" s="453" t="s">
        <v>103</v>
      </c>
      <c r="S330" s="477">
        <v>0</v>
      </c>
      <c r="T330" s="496">
        <v>0</v>
      </c>
    </row>
    <row r="331" spans="1:20" s="104" customFormat="1" ht="244.5" customHeight="1">
      <c r="A331" s="447" t="s">
        <v>1024</v>
      </c>
      <c r="B331" s="447" t="s">
        <v>1006</v>
      </c>
      <c r="C331" s="443">
        <v>44644</v>
      </c>
      <c r="D331" s="447" t="s">
        <v>95</v>
      </c>
      <c r="E331" s="444" t="s">
        <v>147</v>
      </c>
      <c r="F331" s="445" t="s">
        <v>1025</v>
      </c>
      <c r="G331" s="449">
        <v>1000000000</v>
      </c>
      <c r="H331" s="446" t="s">
        <v>99</v>
      </c>
      <c r="I331" s="444" t="s">
        <v>103</v>
      </c>
      <c r="J331" s="109" t="s">
        <v>103</v>
      </c>
      <c r="K331" s="3" t="str">
        <f>VLOOKUP(I331,Prices!A:B,2,0)</f>
        <v>.</v>
      </c>
      <c r="L331" s="432" t="s">
        <v>103</v>
      </c>
      <c r="M331" s="432">
        <f>G331</f>
        <v>1000000000</v>
      </c>
      <c r="N331" s="415">
        <f>M331/VLOOKUP(H331,'Currency Conversion'!$B$2:$C$16,2,0)</f>
        <v>918526683.20014691</v>
      </c>
      <c r="O331" s="446" t="s">
        <v>101</v>
      </c>
      <c r="P331" s="419" t="s">
        <v>1026</v>
      </c>
      <c r="Q331" s="419" t="s">
        <v>1027</v>
      </c>
      <c r="R331" s="453" t="s">
        <v>103</v>
      </c>
      <c r="S331" s="477">
        <v>0</v>
      </c>
      <c r="T331" s="496">
        <v>0</v>
      </c>
    </row>
    <row r="332" spans="1:20" s="104" customFormat="1" ht="182.25" customHeight="1">
      <c r="A332" s="533" t="s">
        <v>1028</v>
      </c>
      <c r="B332" s="548" t="s">
        <v>1006</v>
      </c>
      <c r="C332" s="443">
        <v>44618</v>
      </c>
      <c r="D332" s="533" t="s">
        <v>112</v>
      </c>
      <c r="E332" s="444" t="s">
        <v>141</v>
      </c>
      <c r="F332" s="445" t="s">
        <v>1029</v>
      </c>
      <c r="G332" s="432">
        <v>350000000</v>
      </c>
      <c r="H332" s="446" t="s">
        <v>99</v>
      </c>
      <c r="I332" s="444" t="s">
        <v>103</v>
      </c>
      <c r="J332" s="7" t="s">
        <v>103</v>
      </c>
      <c r="K332" s="3" t="str">
        <f>VLOOKUP(I332,Prices!A:B,2,0)</f>
        <v>.</v>
      </c>
      <c r="L332" s="432" t="s">
        <v>103</v>
      </c>
      <c r="M332" s="545">
        <v>3300000000</v>
      </c>
      <c r="N332" s="545">
        <f>M332/VLOOKUP(H332,'Currency Conversion'!$B$2:$C$16,2,0)</f>
        <v>3031138054.5604849</v>
      </c>
      <c r="O332" s="684" t="s">
        <v>101</v>
      </c>
      <c r="P332" s="419" t="s">
        <v>1030</v>
      </c>
      <c r="Q332" s="419" t="s">
        <v>1017</v>
      </c>
      <c r="R332" s="448"/>
      <c r="S332" s="653">
        <v>0</v>
      </c>
      <c r="T332" s="524">
        <v>1</v>
      </c>
    </row>
    <row r="333" spans="1:20" s="104" customFormat="1" ht="189.75" customHeight="1">
      <c r="A333" s="534"/>
      <c r="B333" s="549"/>
      <c r="C333" s="443">
        <v>44632</v>
      </c>
      <c r="D333" s="534"/>
      <c r="E333" s="444" t="s">
        <v>1031</v>
      </c>
      <c r="F333" s="445" t="s">
        <v>1032</v>
      </c>
      <c r="G333" s="432">
        <v>200000000</v>
      </c>
      <c r="H333" s="446" t="s">
        <v>99</v>
      </c>
      <c r="I333" s="444" t="s">
        <v>103</v>
      </c>
      <c r="J333" s="109" t="s">
        <v>103</v>
      </c>
      <c r="K333" s="3" t="str">
        <f>VLOOKUP(I333,Prices!A:B,2,0)</f>
        <v>.</v>
      </c>
      <c r="L333" s="432" t="s">
        <v>103</v>
      </c>
      <c r="M333" s="546"/>
      <c r="N333" s="546"/>
      <c r="O333" s="685"/>
      <c r="P333" s="419" t="s">
        <v>1030</v>
      </c>
      <c r="Q333" s="419" t="s">
        <v>1017</v>
      </c>
      <c r="R333" s="453" t="s">
        <v>103</v>
      </c>
      <c r="S333" s="654"/>
      <c r="T333" s="526"/>
    </row>
    <row r="334" spans="1:20" s="104" customFormat="1" ht="18.95" customHeight="1">
      <c r="A334" s="534"/>
      <c r="B334" s="549"/>
      <c r="C334" s="554">
        <v>44636</v>
      </c>
      <c r="D334" s="534"/>
      <c r="E334" s="555" t="s">
        <v>1033</v>
      </c>
      <c r="F334" s="646" t="s">
        <v>1034</v>
      </c>
      <c r="G334" s="560">
        <v>800000000</v>
      </c>
      <c r="H334" s="559" t="s">
        <v>99</v>
      </c>
      <c r="I334" s="444" t="s">
        <v>451</v>
      </c>
      <c r="J334" s="109">
        <v>800</v>
      </c>
      <c r="K334" s="3" t="s">
        <v>103</v>
      </c>
      <c r="L334" s="432" t="s">
        <v>103</v>
      </c>
      <c r="M334" s="546"/>
      <c r="N334" s="546"/>
      <c r="O334" s="685"/>
      <c r="P334" s="574" t="s">
        <v>1030</v>
      </c>
      <c r="Q334" s="574" t="s">
        <v>1017</v>
      </c>
      <c r="R334" s="617" t="s">
        <v>103</v>
      </c>
      <c r="S334" s="654"/>
      <c r="T334" s="526"/>
    </row>
    <row r="335" spans="1:20" s="104" customFormat="1" ht="17.100000000000001" customHeight="1">
      <c r="A335" s="534"/>
      <c r="B335" s="549"/>
      <c r="C335" s="554"/>
      <c r="D335" s="534"/>
      <c r="E335" s="555"/>
      <c r="F335" s="646"/>
      <c r="G335" s="560"/>
      <c r="H335" s="559"/>
      <c r="I335" s="444" t="s">
        <v>352</v>
      </c>
      <c r="J335" s="109">
        <v>2000</v>
      </c>
      <c r="K335" s="3" t="s">
        <v>103</v>
      </c>
      <c r="L335" s="432" t="s">
        <v>103</v>
      </c>
      <c r="M335" s="546"/>
      <c r="N335" s="546"/>
      <c r="O335" s="685"/>
      <c r="P335" s="574"/>
      <c r="Q335" s="574"/>
      <c r="R335" s="618"/>
      <c r="S335" s="654"/>
      <c r="T335" s="526"/>
    </row>
    <row r="336" spans="1:20" s="104" customFormat="1" ht="18" customHeight="1">
      <c r="A336" s="534"/>
      <c r="B336" s="549"/>
      <c r="C336" s="554"/>
      <c r="D336" s="534"/>
      <c r="E336" s="555"/>
      <c r="F336" s="646"/>
      <c r="G336" s="560"/>
      <c r="H336" s="559"/>
      <c r="I336" s="444" t="s">
        <v>1035</v>
      </c>
      <c r="J336" s="109">
        <v>1000</v>
      </c>
      <c r="K336" s="3" t="s">
        <v>103</v>
      </c>
      <c r="L336" s="432" t="s">
        <v>103</v>
      </c>
      <c r="M336" s="546"/>
      <c r="N336" s="546"/>
      <c r="O336" s="685"/>
      <c r="P336" s="574"/>
      <c r="Q336" s="574"/>
      <c r="R336" s="618"/>
      <c r="S336" s="654"/>
      <c r="T336" s="526"/>
    </row>
    <row r="337" spans="1:20" s="104" customFormat="1" ht="17.100000000000001" customHeight="1">
      <c r="A337" s="534"/>
      <c r="B337" s="549"/>
      <c r="C337" s="554"/>
      <c r="D337" s="534"/>
      <c r="E337" s="555"/>
      <c r="F337" s="646"/>
      <c r="G337" s="560"/>
      <c r="H337" s="559"/>
      <c r="I337" s="444" t="s">
        <v>1036</v>
      </c>
      <c r="J337" s="109">
        <v>6000</v>
      </c>
      <c r="K337" s="3" t="s">
        <v>103</v>
      </c>
      <c r="L337" s="432" t="s">
        <v>103</v>
      </c>
      <c r="M337" s="546"/>
      <c r="N337" s="546"/>
      <c r="O337" s="685"/>
      <c r="P337" s="574"/>
      <c r="Q337" s="574"/>
      <c r="R337" s="618"/>
      <c r="S337" s="654"/>
      <c r="T337" s="526"/>
    </row>
    <row r="338" spans="1:20" s="104" customFormat="1" ht="18" customHeight="1">
      <c r="A338" s="534"/>
      <c r="B338" s="549"/>
      <c r="C338" s="554"/>
      <c r="D338" s="534"/>
      <c r="E338" s="555"/>
      <c r="F338" s="646"/>
      <c r="G338" s="560"/>
      <c r="H338" s="559"/>
      <c r="I338" s="444" t="s">
        <v>1037</v>
      </c>
      <c r="J338" s="109">
        <v>100</v>
      </c>
      <c r="K338" s="3" t="s">
        <v>103</v>
      </c>
      <c r="L338" s="432" t="s">
        <v>103</v>
      </c>
      <c r="M338" s="546"/>
      <c r="N338" s="546"/>
      <c r="O338" s="685"/>
      <c r="P338" s="574"/>
      <c r="Q338" s="574"/>
      <c r="R338" s="618"/>
      <c r="S338" s="654"/>
      <c r="T338" s="526"/>
    </row>
    <row r="339" spans="1:20" s="104" customFormat="1" ht="17.100000000000001" customHeight="1">
      <c r="A339" s="534"/>
      <c r="B339" s="549"/>
      <c r="C339" s="554"/>
      <c r="D339" s="534"/>
      <c r="E339" s="555"/>
      <c r="F339" s="646"/>
      <c r="G339" s="560"/>
      <c r="H339" s="559"/>
      <c r="I339" s="444" t="s">
        <v>889</v>
      </c>
      <c r="J339" s="109">
        <v>100</v>
      </c>
      <c r="K339" s="3" t="s">
        <v>103</v>
      </c>
      <c r="L339" s="432" t="s">
        <v>103</v>
      </c>
      <c r="M339" s="546"/>
      <c r="N339" s="546"/>
      <c r="O339" s="685"/>
      <c r="P339" s="574"/>
      <c r="Q339" s="574"/>
      <c r="R339" s="618"/>
      <c r="S339" s="654"/>
      <c r="T339" s="526"/>
    </row>
    <row r="340" spans="1:20" s="104" customFormat="1" ht="17.100000000000001" customHeight="1">
      <c r="A340" s="534"/>
      <c r="B340" s="549"/>
      <c r="C340" s="554"/>
      <c r="D340" s="534"/>
      <c r="E340" s="555"/>
      <c r="F340" s="646"/>
      <c r="G340" s="560"/>
      <c r="H340" s="559"/>
      <c r="I340" s="444" t="s">
        <v>1038</v>
      </c>
      <c r="J340" s="109">
        <v>5000</v>
      </c>
      <c r="K340" s="3" t="s">
        <v>103</v>
      </c>
      <c r="L340" s="432" t="s">
        <v>103</v>
      </c>
      <c r="M340" s="546"/>
      <c r="N340" s="546"/>
      <c r="O340" s="685"/>
      <c r="P340" s="574"/>
      <c r="Q340" s="574"/>
      <c r="R340" s="618"/>
      <c r="S340" s="654"/>
      <c r="T340" s="526"/>
    </row>
    <row r="341" spans="1:20" s="104" customFormat="1" ht="16.5" customHeight="1">
      <c r="A341" s="534"/>
      <c r="B341" s="549"/>
      <c r="C341" s="554"/>
      <c r="D341" s="534"/>
      <c r="E341" s="555"/>
      <c r="F341" s="646"/>
      <c r="G341" s="560"/>
      <c r="H341" s="559"/>
      <c r="I341" s="444" t="s">
        <v>1039</v>
      </c>
      <c r="J341" s="109">
        <v>1000</v>
      </c>
      <c r="K341" s="3" t="s">
        <v>103</v>
      </c>
      <c r="L341" s="432" t="s">
        <v>103</v>
      </c>
      <c r="M341" s="546"/>
      <c r="N341" s="546"/>
      <c r="O341" s="685"/>
      <c r="P341" s="574"/>
      <c r="Q341" s="574"/>
      <c r="R341" s="618"/>
      <c r="S341" s="654"/>
      <c r="T341" s="526"/>
    </row>
    <row r="342" spans="1:20" s="104" customFormat="1" ht="17.100000000000001" customHeight="1">
      <c r="A342" s="534"/>
      <c r="B342" s="549"/>
      <c r="C342" s="554"/>
      <c r="D342" s="534"/>
      <c r="E342" s="555"/>
      <c r="F342" s="646"/>
      <c r="G342" s="560"/>
      <c r="H342" s="559"/>
      <c r="I342" s="444" t="s">
        <v>1040</v>
      </c>
      <c r="J342" s="109">
        <v>400</v>
      </c>
      <c r="K342" s="3" t="s">
        <v>103</v>
      </c>
      <c r="L342" s="432" t="s">
        <v>103</v>
      </c>
      <c r="M342" s="546"/>
      <c r="N342" s="546"/>
      <c r="O342" s="685"/>
      <c r="P342" s="574"/>
      <c r="Q342" s="574"/>
      <c r="R342" s="618"/>
      <c r="S342" s="654"/>
      <c r="T342" s="526"/>
    </row>
    <row r="343" spans="1:20" s="104" customFormat="1" ht="18" customHeight="1">
      <c r="A343" s="534"/>
      <c r="B343" s="549"/>
      <c r="C343" s="554"/>
      <c r="D343" s="534"/>
      <c r="E343" s="555"/>
      <c r="F343" s="646"/>
      <c r="G343" s="560"/>
      <c r="H343" s="559"/>
      <c r="I343" s="444" t="s">
        <v>1041</v>
      </c>
      <c r="J343" s="109">
        <v>400</v>
      </c>
      <c r="K343" s="3" t="s">
        <v>103</v>
      </c>
      <c r="L343" s="432" t="s">
        <v>103</v>
      </c>
      <c r="M343" s="546"/>
      <c r="N343" s="546"/>
      <c r="O343" s="685"/>
      <c r="P343" s="574"/>
      <c r="Q343" s="574"/>
      <c r="R343" s="618"/>
      <c r="S343" s="654"/>
      <c r="T343" s="526"/>
    </row>
    <row r="344" spans="1:20" s="104" customFormat="1" ht="17.100000000000001" customHeight="1">
      <c r="A344" s="534"/>
      <c r="B344" s="549"/>
      <c r="C344" s="554"/>
      <c r="D344" s="534"/>
      <c r="E344" s="555"/>
      <c r="F344" s="646"/>
      <c r="G344" s="560"/>
      <c r="H344" s="559"/>
      <c r="I344" s="444" t="s">
        <v>1042</v>
      </c>
      <c r="J344" s="109">
        <v>20000000</v>
      </c>
      <c r="K344" s="3" t="s">
        <v>103</v>
      </c>
      <c r="L344" s="432" t="s">
        <v>103</v>
      </c>
      <c r="M344" s="546"/>
      <c r="N344" s="546"/>
      <c r="O344" s="685"/>
      <c r="P344" s="574"/>
      <c r="Q344" s="574"/>
      <c r="R344" s="618"/>
      <c r="S344" s="654"/>
      <c r="T344" s="526"/>
    </row>
    <row r="345" spans="1:20" s="104" customFormat="1" ht="18.95" customHeight="1">
      <c r="A345" s="534"/>
      <c r="B345" s="549"/>
      <c r="C345" s="554"/>
      <c r="D345" s="534"/>
      <c r="E345" s="555"/>
      <c r="F345" s="646"/>
      <c r="G345" s="560"/>
      <c r="H345" s="559"/>
      <c r="I345" s="444" t="s">
        <v>278</v>
      </c>
      <c r="J345" s="109">
        <v>25000</v>
      </c>
      <c r="K345" s="3" t="s">
        <v>103</v>
      </c>
      <c r="L345" s="432" t="s">
        <v>103</v>
      </c>
      <c r="M345" s="546"/>
      <c r="N345" s="546"/>
      <c r="O345" s="685"/>
      <c r="P345" s="574"/>
      <c r="Q345" s="574"/>
      <c r="R345" s="618"/>
      <c r="S345" s="654"/>
      <c r="T345" s="526"/>
    </row>
    <row r="346" spans="1:20" s="104" customFormat="1" ht="18.95" customHeight="1">
      <c r="A346" s="534"/>
      <c r="B346" s="549"/>
      <c r="C346" s="554"/>
      <c r="D346" s="534"/>
      <c r="E346" s="555"/>
      <c r="F346" s="646"/>
      <c r="G346" s="560"/>
      <c r="H346" s="559"/>
      <c r="I346" s="444" t="s">
        <v>369</v>
      </c>
      <c r="J346" s="109">
        <v>25000</v>
      </c>
      <c r="K346" s="3">
        <f>VLOOKUP(I346,Prices!A:B,2,0)</f>
        <v>1400</v>
      </c>
      <c r="L346" s="432">
        <f t="shared" ref="L346" si="8">J346*K346</f>
        <v>35000000</v>
      </c>
      <c r="M346" s="546"/>
      <c r="N346" s="546"/>
      <c r="O346" s="685"/>
      <c r="P346" s="574"/>
      <c r="Q346" s="574"/>
      <c r="R346" s="618"/>
      <c r="S346" s="654"/>
      <c r="T346" s="526"/>
    </row>
    <row r="347" spans="1:20" s="104" customFormat="1" ht="25.5" customHeight="1">
      <c r="A347" s="534"/>
      <c r="B347" s="549"/>
      <c r="C347" s="539">
        <v>44664</v>
      </c>
      <c r="D347" s="534"/>
      <c r="E347" s="536" t="s">
        <v>141</v>
      </c>
      <c r="F347" s="564" t="s">
        <v>1043</v>
      </c>
      <c r="G347" s="545">
        <v>800000000</v>
      </c>
      <c r="H347" s="548" t="s">
        <v>99</v>
      </c>
      <c r="I347" s="444" t="s">
        <v>1044</v>
      </c>
      <c r="J347" s="109">
        <v>18</v>
      </c>
      <c r="K347" s="3" t="s">
        <v>103</v>
      </c>
      <c r="L347" s="449" t="s">
        <v>103</v>
      </c>
      <c r="M347" s="546"/>
      <c r="N347" s="546"/>
      <c r="O347" s="685"/>
      <c r="P347" s="576" t="s">
        <v>1030</v>
      </c>
      <c r="Q347" s="576" t="s">
        <v>1017</v>
      </c>
      <c r="R347" s="617" t="s">
        <v>103</v>
      </c>
      <c r="S347" s="654"/>
      <c r="T347" s="526"/>
    </row>
    <row r="348" spans="1:20" s="104" customFormat="1" ht="15.95" customHeight="1">
      <c r="A348" s="534"/>
      <c r="B348" s="549"/>
      <c r="C348" s="540"/>
      <c r="D348" s="534"/>
      <c r="E348" s="537"/>
      <c r="F348" s="593"/>
      <c r="G348" s="546"/>
      <c r="H348" s="549"/>
      <c r="I348" s="444" t="s">
        <v>1045</v>
      </c>
      <c r="J348" s="109">
        <v>40000</v>
      </c>
      <c r="K348" s="3" t="str">
        <f>VLOOKUP(I348,Prices!A:B,2,0)</f>
        <v>.</v>
      </c>
      <c r="L348" s="449" t="s">
        <v>103</v>
      </c>
      <c r="M348" s="546"/>
      <c r="N348" s="546"/>
      <c r="O348" s="685"/>
      <c r="P348" s="578"/>
      <c r="Q348" s="578"/>
      <c r="R348" s="618"/>
      <c r="S348" s="654"/>
      <c r="T348" s="526"/>
    </row>
    <row r="349" spans="1:20" s="104" customFormat="1" ht="15.95" customHeight="1">
      <c r="A349" s="534"/>
      <c r="B349" s="549"/>
      <c r="C349" s="540"/>
      <c r="D349" s="534"/>
      <c r="E349" s="537"/>
      <c r="F349" s="593"/>
      <c r="G349" s="546"/>
      <c r="H349" s="549"/>
      <c r="I349" s="444" t="s">
        <v>1046</v>
      </c>
      <c r="J349" s="109">
        <v>10</v>
      </c>
      <c r="K349" s="3" t="s">
        <v>103</v>
      </c>
      <c r="L349" s="449" t="s">
        <v>103</v>
      </c>
      <c r="M349" s="546"/>
      <c r="N349" s="546"/>
      <c r="O349" s="685"/>
      <c r="P349" s="578"/>
      <c r="Q349" s="578"/>
      <c r="R349" s="618"/>
      <c r="S349" s="654"/>
      <c r="T349" s="526"/>
    </row>
    <row r="350" spans="1:20" s="104" customFormat="1" ht="15.95" customHeight="1">
      <c r="A350" s="534"/>
      <c r="B350" s="549"/>
      <c r="C350" s="540"/>
      <c r="D350" s="534"/>
      <c r="E350" s="537"/>
      <c r="F350" s="593"/>
      <c r="G350" s="546"/>
      <c r="H350" s="549"/>
      <c r="I350" s="444" t="s">
        <v>1047</v>
      </c>
      <c r="J350" s="109">
        <v>2</v>
      </c>
      <c r="K350" s="3" t="s">
        <v>103</v>
      </c>
      <c r="L350" s="432" t="s">
        <v>103</v>
      </c>
      <c r="M350" s="546"/>
      <c r="N350" s="546"/>
      <c r="O350" s="685"/>
      <c r="P350" s="578"/>
      <c r="Q350" s="578"/>
      <c r="R350" s="618"/>
      <c r="S350" s="654"/>
      <c r="T350" s="526"/>
    </row>
    <row r="351" spans="1:20" s="104" customFormat="1" ht="15.95" customHeight="1">
      <c r="A351" s="534"/>
      <c r="B351" s="549"/>
      <c r="C351" s="540"/>
      <c r="D351" s="534"/>
      <c r="E351" s="537"/>
      <c r="F351" s="593"/>
      <c r="G351" s="546"/>
      <c r="H351" s="549"/>
      <c r="I351" s="444" t="s">
        <v>1048</v>
      </c>
      <c r="J351" s="109">
        <v>300</v>
      </c>
      <c r="K351" s="3" t="s">
        <v>103</v>
      </c>
      <c r="L351" s="432" t="s">
        <v>103</v>
      </c>
      <c r="M351" s="546"/>
      <c r="N351" s="546"/>
      <c r="O351" s="685"/>
      <c r="P351" s="578"/>
      <c r="Q351" s="578"/>
      <c r="R351" s="618"/>
      <c r="S351" s="654"/>
      <c r="T351" s="526"/>
    </row>
    <row r="352" spans="1:20" s="104" customFormat="1" ht="15.95" customHeight="1">
      <c r="A352" s="534"/>
      <c r="B352" s="549"/>
      <c r="C352" s="540"/>
      <c r="D352" s="534"/>
      <c r="E352" s="537"/>
      <c r="F352" s="593"/>
      <c r="G352" s="546"/>
      <c r="H352" s="549"/>
      <c r="I352" s="444" t="s">
        <v>754</v>
      </c>
      <c r="J352" s="109">
        <v>500</v>
      </c>
      <c r="K352" s="3" t="s">
        <v>103</v>
      </c>
      <c r="L352" s="432" t="s">
        <v>103</v>
      </c>
      <c r="M352" s="546"/>
      <c r="N352" s="546"/>
      <c r="O352" s="685"/>
      <c r="P352" s="578"/>
      <c r="Q352" s="578"/>
      <c r="R352" s="618"/>
      <c r="S352" s="654"/>
      <c r="T352" s="526"/>
    </row>
    <row r="353" spans="1:20" s="104" customFormat="1" ht="15.95" customHeight="1">
      <c r="A353" s="534"/>
      <c r="B353" s="549"/>
      <c r="C353" s="540"/>
      <c r="D353" s="534"/>
      <c r="E353" s="537"/>
      <c r="F353" s="593"/>
      <c r="G353" s="546"/>
      <c r="H353" s="549"/>
      <c r="I353" s="444" t="s">
        <v>1049</v>
      </c>
      <c r="J353" s="109" t="s">
        <v>970</v>
      </c>
      <c r="K353" s="3" t="str">
        <f>VLOOKUP(I353,Prices!A:B,2,0)</f>
        <v>.</v>
      </c>
      <c r="L353" s="432" t="s">
        <v>103</v>
      </c>
      <c r="M353" s="546"/>
      <c r="N353" s="546"/>
      <c r="O353" s="685"/>
      <c r="P353" s="578"/>
      <c r="Q353" s="578"/>
      <c r="R353" s="618"/>
      <c r="S353" s="654"/>
      <c r="T353" s="526"/>
    </row>
    <row r="354" spans="1:20" s="104" customFormat="1" ht="15.95" customHeight="1">
      <c r="A354" s="534"/>
      <c r="B354" s="549"/>
      <c r="C354" s="540"/>
      <c r="D354" s="534"/>
      <c r="E354" s="537"/>
      <c r="F354" s="593"/>
      <c r="G354" s="546"/>
      <c r="H354" s="549"/>
      <c r="I354" s="444" t="s">
        <v>1050</v>
      </c>
      <c r="J354" s="109">
        <v>200</v>
      </c>
      <c r="K354" s="3" t="s">
        <v>103</v>
      </c>
      <c r="L354" s="432" t="s">
        <v>103</v>
      </c>
      <c r="M354" s="546"/>
      <c r="N354" s="546"/>
      <c r="O354" s="685"/>
      <c r="P354" s="578"/>
      <c r="Q354" s="578"/>
      <c r="R354" s="618"/>
      <c r="S354" s="654"/>
      <c r="T354" s="526"/>
    </row>
    <row r="355" spans="1:20" s="104" customFormat="1" ht="15.95" customHeight="1">
      <c r="A355" s="534"/>
      <c r="B355" s="549"/>
      <c r="C355" s="540"/>
      <c r="D355" s="534"/>
      <c r="E355" s="537"/>
      <c r="F355" s="593"/>
      <c r="G355" s="546"/>
      <c r="H355" s="549"/>
      <c r="I355" s="444" t="s">
        <v>1051</v>
      </c>
      <c r="J355" s="109">
        <v>100</v>
      </c>
      <c r="K355" s="3" t="s">
        <v>103</v>
      </c>
      <c r="L355" s="432" t="s">
        <v>103</v>
      </c>
      <c r="M355" s="546"/>
      <c r="N355" s="546"/>
      <c r="O355" s="685"/>
      <c r="P355" s="578"/>
      <c r="Q355" s="578"/>
      <c r="R355" s="618"/>
      <c r="S355" s="654"/>
      <c r="T355" s="526"/>
    </row>
    <row r="356" spans="1:20" s="104" customFormat="1" ht="15.95" customHeight="1">
      <c r="A356" s="534"/>
      <c r="B356" s="549"/>
      <c r="C356" s="540"/>
      <c r="D356" s="534"/>
      <c r="E356" s="537"/>
      <c r="F356" s="593"/>
      <c r="G356" s="546"/>
      <c r="H356" s="549"/>
      <c r="I356" s="444" t="s">
        <v>1052</v>
      </c>
      <c r="J356" s="109">
        <v>11</v>
      </c>
      <c r="K356" s="3" t="s">
        <v>103</v>
      </c>
      <c r="L356" s="432" t="s">
        <v>103</v>
      </c>
      <c r="M356" s="546"/>
      <c r="N356" s="546"/>
      <c r="O356" s="685"/>
      <c r="P356" s="578"/>
      <c r="Q356" s="578"/>
      <c r="R356" s="618"/>
      <c r="S356" s="654"/>
      <c r="T356" s="526"/>
    </row>
    <row r="357" spans="1:20" s="104" customFormat="1" ht="15.95" customHeight="1">
      <c r="A357" s="534"/>
      <c r="B357" s="549"/>
      <c r="C357" s="540"/>
      <c r="D357" s="534"/>
      <c r="E357" s="537"/>
      <c r="F357" s="593"/>
      <c r="G357" s="546"/>
      <c r="H357" s="549"/>
      <c r="I357" s="444" t="s">
        <v>1053</v>
      </c>
      <c r="J357" s="109" t="s">
        <v>970</v>
      </c>
      <c r="K357" s="3" t="s">
        <v>103</v>
      </c>
      <c r="L357" s="432" t="s">
        <v>103</v>
      </c>
      <c r="M357" s="546"/>
      <c r="N357" s="546"/>
      <c r="O357" s="685"/>
      <c r="P357" s="578"/>
      <c r="Q357" s="578"/>
      <c r="R357" s="618"/>
      <c r="S357" s="654"/>
      <c r="T357" s="526"/>
    </row>
    <row r="358" spans="1:20" s="104" customFormat="1" ht="15.95" customHeight="1">
      <c r="A358" s="534"/>
      <c r="B358" s="549"/>
      <c r="C358" s="540"/>
      <c r="D358" s="534"/>
      <c r="E358" s="537"/>
      <c r="F358" s="593"/>
      <c r="G358" s="546"/>
      <c r="H358" s="549"/>
      <c r="I358" s="444" t="s">
        <v>1054</v>
      </c>
      <c r="J358" s="109" t="s">
        <v>970</v>
      </c>
      <c r="K358" s="3" t="str">
        <f>VLOOKUP(I358,Prices!A:B,2,0)</f>
        <v>.</v>
      </c>
      <c r="L358" s="432" t="s">
        <v>103</v>
      </c>
      <c r="M358" s="546"/>
      <c r="N358" s="546"/>
      <c r="O358" s="685"/>
      <c r="P358" s="578"/>
      <c r="Q358" s="578"/>
      <c r="R358" s="618"/>
      <c r="S358" s="654"/>
      <c r="T358" s="526"/>
    </row>
    <row r="359" spans="1:20" s="104" customFormat="1" ht="15.95" customHeight="1">
      <c r="A359" s="534"/>
      <c r="B359" s="549"/>
      <c r="C359" s="540"/>
      <c r="D359" s="534"/>
      <c r="E359" s="537"/>
      <c r="F359" s="593"/>
      <c r="G359" s="546"/>
      <c r="H359" s="549"/>
      <c r="I359" s="444" t="s">
        <v>1055</v>
      </c>
      <c r="J359" s="109" t="s">
        <v>970</v>
      </c>
      <c r="K359" s="3" t="str">
        <f>VLOOKUP(I359,Prices!A:B,2,0)</f>
        <v>.</v>
      </c>
      <c r="L359" s="432" t="s">
        <v>103</v>
      </c>
      <c r="M359" s="546"/>
      <c r="N359" s="546"/>
      <c r="O359" s="685"/>
      <c r="P359" s="578"/>
      <c r="Q359" s="578"/>
      <c r="R359" s="618"/>
      <c r="S359" s="654"/>
      <c r="T359" s="526"/>
    </row>
    <row r="360" spans="1:20" s="104" customFormat="1" ht="15.95" customHeight="1">
      <c r="A360" s="534"/>
      <c r="B360" s="549"/>
      <c r="C360" s="540"/>
      <c r="D360" s="534"/>
      <c r="E360" s="537"/>
      <c r="F360" s="593"/>
      <c r="G360" s="546"/>
      <c r="H360" s="549"/>
      <c r="I360" s="444" t="s">
        <v>278</v>
      </c>
      <c r="J360" s="109" t="s">
        <v>970</v>
      </c>
      <c r="K360" s="3" t="s">
        <v>103</v>
      </c>
      <c r="L360" s="432" t="s">
        <v>103</v>
      </c>
      <c r="M360" s="546"/>
      <c r="N360" s="546"/>
      <c r="O360" s="685"/>
      <c r="P360" s="578"/>
      <c r="Q360" s="578"/>
      <c r="R360" s="618"/>
      <c r="S360" s="654"/>
      <c r="T360" s="526"/>
    </row>
    <row r="361" spans="1:20" s="104" customFormat="1" ht="15.95" customHeight="1">
      <c r="A361" s="534"/>
      <c r="B361" s="549"/>
      <c r="C361" s="540"/>
      <c r="D361" s="534"/>
      <c r="E361" s="537"/>
      <c r="F361" s="593"/>
      <c r="G361" s="546"/>
      <c r="H361" s="549"/>
      <c r="I361" s="444" t="s">
        <v>369</v>
      </c>
      <c r="J361" s="109" t="s">
        <v>970</v>
      </c>
      <c r="K361" s="3" t="s">
        <v>103</v>
      </c>
      <c r="L361" s="432" t="s">
        <v>103</v>
      </c>
      <c r="M361" s="546"/>
      <c r="N361" s="546"/>
      <c r="O361" s="685"/>
      <c r="P361" s="578"/>
      <c r="Q361" s="578"/>
      <c r="R361" s="618"/>
      <c r="S361" s="654"/>
      <c r="T361" s="526"/>
    </row>
    <row r="362" spans="1:20" s="104" customFormat="1" ht="15.95" customHeight="1">
      <c r="A362" s="534"/>
      <c r="B362" s="549"/>
      <c r="C362" s="540"/>
      <c r="D362" s="534"/>
      <c r="E362" s="537"/>
      <c r="F362" s="593"/>
      <c r="G362" s="546"/>
      <c r="H362" s="549"/>
      <c r="I362" s="444" t="s">
        <v>1056</v>
      </c>
      <c r="J362" s="109" t="s">
        <v>970</v>
      </c>
      <c r="K362" s="3" t="str">
        <f>VLOOKUP(I362,Prices!A:B,2,0)</f>
        <v>.</v>
      </c>
      <c r="L362" s="432" t="s">
        <v>103</v>
      </c>
      <c r="M362" s="546"/>
      <c r="N362" s="546"/>
      <c r="O362" s="685"/>
      <c r="P362" s="578"/>
      <c r="Q362" s="578"/>
      <c r="R362" s="618"/>
      <c r="S362" s="654"/>
      <c r="T362" s="526"/>
    </row>
    <row r="363" spans="1:20" s="104" customFormat="1" ht="15.95" customHeight="1">
      <c r="A363" s="534"/>
      <c r="B363" s="549"/>
      <c r="C363" s="540"/>
      <c r="D363" s="534"/>
      <c r="E363" s="537"/>
      <c r="F363" s="593"/>
      <c r="G363" s="546"/>
      <c r="H363" s="549"/>
      <c r="I363" s="444" t="s">
        <v>1057</v>
      </c>
      <c r="J363" s="109" t="s">
        <v>970</v>
      </c>
      <c r="K363" s="3" t="s">
        <v>103</v>
      </c>
      <c r="L363" s="432" t="s">
        <v>103</v>
      </c>
      <c r="M363" s="546"/>
      <c r="N363" s="546"/>
      <c r="O363" s="685"/>
      <c r="P363" s="578"/>
      <c r="Q363" s="578"/>
      <c r="R363" s="618"/>
      <c r="S363" s="654"/>
      <c r="T363" s="526"/>
    </row>
    <row r="364" spans="1:20" s="104" customFormat="1" ht="15.95" customHeight="1">
      <c r="A364" s="534"/>
      <c r="B364" s="549"/>
      <c r="C364" s="540"/>
      <c r="D364" s="534"/>
      <c r="E364" s="537"/>
      <c r="F364" s="593"/>
      <c r="G364" s="546"/>
      <c r="H364" s="549"/>
      <c r="I364" s="444" t="s">
        <v>1058</v>
      </c>
      <c r="J364" s="109" t="s">
        <v>970</v>
      </c>
      <c r="K364" s="3" t="s">
        <v>103</v>
      </c>
      <c r="L364" s="432" t="s">
        <v>103</v>
      </c>
      <c r="M364" s="546"/>
      <c r="N364" s="546"/>
      <c r="O364" s="685"/>
      <c r="P364" s="578"/>
      <c r="Q364" s="578"/>
      <c r="R364" s="618"/>
      <c r="S364" s="654"/>
      <c r="T364" s="526"/>
    </row>
    <row r="365" spans="1:20" s="104" customFormat="1" ht="15.95" customHeight="1">
      <c r="A365" s="534"/>
      <c r="B365" s="549"/>
      <c r="C365" s="541"/>
      <c r="D365" s="534"/>
      <c r="E365" s="538"/>
      <c r="F365" s="565"/>
      <c r="G365" s="547"/>
      <c r="H365" s="673"/>
      <c r="I365" s="444" t="s">
        <v>1059</v>
      </c>
      <c r="J365" s="404" t="s">
        <v>970</v>
      </c>
      <c r="K365" s="3" t="str">
        <f>VLOOKUP(I365,Prices!A:B,2,0)</f>
        <v>.</v>
      </c>
      <c r="L365" s="432" t="s">
        <v>103</v>
      </c>
      <c r="M365" s="546"/>
      <c r="N365" s="546"/>
      <c r="O365" s="685"/>
      <c r="P365" s="577"/>
      <c r="Q365" s="678"/>
      <c r="R365" s="681"/>
      <c r="S365" s="654"/>
      <c r="T365" s="526"/>
    </row>
    <row r="366" spans="1:20" s="104" customFormat="1" ht="55.5" customHeight="1">
      <c r="A366" s="534"/>
      <c r="B366" s="549"/>
      <c r="C366" s="438">
        <v>44656</v>
      </c>
      <c r="D366" s="534"/>
      <c r="E366" s="426" t="s">
        <v>96</v>
      </c>
      <c r="F366" s="428" t="s">
        <v>1060</v>
      </c>
      <c r="G366" s="415">
        <v>100000000</v>
      </c>
      <c r="H366" s="418" t="s">
        <v>99</v>
      </c>
      <c r="I366" s="444" t="s">
        <v>1061</v>
      </c>
      <c r="J366" s="109" t="s">
        <v>970</v>
      </c>
      <c r="K366" s="3" t="s">
        <v>103</v>
      </c>
      <c r="L366" s="432" t="s">
        <v>103</v>
      </c>
      <c r="M366" s="546"/>
      <c r="N366" s="546"/>
      <c r="O366" s="685"/>
      <c r="P366" s="422" t="s">
        <v>1030</v>
      </c>
      <c r="Q366" s="422" t="s">
        <v>1017</v>
      </c>
      <c r="R366" s="338" t="s">
        <v>103</v>
      </c>
      <c r="S366" s="654"/>
      <c r="T366" s="526"/>
    </row>
    <row r="367" spans="1:20" s="104" customFormat="1" ht="15.95" customHeight="1">
      <c r="A367" s="534"/>
      <c r="B367" s="549"/>
      <c r="C367" s="539">
        <v>44672</v>
      </c>
      <c r="D367" s="534"/>
      <c r="E367" s="536" t="s">
        <v>141</v>
      </c>
      <c r="F367" s="564" t="s">
        <v>1062</v>
      </c>
      <c r="G367" s="545">
        <v>800000000</v>
      </c>
      <c r="H367" s="548" t="s">
        <v>99</v>
      </c>
      <c r="I367" s="444" t="s">
        <v>1044</v>
      </c>
      <c r="J367" s="109">
        <v>72</v>
      </c>
      <c r="K367" s="3" t="s">
        <v>103</v>
      </c>
      <c r="L367" s="432" t="s">
        <v>103</v>
      </c>
      <c r="M367" s="546"/>
      <c r="N367" s="546"/>
      <c r="O367" s="685"/>
      <c r="P367" s="679" t="s">
        <v>1030</v>
      </c>
      <c r="Q367" s="576" t="s">
        <v>1017</v>
      </c>
      <c r="R367" s="617" t="s">
        <v>103</v>
      </c>
      <c r="S367" s="654"/>
      <c r="T367" s="526"/>
    </row>
    <row r="368" spans="1:20" s="104" customFormat="1" ht="15.95" customHeight="1">
      <c r="A368" s="534"/>
      <c r="B368" s="549"/>
      <c r="C368" s="540"/>
      <c r="D368" s="534"/>
      <c r="E368" s="537"/>
      <c r="F368" s="593"/>
      <c r="G368" s="546"/>
      <c r="H368" s="549"/>
      <c r="I368" s="444" t="s">
        <v>1063</v>
      </c>
      <c r="J368" s="109">
        <v>72</v>
      </c>
      <c r="K368" s="3" t="str">
        <f>VLOOKUP(I368,Prices!A:B,2,0)</f>
        <v>.</v>
      </c>
      <c r="L368" s="432" t="s">
        <v>103</v>
      </c>
      <c r="M368" s="546"/>
      <c r="N368" s="546"/>
      <c r="O368" s="685"/>
      <c r="P368" s="680"/>
      <c r="Q368" s="578"/>
      <c r="R368" s="618"/>
      <c r="S368" s="654"/>
      <c r="T368" s="526"/>
    </row>
    <row r="369" spans="1:20" s="104" customFormat="1" ht="15.95" customHeight="1">
      <c r="A369" s="534"/>
      <c r="B369" s="549"/>
      <c r="C369" s="540"/>
      <c r="D369" s="534"/>
      <c r="E369" s="537"/>
      <c r="F369" s="593"/>
      <c r="G369" s="546"/>
      <c r="H369" s="549"/>
      <c r="I369" s="444" t="s">
        <v>1064</v>
      </c>
      <c r="J369" s="109">
        <v>121</v>
      </c>
      <c r="K369" s="3" t="str">
        <f>VLOOKUP(I369,Prices!A:B,2,0)</f>
        <v>.</v>
      </c>
      <c r="L369" s="432" t="s">
        <v>103</v>
      </c>
      <c r="M369" s="546"/>
      <c r="N369" s="546"/>
      <c r="O369" s="685"/>
      <c r="P369" s="680"/>
      <c r="Q369" s="578"/>
      <c r="R369" s="618"/>
      <c r="S369" s="654"/>
      <c r="T369" s="526"/>
    </row>
    <row r="370" spans="1:20" s="104" customFormat="1" ht="15.95" customHeight="1">
      <c r="A370" s="534"/>
      <c r="B370" s="549"/>
      <c r="C370" s="540"/>
      <c r="D370" s="534"/>
      <c r="E370" s="537"/>
      <c r="F370" s="593"/>
      <c r="G370" s="546"/>
      <c r="H370" s="549"/>
      <c r="I370" s="444" t="s">
        <v>1065</v>
      </c>
      <c r="J370" s="109" t="s">
        <v>970</v>
      </c>
      <c r="K370" s="3" t="str">
        <f>VLOOKUP(I370,Prices!A:B,2,0)</f>
        <v>.</v>
      </c>
      <c r="L370" s="432" t="s">
        <v>103</v>
      </c>
      <c r="M370" s="547"/>
      <c r="N370" s="547"/>
      <c r="O370" s="673"/>
      <c r="P370" s="680"/>
      <c r="Q370" s="577"/>
      <c r="R370" s="681"/>
      <c r="S370" s="655"/>
      <c r="T370" s="526"/>
    </row>
    <row r="371" spans="1:20" s="104" customFormat="1" ht="15.95" customHeight="1">
      <c r="A371" s="440" t="s">
        <v>1066</v>
      </c>
      <c r="B371" s="431" t="s">
        <v>1006</v>
      </c>
      <c r="C371" s="437">
        <v>44635</v>
      </c>
      <c r="D371" s="440" t="s">
        <v>112</v>
      </c>
      <c r="E371" s="431" t="s">
        <v>118</v>
      </c>
      <c r="F371" s="442" t="s">
        <v>1067</v>
      </c>
      <c r="G371" s="414">
        <v>650000000</v>
      </c>
      <c r="H371" s="417" t="s">
        <v>99</v>
      </c>
      <c r="I371" s="444" t="s">
        <v>103</v>
      </c>
      <c r="J371" s="109" t="s">
        <v>103</v>
      </c>
      <c r="K371" s="3" t="str">
        <f>VLOOKUP(I371,Prices!A:B,2,0)</f>
        <v>.</v>
      </c>
      <c r="L371" s="432" t="s">
        <v>103</v>
      </c>
      <c r="M371" s="415">
        <f>G371</f>
        <v>650000000</v>
      </c>
      <c r="N371" s="375">
        <f>M371/VLOOKUP(H371,'Currency Conversion'!$B$2:$C$16,2,0)</f>
        <v>597042344.08009553</v>
      </c>
      <c r="O371" s="446" t="s">
        <v>101</v>
      </c>
      <c r="P371" s="336" t="s">
        <v>1017</v>
      </c>
      <c r="Q371" s="338" t="s">
        <v>103</v>
      </c>
      <c r="R371" s="338" t="s">
        <v>103</v>
      </c>
      <c r="S371" s="477">
        <v>0</v>
      </c>
      <c r="T371" s="494">
        <v>0</v>
      </c>
    </row>
    <row r="372" spans="1:20" s="104" customFormat="1" ht="42" customHeight="1">
      <c r="A372" s="447" t="s">
        <v>1068</v>
      </c>
      <c r="B372" s="447" t="s">
        <v>1006</v>
      </c>
      <c r="C372" s="443">
        <v>44646</v>
      </c>
      <c r="D372" s="447" t="s">
        <v>112</v>
      </c>
      <c r="E372" s="444" t="s">
        <v>96</v>
      </c>
      <c r="F372" s="453" t="s">
        <v>1069</v>
      </c>
      <c r="G372" s="432">
        <v>100000000</v>
      </c>
      <c r="H372" s="446" t="s">
        <v>99</v>
      </c>
      <c r="I372" s="444" t="s">
        <v>103</v>
      </c>
      <c r="J372" s="109" t="s">
        <v>103</v>
      </c>
      <c r="K372" s="3" t="str">
        <f>VLOOKUP(I372,Prices!A:B,2,0)</f>
        <v>.</v>
      </c>
      <c r="L372" s="432" t="s">
        <v>103</v>
      </c>
      <c r="M372" s="432">
        <f>G372</f>
        <v>100000000</v>
      </c>
      <c r="N372" s="432">
        <f>M372/VLOOKUP(H372,'Currency Conversion'!$B$2:$C$16,2,0)</f>
        <v>91852668.3200147</v>
      </c>
      <c r="O372" s="446" t="s">
        <v>101</v>
      </c>
      <c r="P372" s="419" t="s">
        <v>1070</v>
      </c>
      <c r="Q372" s="349" t="s">
        <v>1071</v>
      </c>
      <c r="R372" s="338" t="s">
        <v>103</v>
      </c>
      <c r="S372" s="477">
        <v>0</v>
      </c>
      <c r="T372" s="494">
        <v>0</v>
      </c>
    </row>
    <row r="373" spans="1:20" s="104" customFormat="1" ht="17.100000000000001" customHeight="1">
      <c r="A373" s="536" t="s">
        <v>1072</v>
      </c>
      <c r="B373" s="536" t="s">
        <v>1006</v>
      </c>
      <c r="C373" s="539">
        <v>44652</v>
      </c>
      <c r="D373" s="533" t="s">
        <v>112</v>
      </c>
      <c r="E373" s="536" t="s">
        <v>96</v>
      </c>
      <c r="F373" s="564" t="s">
        <v>1073</v>
      </c>
      <c r="G373" s="666">
        <v>300000000</v>
      </c>
      <c r="H373" s="548" t="s">
        <v>99</v>
      </c>
      <c r="I373" s="444" t="s">
        <v>1074</v>
      </c>
      <c r="J373" s="109" t="s">
        <v>970</v>
      </c>
      <c r="K373" s="3" t="s">
        <v>103</v>
      </c>
      <c r="L373" s="432" t="s">
        <v>103</v>
      </c>
      <c r="M373" s="545">
        <f>G373</f>
        <v>300000000</v>
      </c>
      <c r="N373" s="545">
        <f>M373/VLOOKUP(H373,'Currency Conversion'!$B$2:$C$16,2,0)</f>
        <v>275558004.96004409</v>
      </c>
      <c r="O373" s="548" t="s">
        <v>101</v>
      </c>
      <c r="P373" s="679" t="s">
        <v>1075</v>
      </c>
      <c r="Q373" s="551" t="s">
        <v>1076</v>
      </c>
      <c r="R373" s="675" t="s">
        <v>1077</v>
      </c>
      <c r="S373" s="653">
        <v>0</v>
      </c>
      <c r="T373" s="526">
        <v>1</v>
      </c>
    </row>
    <row r="374" spans="1:20" s="104" customFormat="1" ht="17.100000000000001" customHeight="1">
      <c r="A374" s="537"/>
      <c r="B374" s="537"/>
      <c r="C374" s="540"/>
      <c r="D374" s="534"/>
      <c r="E374" s="537"/>
      <c r="F374" s="593"/>
      <c r="G374" s="674"/>
      <c r="H374" s="549"/>
      <c r="I374" s="444" t="s">
        <v>1078</v>
      </c>
      <c r="J374" s="109" t="s">
        <v>970</v>
      </c>
      <c r="K374" s="3" t="str">
        <f>VLOOKUP(I374,Prices!A:B,2,0)</f>
        <v>.</v>
      </c>
      <c r="L374" s="432" t="s">
        <v>103</v>
      </c>
      <c r="M374" s="546"/>
      <c r="N374" s="546"/>
      <c r="O374" s="549"/>
      <c r="P374" s="680"/>
      <c r="Q374" s="552"/>
      <c r="R374" s="676"/>
      <c r="S374" s="654"/>
      <c r="T374" s="526"/>
    </row>
    <row r="375" spans="1:20" s="104" customFormat="1" ht="15.95" customHeight="1">
      <c r="A375" s="537"/>
      <c r="B375" s="537"/>
      <c r="C375" s="540"/>
      <c r="D375" s="534"/>
      <c r="E375" s="537"/>
      <c r="F375" s="593"/>
      <c r="G375" s="674"/>
      <c r="H375" s="549"/>
      <c r="I375" s="444" t="s">
        <v>1079</v>
      </c>
      <c r="J375" s="109" t="s">
        <v>970</v>
      </c>
      <c r="K375" s="3" t="str">
        <f>VLOOKUP(I375,Prices!A:B,2,0)</f>
        <v>.</v>
      </c>
      <c r="L375" s="432" t="s">
        <v>103</v>
      </c>
      <c r="M375" s="546"/>
      <c r="N375" s="546"/>
      <c r="O375" s="549"/>
      <c r="P375" s="680"/>
      <c r="Q375" s="552"/>
      <c r="R375" s="676"/>
      <c r="S375" s="654"/>
      <c r="T375" s="526"/>
    </row>
    <row r="376" spans="1:20" s="104" customFormat="1" ht="15" customHeight="1">
      <c r="A376" s="537"/>
      <c r="B376" s="537"/>
      <c r="C376" s="540"/>
      <c r="D376" s="534"/>
      <c r="E376" s="537"/>
      <c r="F376" s="593"/>
      <c r="G376" s="674"/>
      <c r="H376" s="549"/>
      <c r="I376" s="444" t="s">
        <v>1080</v>
      </c>
      <c r="J376" s="109" t="s">
        <v>970</v>
      </c>
      <c r="K376" s="3" t="s">
        <v>103</v>
      </c>
      <c r="L376" s="432" t="s">
        <v>103</v>
      </c>
      <c r="M376" s="546"/>
      <c r="N376" s="546"/>
      <c r="O376" s="549"/>
      <c r="P376" s="680"/>
      <c r="Q376" s="552"/>
      <c r="R376" s="676"/>
      <c r="S376" s="654"/>
      <c r="T376" s="526"/>
    </row>
    <row r="377" spans="1:20" s="104" customFormat="1" ht="15" customHeight="1">
      <c r="A377" s="537"/>
      <c r="B377" s="537"/>
      <c r="C377" s="540"/>
      <c r="D377" s="534"/>
      <c r="E377" s="537"/>
      <c r="F377" s="593"/>
      <c r="G377" s="674"/>
      <c r="H377" s="549"/>
      <c r="I377" s="444" t="s">
        <v>1051</v>
      </c>
      <c r="J377" s="109" t="s">
        <v>970</v>
      </c>
      <c r="K377" s="3" t="s">
        <v>103</v>
      </c>
      <c r="L377" s="432" t="s">
        <v>103</v>
      </c>
      <c r="M377" s="546"/>
      <c r="N377" s="546"/>
      <c r="O377" s="549"/>
      <c r="P377" s="680"/>
      <c r="Q377" s="552"/>
      <c r="R377" s="676"/>
      <c r="S377" s="654"/>
      <c r="T377" s="526"/>
    </row>
    <row r="378" spans="1:20" s="104" customFormat="1" ht="15" customHeight="1">
      <c r="A378" s="537"/>
      <c r="B378" s="537"/>
      <c r="C378" s="540"/>
      <c r="D378" s="534"/>
      <c r="E378" s="537"/>
      <c r="F378" s="593"/>
      <c r="G378" s="674"/>
      <c r="H378" s="549"/>
      <c r="I378" s="444" t="s">
        <v>1081</v>
      </c>
      <c r="J378" s="109" t="s">
        <v>970</v>
      </c>
      <c r="K378" s="3" t="str">
        <f>VLOOKUP(I378,Prices!A:B,2,0)</f>
        <v>.</v>
      </c>
      <c r="L378" s="432" t="s">
        <v>103</v>
      </c>
      <c r="M378" s="546"/>
      <c r="N378" s="546"/>
      <c r="O378" s="549"/>
      <c r="P378" s="680"/>
      <c r="Q378" s="552"/>
      <c r="R378" s="676"/>
      <c r="S378" s="654"/>
      <c r="T378" s="526"/>
    </row>
    <row r="379" spans="1:20" s="104" customFormat="1" ht="17.100000000000001" customHeight="1">
      <c r="A379" s="537"/>
      <c r="B379" s="537"/>
      <c r="C379" s="540"/>
      <c r="D379" s="534"/>
      <c r="E379" s="537"/>
      <c r="F379" s="593"/>
      <c r="G379" s="674"/>
      <c r="H379" s="549"/>
      <c r="I379" s="444" t="s">
        <v>456</v>
      </c>
      <c r="J379" s="109" t="s">
        <v>970</v>
      </c>
      <c r="K379" s="3" t="str">
        <f>VLOOKUP(I379,Prices!A:B,2,0)</f>
        <v>.</v>
      </c>
      <c r="L379" s="432" t="s">
        <v>103</v>
      </c>
      <c r="M379" s="546"/>
      <c r="N379" s="546"/>
      <c r="O379" s="549"/>
      <c r="P379" s="680"/>
      <c r="Q379" s="552"/>
      <c r="R379" s="676"/>
      <c r="S379" s="654"/>
      <c r="T379" s="526"/>
    </row>
    <row r="380" spans="1:20" s="104" customFormat="1" ht="17.100000000000001" customHeight="1">
      <c r="A380" s="537"/>
      <c r="B380" s="537"/>
      <c r="C380" s="540"/>
      <c r="D380" s="534"/>
      <c r="E380" s="537"/>
      <c r="F380" s="593"/>
      <c r="G380" s="674"/>
      <c r="H380" s="549"/>
      <c r="I380" s="444" t="s">
        <v>1082</v>
      </c>
      <c r="J380" s="109" t="s">
        <v>970</v>
      </c>
      <c r="K380" s="3" t="s">
        <v>103</v>
      </c>
      <c r="L380" s="432"/>
      <c r="M380" s="546"/>
      <c r="N380" s="546"/>
      <c r="O380" s="549"/>
      <c r="P380" s="680"/>
      <c r="Q380" s="552"/>
      <c r="R380" s="676"/>
      <c r="S380" s="654"/>
      <c r="T380" s="526"/>
    </row>
    <row r="381" spans="1:20" s="104" customFormat="1" ht="17.100000000000001" customHeight="1">
      <c r="A381" s="537"/>
      <c r="B381" s="537"/>
      <c r="C381" s="540"/>
      <c r="D381" s="534"/>
      <c r="E381" s="537"/>
      <c r="F381" s="593"/>
      <c r="G381" s="674"/>
      <c r="H381" s="549"/>
      <c r="I381" s="444" t="s">
        <v>1056</v>
      </c>
      <c r="J381" s="109" t="s">
        <v>970</v>
      </c>
      <c r="K381" s="3" t="s">
        <v>103</v>
      </c>
      <c r="L381" s="432"/>
      <c r="M381" s="546"/>
      <c r="N381" s="546"/>
      <c r="O381" s="549"/>
      <c r="P381" s="680"/>
      <c r="Q381" s="552"/>
      <c r="R381" s="676"/>
      <c r="S381" s="654"/>
      <c r="T381" s="526"/>
    </row>
    <row r="382" spans="1:20" s="104" customFormat="1" ht="14.1" customHeight="1">
      <c r="A382" s="537"/>
      <c r="B382" s="537"/>
      <c r="C382" s="540"/>
      <c r="D382" s="534"/>
      <c r="E382" s="537"/>
      <c r="F382" s="593"/>
      <c r="G382" s="674"/>
      <c r="H382" s="549"/>
      <c r="I382" s="444" t="s">
        <v>1083</v>
      </c>
      <c r="J382" s="109" t="s">
        <v>970</v>
      </c>
      <c r="K382" s="3" t="s">
        <v>103</v>
      </c>
      <c r="L382" s="432" t="s">
        <v>103</v>
      </c>
      <c r="M382" s="546"/>
      <c r="N382" s="546"/>
      <c r="O382" s="549"/>
      <c r="P382" s="680"/>
      <c r="Q382" s="552"/>
      <c r="R382" s="676"/>
      <c r="S382" s="654"/>
      <c r="T382" s="526"/>
    </row>
    <row r="383" spans="1:20" s="104" customFormat="1" ht="15.95" customHeight="1">
      <c r="A383" s="537"/>
      <c r="B383" s="537"/>
      <c r="C383" s="540"/>
      <c r="D383" s="534"/>
      <c r="E383" s="537"/>
      <c r="F383" s="593"/>
      <c r="G383" s="674"/>
      <c r="H383" s="549"/>
      <c r="I383" s="444" t="s">
        <v>1084</v>
      </c>
      <c r="J383" s="109" t="s">
        <v>970</v>
      </c>
      <c r="K383" s="3" t="s">
        <v>103</v>
      </c>
      <c r="L383" s="432" t="s">
        <v>103</v>
      </c>
      <c r="M383" s="546"/>
      <c r="N383" s="546"/>
      <c r="O383" s="549"/>
      <c r="P383" s="680"/>
      <c r="Q383" s="552"/>
      <c r="R383" s="676"/>
      <c r="S383" s="654"/>
      <c r="T383" s="526"/>
    </row>
    <row r="384" spans="1:20" s="104" customFormat="1" ht="15" customHeight="1">
      <c r="A384" s="537"/>
      <c r="B384" s="537"/>
      <c r="C384" s="540"/>
      <c r="D384" s="534"/>
      <c r="E384" s="537"/>
      <c r="F384" s="593"/>
      <c r="G384" s="674"/>
      <c r="H384" s="549"/>
      <c r="I384" s="444" t="s">
        <v>1085</v>
      </c>
      <c r="J384" s="109" t="s">
        <v>970</v>
      </c>
      <c r="K384" s="3" t="str">
        <f>VLOOKUP(I384,Prices!A:B,2,0)</f>
        <v>.</v>
      </c>
      <c r="L384" s="432" t="s">
        <v>103</v>
      </c>
      <c r="M384" s="546"/>
      <c r="N384" s="546"/>
      <c r="O384" s="549"/>
      <c r="P384" s="680"/>
      <c r="Q384" s="552"/>
      <c r="R384" s="676"/>
      <c r="S384" s="654"/>
      <c r="T384" s="526"/>
    </row>
    <row r="385" spans="1:22" s="104" customFormat="1" ht="15.95" customHeight="1">
      <c r="A385" s="537"/>
      <c r="B385" s="537"/>
      <c r="C385" s="540"/>
      <c r="D385" s="534"/>
      <c r="E385" s="537"/>
      <c r="F385" s="593"/>
      <c r="G385" s="674"/>
      <c r="H385" s="549"/>
      <c r="I385" s="444" t="s">
        <v>1055</v>
      </c>
      <c r="J385" s="109" t="s">
        <v>970</v>
      </c>
      <c r="K385" s="3" t="str">
        <f>VLOOKUP(I385,Prices!A:B,2,0)</f>
        <v>.</v>
      </c>
      <c r="L385" s="432" t="s">
        <v>103</v>
      </c>
      <c r="M385" s="546"/>
      <c r="N385" s="546"/>
      <c r="O385" s="549"/>
      <c r="P385" s="680"/>
      <c r="Q385" s="552"/>
      <c r="R385" s="676"/>
      <c r="S385" s="654"/>
      <c r="T385" s="526"/>
      <c r="U385" s="444"/>
      <c r="V385" s="444"/>
    </row>
    <row r="386" spans="1:22" s="104" customFormat="1" ht="15.95" customHeight="1">
      <c r="A386" s="537"/>
      <c r="B386" s="537"/>
      <c r="C386" s="540"/>
      <c r="D386" s="534"/>
      <c r="E386" s="537"/>
      <c r="F386" s="593"/>
      <c r="G386" s="674"/>
      <c r="H386" s="549"/>
      <c r="I386" s="444" t="s">
        <v>1065</v>
      </c>
      <c r="J386" s="109" t="s">
        <v>970</v>
      </c>
      <c r="K386" s="3" t="s">
        <v>103</v>
      </c>
      <c r="L386" s="432"/>
      <c r="M386" s="546"/>
      <c r="N386" s="546"/>
      <c r="O386" s="549"/>
      <c r="P386" s="680"/>
      <c r="Q386" s="552"/>
      <c r="R386" s="676"/>
      <c r="S386" s="654"/>
      <c r="T386" s="526"/>
      <c r="U386" s="444"/>
      <c r="V386" s="444"/>
    </row>
    <row r="387" spans="1:22" s="104" customFormat="1" ht="15.95" customHeight="1">
      <c r="A387" s="538"/>
      <c r="B387" s="538"/>
      <c r="C387" s="541"/>
      <c r="D387" s="535"/>
      <c r="E387" s="538"/>
      <c r="F387" s="565"/>
      <c r="G387" s="667"/>
      <c r="H387" s="550"/>
      <c r="I387" s="444" t="s">
        <v>1086</v>
      </c>
      <c r="J387" s="109" t="s">
        <v>970</v>
      </c>
      <c r="K387" s="3" t="s">
        <v>103</v>
      </c>
      <c r="L387" s="432"/>
      <c r="M387" s="547"/>
      <c r="N387" s="547"/>
      <c r="O387" s="682"/>
      <c r="P387" s="683"/>
      <c r="Q387" s="553"/>
      <c r="R387" s="677"/>
      <c r="S387" s="655"/>
      <c r="T387" s="526"/>
      <c r="U387" s="444"/>
      <c r="V387" s="444"/>
    </row>
    <row r="388" spans="1:22" s="104" customFormat="1" ht="63" customHeight="1">
      <c r="A388" s="447" t="s">
        <v>1087</v>
      </c>
      <c r="B388" s="447" t="s">
        <v>1006</v>
      </c>
      <c r="C388" s="443">
        <v>44606</v>
      </c>
      <c r="D388" s="447" t="s">
        <v>117</v>
      </c>
      <c r="E388" s="444" t="s">
        <v>154</v>
      </c>
      <c r="F388" s="108" t="s">
        <v>1088</v>
      </c>
      <c r="G388" s="478">
        <v>1000000000</v>
      </c>
      <c r="H388" s="446" t="s">
        <v>99</v>
      </c>
      <c r="I388" s="444" t="s">
        <v>103</v>
      </c>
      <c r="J388" s="432" t="s">
        <v>103</v>
      </c>
      <c r="K388" s="3" t="str">
        <f>VLOOKUP(I388,Prices!A:B,2,0)</f>
        <v>.</v>
      </c>
      <c r="L388" s="432" t="s">
        <v>103</v>
      </c>
      <c r="M388" s="478">
        <f t="shared" ref="M388:M390" si="9">G388</f>
        <v>1000000000</v>
      </c>
      <c r="N388" s="432">
        <f>M388/VLOOKUP(H388,'Currency Conversion'!$B$2:$C$16,2,0)</f>
        <v>918526683.20014691</v>
      </c>
      <c r="O388" s="334" t="s">
        <v>101</v>
      </c>
      <c r="P388" s="335" t="s">
        <v>1089</v>
      </c>
      <c r="Q388" s="338" t="s">
        <v>103</v>
      </c>
      <c r="R388" s="338" t="s">
        <v>103</v>
      </c>
      <c r="S388" s="477">
        <v>0</v>
      </c>
      <c r="T388" s="494">
        <v>1</v>
      </c>
      <c r="U388" s="444"/>
      <c r="V388" s="444"/>
    </row>
    <row r="389" spans="1:22" s="104" customFormat="1" ht="94.5" customHeight="1">
      <c r="A389" s="447" t="s">
        <v>1090</v>
      </c>
      <c r="B389" s="447" t="s">
        <v>1006</v>
      </c>
      <c r="C389" s="443">
        <v>44650</v>
      </c>
      <c r="D389" s="447" t="s">
        <v>117</v>
      </c>
      <c r="E389" s="444" t="s">
        <v>118</v>
      </c>
      <c r="F389" s="445" t="s">
        <v>1091</v>
      </c>
      <c r="G389" s="432">
        <v>500000000</v>
      </c>
      <c r="H389" s="446" t="s">
        <v>99</v>
      </c>
      <c r="I389" s="444" t="s">
        <v>103</v>
      </c>
      <c r="J389" s="109" t="s">
        <v>103</v>
      </c>
      <c r="K389" s="3" t="str">
        <f>VLOOKUP(I389,Prices!A:B,2,0)</f>
        <v>.</v>
      </c>
      <c r="L389" s="432" t="s">
        <v>103</v>
      </c>
      <c r="M389" s="432">
        <f t="shared" si="9"/>
        <v>500000000</v>
      </c>
      <c r="N389" s="432">
        <f>M389/VLOOKUP(H389,'Currency Conversion'!$B$2:$C$16,2,0)</f>
        <v>459263341.60007346</v>
      </c>
      <c r="O389" s="446" t="s">
        <v>101</v>
      </c>
      <c r="P389" s="419" t="s">
        <v>1092</v>
      </c>
      <c r="Q389" s="419" t="s">
        <v>1093</v>
      </c>
      <c r="R389" s="349" t="s">
        <v>1094</v>
      </c>
      <c r="S389" s="477">
        <v>1</v>
      </c>
      <c r="T389" s="495">
        <v>1</v>
      </c>
      <c r="U389" s="444"/>
      <c r="V389" s="444"/>
    </row>
    <row r="390" spans="1:22" s="104" customFormat="1" ht="117" customHeight="1">
      <c r="A390" s="447" t="s">
        <v>1095</v>
      </c>
      <c r="B390" s="447" t="s">
        <v>1006</v>
      </c>
      <c r="C390" s="443">
        <v>44672</v>
      </c>
      <c r="D390" s="447" t="s">
        <v>117</v>
      </c>
      <c r="E390" s="444" t="s">
        <v>118</v>
      </c>
      <c r="F390" s="445" t="s">
        <v>1096</v>
      </c>
      <c r="G390" s="432">
        <v>500000000</v>
      </c>
      <c r="H390" s="446" t="s">
        <v>99</v>
      </c>
      <c r="I390" s="444" t="s">
        <v>103</v>
      </c>
      <c r="J390" s="109" t="s">
        <v>103</v>
      </c>
      <c r="K390" s="3" t="str">
        <f>VLOOKUP(I390,Prices!A:B,2,0)</f>
        <v>.</v>
      </c>
      <c r="L390" s="432" t="s">
        <v>103</v>
      </c>
      <c r="M390" s="432">
        <f t="shared" si="9"/>
        <v>500000000</v>
      </c>
      <c r="N390" s="432">
        <f>M390/VLOOKUP(H390,'Currency Conversion'!$B$2:$C$16,2,0)</f>
        <v>459263341.60007346</v>
      </c>
      <c r="O390" s="446" t="s">
        <v>101</v>
      </c>
      <c r="P390" s="419" t="s">
        <v>1097</v>
      </c>
      <c r="Q390" s="349" t="s">
        <v>1098</v>
      </c>
      <c r="R390" s="453" t="s">
        <v>103</v>
      </c>
      <c r="S390" s="477">
        <v>0</v>
      </c>
      <c r="T390" s="496">
        <v>1</v>
      </c>
      <c r="U390" s="444"/>
      <c r="V390" s="444"/>
    </row>
    <row r="391" spans="1:22" ht="51.95" customHeight="1">
      <c r="A391" s="468" t="s">
        <v>1099</v>
      </c>
      <c r="B391" s="468" t="s">
        <v>1100</v>
      </c>
      <c r="C391" s="470">
        <v>44621</v>
      </c>
      <c r="D391" s="468" t="s">
        <v>95</v>
      </c>
      <c r="E391" s="469" t="s">
        <v>147</v>
      </c>
      <c r="F391" s="475" t="s">
        <v>1101</v>
      </c>
      <c r="G391" s="471">
        <v>415000000</v>
      </c>
      <c r="H391" s="481" t="s">
        <v>120</v>
      </c>
      <c r="I391" s="469" t="s">
        <v>103</v>
      </c>
      <c r="J391" s="1" t="s">
        <v>103</v>
      </c>
      <c r="K391" s="3" t="str">
        <f>VLOOKUP(I391,Prices!A:B,2,0)</f>
        <v>.</v>
      </c>
      <c r="L391" s="471" t="s">
        <v>103</v>
      </c>
      <c r="M391" s="471">
        <f t="shared" ref="M391:M392" si="10">G391</f>
        <v>415000000</v>
      </c>
      <c r="N391" s="432">
        <f>M391/VLOOKUP(H391,'Currency Conversion'!$B$2:$C$16,2,0)</f>
        <v>415000000</v>
      </c>
      <c r="O391" s="481" t="s">
        <v>101</v>
      </c>
      <c r="P391" s="419" t="s">
        <v>1102</v>
      </c>
      <c r="Q391" s="419" t="s">
        <v>1103</v>
      </c>
      <c r="R391" s="453" t="s">
        <v>103</v>
      </c>
      <c r="S391" s="490">
        <v>0</v>
      </c>
      <c r="T391" s="496">
        <v>0</v>
      </c>
      <c r="U391" s="469"/>
      <c r="V391" s="469"/>
    </row>
    <row r="392" spans="1:22" s="104" customFormat="1" ht="52.15" customHeight="1">
      <c r="A392" s="376" t="s">
        <v>1104</v>
      </c>
      <c r="B392" s="447" t="s">
        <v>1100</v>
      </c>
      <c r="C392" s="377">
        <v>44660</v>
      </c>
      <c r="D392" s="378" t="s">
        <v>95</v>
      </c>
      <c r="E392" s="378" t="s">
        <v>147</v>
      </c>
      <c r="F392" s="379" t="s">
        <v>1105</v>
      </c>
      <c r="G392" s="432">
        <v>600000000</v>
      </c>
      <c r="H392" s="446" t="s">
        <v>120</v>
      </c>
      <c r="I392" s="444" t="s">
        <v>103</v>
      </c>
      <c r="J392" s="109" t="s">
        <v>103</v>
      </c>
      <c r="K392" s="3" t="str">
        <f>VLOOKUP(I392,Prices!A:B,2,0)</f>
        <v>.</v>
      </c>
      <c r="L392" s="444" t="s">
        <v>103</v>
      </c>
      <c r="M392" s="432">
        <f t="shared" si="10"/>
        <v>600000000</v>
      </c>
      <c r="N392" s="432">
        <f>M392/VLOOKUP(H392,'Currency Conversion'!$B$2:$C$16,2,0)</f>
        <v>600000000</v>
      </c>
      <c r="O392" s="446" t="s">
        <v>101</v>
      </c>
      <c r="P392" s="380" t="s">
        <v>1106</v>
      </c>
      <c r="Q392" s="380" t="s">
        <v>131</v>
      </c>
      <c r="R392" s="453" t="s">
        <v>103</v>
      </c>
      <c r="S392" s="490">
        <v>0</v>
      </c>
      <c r="T392" s="496">
        <v>1</v>
      </c>
      <c r="U392" s="381" t="s">
        <v>19</v>
      </c>
      <c r="V392" s="381" t="s">
        <v>19</v>
      </c>
    </row>
    <row r="393" spans="1:22" s="314" customFormat="1" ht="74.25" customHeight="1">
      <c r="A393" s="382" t="s">
        <v>1107</v>
      </c>
      <c r="B393" s="383" t="s">
        <v>1100</v>
      </c>
      <c r="C393" s="384">
        <v>44613</v>
      </c>
      <c r="D393" s="385" t="s">
        <v>117</v>
      </c>
      <c r="E393" s="385" t="s">
        <v>1108</v>
      </c>
      <c r="F393" s="386" t="s">
        <v>1109</v>
      </c>
      <c r="G393" s="387">
        <v>1200000000</v>
      </c>
      <c r="H393" s="388" t="s">
        <v>120</v>
      </c>
      <c r="I393" s="387" t="s">
        <v>103</v>
      </c>
      <c r="J393" s="385" t="s">
        <v>103</v>
      </c>
      <c r="K393" s="385" t="s">
        <v>103</v>
      </c>
      <c r="L393" s="385" t="s">
        <v>103</v>
      </c>
      <c r="M393" s="432">
        <f t="shared" ref="M393" si="11">G393</f>
        <v>1200000000</v>
      </c>
      <c r="N393" s="432">
        <f>M393/VLOOKUP(H393,'Currency Conversion'!$B$2:$C$16,2,0)</f>
        <v>1200000000</v>
      </c>
      <c r="O393" s="388" t="s">
        <v>101</v>
      </c>
      <c r="P393" s="389" t="s">
        <v>1110</v>
      </c>
      <c r="Q393" s="385" t="s">
        <v>103</v>
      </c>
      <c r="R393" s="385" t="s">
        <v>103</v>
      </c>
      <c r="S393" s="490">
        <v>0</v>
      </c>
      <c r="T393" s="496">
        <v>1</v>
      </c>
      <c r="U393" s="475"/>
      <c r="V393" s="475"/>
    </row>
    <row r="394" spans="1:22" ht="15.6" customHeight="1">
      <c r="A394" s="468"/>
      <c r="B394" s="468"/>
      <c r="C394" s="469"/>
      <c r="D394" s="468"/>
      <c r="E394" s="469"/>
      <c r="F394" s="475"/>
      <c r="G394" s="480"/>
      <c r="H394" s="481"/>
      <c r="I394" s="469"/>
      <c r="L394" s="471"/>
      <c r="M394" s="471"/>
      <c r="N394" s="471"/>
      <c r="O394" s="481"/>
      <c r="R394" s="489"/>
      <c r="S394" s="477"/>
      <c r="T394" s="399"/>
      <c r="U394" s="469"/>
      <c r="V394" s="469"/>
    </row>
    <row r="395" spans="1:22">
      <c r="A395" s="468"/>
      <c r="B395" s="468"/>
      <c r="C395" s="469"/>
      <c r="D395" s="468"/>
      <c r="E395" s="469"/>
      <c r="F395" s="475"/>
      <c r="G395" s="480"/>
      <c r="H395" s="481"/>
      <c r="I395" s="469"/>
      <c r="L395" s="471"/>
      <c r="M395" s="471"/>
      <c r="N395" s="471"/>
      <c r="O395" s="481"/>
      <c r="R395" s="489"/>
      <c r="S395" s="477"/>
      <c r="T395" s="129"/>
      <c r="U395" s="469"/>
      <c r="V395" s="469"/>
    </row>
  </sheetData>
  <sortState ref="A101:S390">
    <sortCondition sortBy="cellColor" ref="P101:P390"/>
  </sortState>
  <mergeCells count="674">
    <mergeCell ref="S373:S387"/>
    <mergeCell ref="S232:S240"/>
    <mergeCell ref="S246:S249"/>
    <mergeCell ref="S255:S256"/>
    <mergeCell ref="S259:S260"/>
    <mergeCell ref="S273:S274"/>
    <mergeCell ref="S278:S280"/>
    <mergeCell ref="S288:S291"/>
    <mergeCell ref="S296:S304"/>
    <mergeCell ref="S311:S312"/>
    <mergeCell ref="S111:S115"/>
    <mergeCell ref="S122:S129"/>
    <mergeCell ref="S130:S134"/>
    <mergeCell ref="S136:S144"/>
    <mergeCell ref="S150:S152"/>
    <mergeCell ref="S153:S156"/>
    <mergeCell ref="S313:S319"/>
    <mergeCell ref="S320:S321"/>
    <mergeCell ref="S332:S370"/>
    <mergeCell ref="N296:N304"/>
    <mergeCell ref="N273:N274"/>
    <mergeCell ref="H261:H266"/>
    <mergeCell ref="S2:S9"/>
    <mergeCell ref="S14:S15"/>
    <mergeCell ref="S16:S17"/>
    <mergeCell ref="S26:S29"/>
    <mergeCell ref="S31:S32"/>
    <mergeCell ref="S39:S42"/>
    <mergeCell ref="S44:S55"/>
    <mergeCell ref="S56:S61"/>
    <mergeCell ref="S71:S72"/>
    <mergeCell ref="S158:S160"/>
    <mergeCell ref="S164:S166"/>
    <mergeCell ref="S171:S172"/>
    <mergeCell ref="S86:S88"/>
    <mergeCell ref="S188:S193"/>
    <mergeCell ref="S202:S204"/>
    <mergeCell ref="S211:S218"/>
    <mergeCell ref="S219:S221"/>
    <mergeCell ref="S226:S228"/>
    <mergeCell ref="S92:S94"/>
    <mergeCell ref="S95:S98"/>
    <mergeCell ref="S101:S106"/>
    <mergeCell ref="R373:R387"/>
    <mergeCell ref="D313:D319"/>
    <mergeCell ref="E313:E319"/>
    <mergeCell ref="Q334:Q346"/>
    <mergeCell ref="P347:P365"/>
    <mergeCell ref="Q347:Q365"/>
    <mergeCell ref="P367:P370"/>
    <mergeCell ref="R334:R346"/>
    <mergeCell ref="R347:R365"/>
    <mergeCell ref="Q367:Q370"/>
    <mergeCell ref="R367:R370"/>
    <mergeCell ref="Q373:Q387"/>
    <mergeCell ref="N332:N370"/>
    <mergeCell ref="N373:N387"/>
    <mergeCell ref="O373:O387"/>
    <mergeCell ref="P373:P387"/>
    <mergeCell ref="P334:P346"/>
    <mergeCell ref="E320:E321"/>
    <mergeCell ref="F320:F321"/>
    <mergeCell ref="G320:G321"/>
    <mergeCell ref="H320:H321"/>
    <mergeCell ref="O320:O321"/>
    <mergeCell ref="O332:O370"/>
    <mergeCell ref="E347:E365"/>
    <mergeCell ref="M232:M240"/>
    <mergeCell ref="N232:N240"/>
    <mergeCell ref="M246:M249"/>
    <mergeCell ref="N246:N249"/>
    <mergeCell ref="G255:G256"/>
    <mergeCell ref="H255:H256"/>
    <mergeCell ref="M255:M256"/>
    <mergeCell ref="N255:N256"/>
    <mergeCell ref="M259:M260"/>
    <mergeCell ref="A373:A387"/>
    <mergeCell ref="B373:B387"/>
    <mergeCell ref="C373:C387"/>
    <mergeCell ref="D373:D387"/>
    <mergeCell ref="E373:E387"/>
    <mergeCell ref="F373:F387"/>
    <mergeCell ref="G373:G387"/>
    <mergeCell ref="H373:H387"/>
    <mergeCell ref="M332:M370"/>
    <mergeCell ref="M373:M387"/>
    <mergeCell ref="A332:A370"/>
    <mergeCell ref="B332:B370"/>
    <mergeCell ref="D332:D370"/>
    <mergeCell ref="C334:C346"/>
    <mergeCell ref="E334:E346"/>
    <mergeCell ref="F334:F346"/>
    <mergeCell ref="G334:G346"/>
    <mergeCell ref="H334:H346"/>
    <mergeCell ref="C367:C370"/>
    <mergeCell ref="E367:E370"/>
    <mergeCell ref="F367:F370"/>
    <mergeCell ref="G367:G370"/>
    <mergeCell ref="H367:H370"/>
    <mergeCell ref="C347:C365"/>
    <mergeCell ref="F347:F365"/>
    <mergeCell ref="G347:G365"/>
    <mergeCell ref="H347:H365"/>
    <mergeCell ref="A296:A304"/>
    <mergeCell ref="B296:B304"/>
    <mergeCell ref="C296:C304"/>
    <mergeCell ref="D296:D304"/>
    <mergeCell ref="L296:L304"/>
    <mergeCell ref="A320:A321"/>
    <mergeCell ref="C313:C319"/>
    <mergeCell ref="E296:E304"/>
    <mergeCell ref="F296:F304"/>
    <mergeCell ref="G296:G304"/>
    <mergeCell ref="H296:H304"/>
    <mergeCell ref="P320:P321"/>
    <mergeCell ref="Q320:Q321"/>
    <mergeCell ref="R320:R321"/>
    <mergeCell ref="M320:M321"/>
    <mergeCell ref="N320:N321"/>
    <mergeCell ref="B313:B319"/>
    <mergeCell ref="H313:H319"/>
    <mergeCell ref="F313:F319"/>
    <mergeCell ref="G313:G319"/>
    <mergeCell ref="M313:M319"/>
    <mergeCell ref="N313:N319"/>
    <mergeCell ref="O313:O319"/>
    <mergeCell ref="Q313:Q319"/>
    <mergeCell ref="R313:R319"/>
    <mergeCell ref="B320:B321"/>
    <mergeCell ref="C320:C321"/>
    <mergeCell ref="D320:D321"/>
    <mergeCell ref="O288:O291"/>
    <mergeCell ref="P288:P291"/>
    <mergeCell ref="P296:P304"/>
    <mergeCell ref="A313:A319"/>
    <mergeCell ref="P313:P319"/>
    <mergeCell ref="Q296:Q304"/>
    <mergeCell ref="Q288:Q291"/>
    <mergeCell ref="R296:R304"/>
    <mergeCell ref="A311:A312"/>
    <mergeCell ref="B311:B312"/>
    <mergeCell ref="C311:C312"/>
    <mergeCell ref="D311:D312"/>
    <mergeCell ref="E311:E312"/>
    <mergeCell ref="F311:F312"/>
    <mergeCell ref="G311:G312"/>
    <mergeCell ref="H311:H312"/>
    <mergeCell ref="O311:O312"/>
    <mergeCell ref="P311:P312"/>
    <mergeCell ref="Q311:Q312"/>
    <mergeCell ref="R311:R312"/>
    <mergeCell ref="M296:M304"/>
    <mergeCell ref="O296:O304"/>
    <mergeCell ref="M311:M312"/>
    <mergeCell ref="N311:N312"/>
    <mergeCell ref="R288:R291"/>
    <mergeCell ref="A278:A280"/>
    <mergeCell ref="B278:B280"/>
    <mergeCell ref="C278:C280"/>
    <mergeCell ref="D278:D280"/>
    <mergeCell ref="E278:E280"/>
    <mergeCell ref="F278:F280"/>
    <mergeCell ref="G278:G280"/>
    <mergeCell ref="A288:A291"/>
    <mergeCell ref="B288:B291"/>
    <mergeCell ref="C288:C291"/>
    <mergeCell ref="D288:D291"/>
    <mergeCell ref="E288:E291"/>
    <mergeCell ref="F288:F291"/>
    <mergeCell ref="G288:G291"/>
    <mergeCell ref="H288:H291"/>
    <mergeCell ref="L288:L291"/>
    <mergeCell ref="P278:P280"/>
    <mergeCell ref="H278:H280"/>
    <mergeCell ref="O278:O280"/>
    <mergeCell ref="M278:M280"/>
    <mergeCell ref="N278:N280"/>
    <mergeCell ref="M288:M291"/>
    <mergeCell ref="N288:N291"/>
    <mergeCell ref="O273:O274"/>
    <mergeCell ref="P273:P274"/>
    <mergeCell ref="Q273:Q274"/>
    <mergeCell ref="R273:R274"/>
    <mergeCell ref="A261:A266"/>
    <mergeCell ref="B261:B266"/>
    <mergeCell ref="Q278:Q280"/>
    <mergeCell ref="R278:R280"/>
    <mergeCell ref="M261:M266"/>
    <mergeCell ref="N261:N266"/>
    <mergeCell ref="A273:A274"/>
    <mergeCell ref="B273:B274"/>
    <mergeCell ref="C273:C274"/>
    <mergeCell ref="D273:D274"/>
    <mergeCell ref="E273:E274"/>
    <mergeCell ref="F273:F274"/>
    <mergeCell ref="G273:G274"/>
    <mergeCell ref="H273:H274"/>
    <mergeCell ref="M273:M274"/>
    <mergeCell ref="C261:C266"/>
    <mergeCell ref="D261:D266"/>
    <mergeCell ref="E261:E266"/>
    <mergeCell ref="F261:F266"/>
    <mergeCell ref="G261:G266"/>
    <mergeCell ref="O261:O266"/>
    <mergeCell ref="P261:P266"/>
    <mergeCell ref="Q261:Q266"/>
    <mergeCell ref="R261:R266"/>
    <mergeCell ref="S261:S266"/>
    <mergeCell ref="P255:P256"/>
    <mergeCell ref="Q255:Q256"/>
    <mergeCell ref="R255:R256"/>
    <mergeCell ref="P259:P260"/>
    <mergeCell ref="Q259:Q260"/>
    <mergeCell ref="R259:R260"/>
    <mergeCell ref="O255:O256"/>
    <mergeCell ref="A259:A260"/>
    <mergeCell ref="B259:B260"/>
    <mergeCell ref="C259:C260"/>
    <mergeCell ref="D259:D260"/>
    <mergeCell ref="E259:E260"/>
    <mergeCell ref="F259:F260"/>
    <mergeCell ref="G259:G260"/>
    <mergeCell ref="H259:H260"/>
    <mergeCell ref="O259:O260"/>
    <mergeCell ref="N259:N260"/>
    <mergeCell ref="A255:A256"/>
    <mergeCell ref="B255:B256"/>
    <mergeCell ref="C255:C256"/>
    <mergeCell ref="D255:D256"/>
    <mergeCell ref="E255:E256"/>
    <mergeCell ref="F255:F256"/>
    <mergeCell ref="P232:P240"/>
    <mergeCell ref="Q232:Q240"/>
    <mergeCell ref="R232:R240"/>
    <mergeCell ref="A246:A249"/>
    <mergeCell ref="B246:B249"/>
    <mergeCell ref="C246:C249"/>
    <mergeCell ref="D246:D249"/>
    <mergeCell ref="E246:E249"/>
    <mergeCell ref="F246:F249"/>
    <mergeCell ref="G246:G249"/>
    <mergeCell ref="H246:H249"/>
    <mergeCell ref="O246:O249"/>
    <mergeCell ref="P246:P249"/>
    <mergeCell ref="Q246:Q249"/>
    <mergeCell ref="R246:R249"/>
    <mergeCell ref="O232:O240"/>
    <mergeCell ref="A232:A240"/>
    <mergeCell ref="B232:B240"/>
    <mergeCell ref="C232:C240"/>
    <mergeCell ref="D232:D240"/>
    <mergeCell ref="E232:E240"/>
    <mergeCell ref="F232:F240"/>
    <mergeCell ref="G232:G240"/>
    <mergeCell ref="H232:H240"/>
    <mergeCell ref="Q71:Q72"/>
    <mergeCell ref="A71:A72"/>
    <mergeCell ref="B71:B72"/>
    <mergeCell ref="C71:C72"/>
    <mergeCell ref="D71:D72"/>
    <mergeCell ref="E71:E72"/>
    <mergeCell ref="F71:F72"/>
    <mergeCell ref="G71:G72"/>
    <mergeCell ref="H71:H72"/>
    <mergeCell ref="M71:M72"/>
    <mergeCell ref="A164:A166"/>
    <mergeCell ref="E164:E166"/>
    <mergeCell ref="B153:B156"/>
    <mergeCell ref="D153:D156"/>
    <mergeCell ref="A150:A152"/>
    <mergeCell ref="C150:C152"/>
    <mergeCell ref="E150:E152"/>
    <mergeCell ref="N158:N160"/>
    <mergeCell ref="A44:A55"/>
    <mergeCell ref="B44:B55"/>
    <mergeCell ref="C44:C55"/>
    <mergeCell ref="D44:D55"/>
    <mergeCell ref="E44:E55"/>
    <mergeCell ref="A56:A61"/>
    <mergeCell ref="B56:B61"/>
    <mergeCell ref="C56:C61"/>
    <mergeCell ref="D56:D61"/>
    <mergeCell ref="E56:E61"/>
    <mergeCell ref="A39:A42"/>
    <mergeCell ref="B39:B42"/>
    <mergeCell ref="C39:C42"/>
    <mergeCell ref="D39:D42"/>
    <mergeCell ref="E39:E42"/>
    <mergeCell ref="F39:F42"/>
    <mergeCell ref="G39:G42"/>
    <mergeCell ref="H39:H42"/>
    <mergeCell ref="M39:M42"/>
    <mergeCell ref="A31:A32"/>
    <mergeCell ref="B31:B32"/>
    <mergeCell ref="C31:C32"/>
    <mergeCell ref="D31:D32"/>
    <mergeCell ref="E31:E32"/>
    <mergeCell ref="F31:F32"/>
    <mergeCell ref="G31:G32"/>
    <mergeCell ref="H31:H32"/>
    <mergeCell ref="M31:M32"/>
    <mergeCell ref="A2:A9"/>
    <mergeCell ref="B2:B9"/>
    <mergeCell ref="C2:C9"/>
    <mergeCell ref="D2:D9"/>
    <mergeCell ref="E2:E9"/>
    <mergeCell ref="F2:F9"/>
    <mergeCell ref="G2:G9"/>
    <mergeCell ref="H2:H9"/>
    <mergeCell ref="M2:M9"/>
    <mergeCell ref="N2:N9"/>
    <mergeCell ref="O2:O9"/>
    <mergeCell ref="P2:P9"/>
    <mergeCell ref="Q2:Q9"/>
    <mergeCell ref="R2:R9"/>
    <mergeCell ref="A26:A29"/>
    <mergeCell ref="B26:B29"/>
    <mergeCell ref="C26:C29"/>
    <mergeCell ref="D26:D29"/>
    <mergeCell ref="E26:E29"/>
    <mergeCell ref="F26:F29"/>
    <mergeCell ref="M16:M17"/>
    <mergeCell ref="N14:N15"/>
    <mergeCell ref="M14:M15"/>
    <mergeCell ref="A16:A17"/>
    <mergeCell ref="B16:B17"/>
    <mergeCell ref="A14:A15"/>
    <mergeCell ref="B14:B15"/>
    <mergeCell ref="Q14:Q15"/>
    <mergeCell ref="Q16:Q17"/>
    <mergeCell ref="N16:N17"/>
    <mergeCell ref="O16:O17"/>
    <mergeCell ref="O14:O15"/>
    <mergeCell ref="P14:P15"/>
    <mergeCell ref="P153:P156"/>
    <mergeCell ref="R171:R172"/>
    <mergeCell ref="A153:A156"/>
    <mergeCell ref="A158:A160"/>
    <mergeCell ref="C158:C160"/>
    <mergeCell ref="E158:E160"/>
    <mergeCell ref="G95:G98"/>
    <mergeCell ref="G101:G106"/>
    <mergeCell ref="G111:G115"/>
    <mergeCell ref="F95:F98"/>
    <mergeCell ref="F150:F152"/>
    <mergeCell ref="B158:B160"/>
    <mergeCell ref="D158:D160"/>
    <mergeCell ref="E130:E134"/>
    <mergeCell ref="A101:A106"/>
    <mergeCell ref="C101:C106"/>
    <mergeCell ref="E101:E106"/>
    <mergeCell ref="A130:A134"/>
    <mergeCell ref="A95:A98"/>
    <mergeCell ref="A111:A115"/>
    <mergeCell ref="B111:B115"/>
    <mergeCell ref="C111:C115"/>
    <mergeCell ref="D111:D115"/>
    <mergeCell ref="R130:R134"/>
    <mergeCell ref="O86:O88"/>
    <mergeCell ref="M86:M88"/>
    <mergeCell ref="P44:P55"/>
    <mergeCell ref="Q44:Q55"/>
    <mergeCell ref="R44:R55"/>
    <mergeCell ref="N71:N72"/>
    <mergeCell ref="O71:O72"/>
    <mergeCell ref="P71:P72"/>
    <mergeCell ref="M95:M98"/>
    <mergeCell ref="N95:N98"/>
    <mergeCell ref="R95:R98"/>
    <mergeCell ref="M44:M55"/>
    <mergeCell ref="N44:N55"/>
    <mergeCell ref="O44:O55"/>
    <mergeCell ref="P92:P94"/>
    <mergeCell ref="N86:N88"/>
    <mergeCell ref="R86:R88"/>
    <mergeCell ref="P86:P88"/>
    <mergeCell ref="M56:M61"/>
    <mergeCell ref="R14:R15"/>
    <mergeCell ref="R16:R17"/>
    <mergeCell ref="N56:N61"/>
    <mergeCell ref="O56:O61"/>
    <mergeCell ref="P56:P61"/>
    <mergeCell ref="Q56:Q61"/>
    <mergeCell ref="R56:R61"/>
    <mergeCell ref="R71:R72"/>
    <mergeCell ref="R39:R42"/>
    <mergeCell ref="N26:N29"/>
    <mergeCell ref="O26:O29"/>
    <mergeCell ref="P26:P29"/>
    <mergeCell ref="Q26:Q29"/>
    <mergeCell ref="R26:R29"/>
    <mergeCell ref="N31:N32"/>
    <mergeCell ref="O31:O32"/>
    <mergeCell ref="P31:P32"/>
    <mergeCell ref="Q31:Q32"/>
    <mergeCell ref="R31:R32"/>
    <mergeCell ref="N39:N42"/>
    <mergeCell ref="O39:O42"/>
    <mergeCell ref="P39:P42"/>
    <mergeCell ref="O150:O152"/>
    <mergeCell ref="O130:O134"/>
    <mergeCell ref="Q150:Q152"/>
    <mergeCell ref="M150:M152"/>
    <mergeCell ref="O101:O106"/>
    <mergeCell ref="P101:P106"/>
    <mergeCell ref="N101:N106"/>
    <mergeCell ref="R150:R152"/>
    <mergeCell ref="R101:R106"/>
    <mergeCell ref="R111:R115"/>
    <mergeCell ref="P111:P115"/>
    <mergeCell ref="Q111:Q115"/>
    <mergeCell ref="R122:R129"/>
    <mergeCell ref="O122:O129"/>
    <mergeCell ref="N122:N129"/>
    <mergeCell ref="P136:P144"/>
    <mergeCell ref="N130:N134"/>
    <mergeCell ref="Q136:Q144"/>
    <mergeCell ref="R136:R144"/>
    <mergeCell ref="Q101:Q106"/>
    <mergeCell ref="M101:M106"/>
    <mergeCell ref="N150:N152"/>
    <mergeCell ref="N111:N115"/>
    <mergeCell ref="C14:C15"/>
    <mergeCell ref="D14:D15"/>
    <mergeCell ref="E14:E15"/>
    <mergeCell ref="F14:F15"/>
    <mergeCell ref="G14:G15"/>
    <mergeCell ref="F16:F17"/>
    <mergeCell ref="G16:G17"/>
    <mergeCell ref="H16:H17"/>
    <mergeCell ref="D16:D17"/>
    <mergeCell ref="E16:E17"/>
    <mergeCell ref="H14:H15"/>
    <mergeCell ref="C16:C17"/>
    <mergeCell ref="M158:M160"/>
    <mergeCell ref="E219:E221"/>
    <mergeCell ref="F219:F221"/>
    <mergeCell ref="E202:E204"/>
    <mergeCell ref="F202:F204"/>
    <mergeCell ref="M130:M134"/>
    <mergeCell ref="M136:M144"/>
    <mergeCell ref="G150:G152"/>
    <mergeCell ref="F86:F88"/>
    <mergeCell ref="G86:G88"/>
    <mergeCell ref="H86:H88"/>
    <mergeCell ref="H95:H98"/>
    <mergeCell ref="F111:F115"/>
    <mergeCell ref="H111:H115"/>
    <mergeCell ref="M111:M115"/>
    <mergeCell ref="H101:H106"/>
    <mergeCell ref="H44:H55"/>
    <mergeCell ref="M26:M29"/>
    <mergeCell ref="F101:F106"/>
    <mergeCell ref="F56:F61"/>
    <mergeCell ref="G26:G29"/>
    <mergeCell ref="H26:H29"/>
    <mergeCell ref="F44:F55"/>
    <mergeCell ref="G44:G55"/>
    <mergeCell ref="G56:G61"/>
    <mergeCell ref="H56:H61"/>
    <mergeCell ref="B164:B166"/>
    <mergeCell ref="E95:E98"/>
    <mergeCell ref="B136:B144"/>
    <mergeCell ref="C136:C144"/>
    <mergeCell ref="B86:B88"/>
    <mergeCell ref="C86:C88"/>
    <mergeCell ref="D86:D88"/>
    <mergeCell ref="E86:E88"/>
    <mergeCell ref="C95:C98"/>
    <mergeCell ref="B150:B152"/>
    <mergeCell ref="B95:B98"/>
    <mergeCell ref="D95:D98"/>
    <mergeCell ref="B101:B106"/>
    <mergeCell ref="D130:D134"/>
    <mergeCell ref="E111:E115"/>
    <mergeCell ref="E122:E129"/>
    <mergeCell ref="A92:A94"/>
    <mergeCell ref="C92:C94"/>
    <mergeCell ref="R92:R94"/>
    <mergeCell ref="M92:M94"/>
    <mergeCell ref="N92:N94"/>
    <mergeCell ref="B92:B94"/>
    <mergeCell ref="D92:D94"/>
    <mergeCell ref="H92:H94"/>
    <mergeCell ref="O92:O94"/>
    <mergeCell ref="E92:E94"/>
    <mergeCell ref="F92:F94"/>
    <mergeCell ref="G92:G94"/>
    <mergeCell ref="Q92:Q94"/>
    <mergeCell ref="R153:R156"/>
    <mergeCell ref="H153:H156"/>
    <mergeCell ref="B202:B204"/>
    <mergeCell ref="C202:C204"/>
    <mergeCell ref="D202:D204"/>
    <mergeCell ref="A226:A228"/>
    <mergeCell ref="A219:A221"/>
    <mergeCell ref="D226:D228"/>
    <mergeCell ref="E226:E228"/>
    <mergeCell ref="F226:F228"/>
    <mergeCell ref="B219:B221"/>
    <mergeCell ref="C219:C221"/>
    <mergeCell ref="B226:B228"/>
    <mergeCell ref="C226:C228"/>
    <mergeCell ref="A202:A204"/>
    <mergeCell ref="F158:F160"/>
    <mergeCell ref="D219:D221"/>
    <mergeCell ref="C164:C166"/>
    <mergeCell ref="D164:D166"/>
    <mergeCell ref="O219:O221"/>
    <mergeCell ref="R164:R166"/>
    <mergeCell ref="Q219:Q221"/>
    <mergeCell ref="Q211:Q218"/>
    <mergeCell ref="R211:R218"/>
    <mergeCell ref="A86:A88"/>
    <mergeCell ref="P16:P17"/>
    <mergeCell ref="Q86:Q88"/>
    <mergeCell ref="O95:O98"/>
    <mergeCell ref="P95:P98"/>
    <mergeCell ref="P219:P221"/>
    <mergeCell ref="O202:O204"/>
    <mergeCell ref="P202:P204"/>
    <mergeCell ref="Q202:Q204"/>
    <mergeCell ref="P158:P160"/>
    <mergeCell ref="P130:P134"/>
    <mergeCell ref="P122:P129"/>
    <mergeCell ref="Q122:Q129"/>
    <mergeCell ref="Q130:Q134"/>
    <mergeCell ref="O153:O156"/>
    <mergeCell ref="O111:O115"/>
    <mergeCell ref="Q39:Q42"/>
    <mergeCell ref="Q153:Q156"/>
    <mergeCell ref="Q164:Q166"/>
    <mergeCell ref="P150:P152"/>
    <mergeCell ref="O158:O160"/>
    <mergeCell ref="Q158:Q160"/>
    <mergeCell ref="Q95:Q98"/>
    <mergeCell ref="D101:D106"/>
    <mergeCell ref="A122:A129"/>
    <mergeCell ref="B122:B129"/>
    <mergeCell ref="C130:C134"/>
    <mergeCell ref="B130:B134"/>
    <mergeCell ref="A136:A144"/>
    <mergeCell ref="C122:C129"/>
    <mergeCell ref="D122:D129"/>
    <mergeCell ref="D150:D152"/>
    <mergeCell ref="N153:N156"/>
    <mergeCell ref="C153:C156"/>
    <mergeCell ref="E153:E156"/>
    <mergeCell ref="F122:F129"/>
    <mergeCell ref="F130:F134"/>
    <mergeCell ref="G122:G129"/>
    <mergeCell ref="H122:H129"/>
    <mergeCell ref="M122:M129"/>
    <mergeCell ref="H130:H134"/>
    <mergeCell ref="G130:G134"/>
    <mergeCell ref="G226:G228"/>
    <mergeCell ref="H226:H228"/>
    <mergeCell ref="O226:O228"/>
    <mergeCell ref="M226:M228"/>
    <mergeCell ref="N226:N228"/>
    <mergeCell ref="F164:F166"/>
    <mergeCell ref="D136:D144"/>
    <mergeCell ref="E136:E144"/>
    <mergeCell ref="F136:F144"/>
    <mergeCell ref="M153:M156"/>
    <mergeCell ref="H150:H152"/>
    <mergeCell ref="G158:G160"/>
    <mergeCell ref="G153:G156"/>
    <mergeCell ref="G219:G221"/>
    <mergeCell ref="G202:G204"/>
    <mergeCell ref="H202:H204"/>
    <mergeCell ref="M202:M204"/>
    <mergeCell ref="F153:F156"/>
    <mergeCell ref="H164:H166"/>
    <mergeCell ref="N136:N144"/>
    <mergeCell ref="O136:O144"/>
    <mergeCell ref="G136:G144"/>
    <mergeCell ref="H136:H144"/>
    <mergeCell ref="H158:H160"/>
    <mergeCell ref="R158:R160"/>
    <mergeCell ref="R226:R228"/>
    <mergeCell ref="Q226:Q228"/>
    <mergeCell ref="G164:G166"/>
    <mergeCell ref="O164:O166"/>
    <mergeCell ref="P164:P166"/>
    <mergeCell ref="M164:M166"/>
    <mergeCell ref="N164:N166"/>
    <mergeCell ref="H219:H221"/>
    <mergeCell ref="M219:M221"/>
    <mergeCell ref="N219:N221"/>
    <mergeCell ref="N171:N172"/>
    <mergeCell ref="O171:O172"/>
    <mergeCell ref="P171:P172"/>
    <mergeCell ref="Q171:Q172"/>
    <mergeCell ref="N188:N193"/>
    <mergeCell ref="O188:O193"/>
    <mergeCell ref="P188:P193"/>
    <mergeCell ref="Q188:Q193"/>
    <mergeCell ref="R188:R193"/>
    <mergeCell ref="N211:N218"/>
    <mergeCell ref="O211:O218"/>
    <mergeCell ref="P226:P228"/>
    <mergeCell ref="G211:G218"/>
    <mergeCell ref="A171:A172"/>
    <mergeCell ref="B171:B172"/>
    <mergeCell ref="C171:C172"/>
    <mergeCell ref="D171:D172"/>
    <mergeCell ref="E171:E172"/>
    <mergeCell ref="F171:F172"/>
    <mergeCell ref="G171:G172"/>
    <mergeCell ref="H171:H172"/>
    <mergeCell ref="M171:M172"/>
    <mergeCell ref="A211:A218"/>
    <mergeCell ref="R219:R221"/>
    <mergeCell ref="A188:A193"/>
    <mergeCell ref="B188:B193"/>
    <mergeCell ref="C188:C193"/>
    <mergeCell ref="D188:D193"/>
    <mergeCell ref="E188:E193"/>
    <mergeCell ref="F188:F193"/>
    <mergeCell ref="G188:G193"/>
    <mergeCell ref="H188:H193"/>
    <mergeCell ref="M188:M193"/>
    <mergeCell ref="P211:P218"/>
    <mergeCell ref="B211:B218"/>
    <mergeCell ref="C211:C218"/>
    <mergeCell ref="D211:D218"/>
    <mergeCell ref="E211:E218"/>
    <mergeCell ref="F211:F218"/>
    <mergeCell ref="H211:H218"/>
    <mergeCell ref="M211:M218"/>
    <mergeCell ref="R202:R204"/>
    <mergeCell ref="N202:N204"/>
    <mergeCell ref="T2:T9"/>
    <mergeCell ref="T14:T15"/>
    <mergeCell ref="T16:T17"/>
    <mergeCell ref="T26:T29"/>
    <mergeCell ref="T31:T32"/>
    <mergeCell ref="T39:T42"/>
    <mergeCell ref="T44:T55"/>
    <mergeCell ref="T56:T61"/>
    <mergeCell ref="T71:T72"/>
    <mergeCell ref="T86:T88"/>
    <mergeCell ref="T92:T94"/>
    <mergeCell ref="T95:T98"/>
    <mergeCell ref="T101:T106"/>
    <mergeCell ref="T111:T115"/>
    <mergeCell ref="T122:T129"/>
    <mergeCell ref="T130:T134"/>
    <mergeCell ref="T136:T144"/>
    <mergeCell ref="T150:T152"/>
    <mergeCell ref="T232:T240"/>
    <mergeCell ref="T246:T249"/>
    <mergeCell ref="T255:T256"/>
    <mergeCell ref="T259:T260"/>
    <mergeCell ref="T261:T266"/>
    <mergeCell ref="T153:T156"/>
    <mergeCell ref="T158:T160"/>
    <mergeCell ref="T164:T166"/>
    <mergeCell ref="T171:T172"/>
    <mergeCell ref="T188:T193"/>
    <mergeCell ref="T202:T204"/>
    <mergeCell ref="T211:T218"/>
    <mergeCell ref="T219:T221"/>
    <mergeCell ref="T226:T228"/>
    <mergeCell ref="T273:T274"/>
    <mergeCell ref="T311:T312"/>
    <mergeCell ref="T313:T319"/>
    <mergeCell ref="T320:T321"/>
    <mergeCell ref="T332:T370"/>
    <mergeCell ref="T373:T387"/>
    <mergeCell ref="T278:T280"/>
    <mergeCell ref="T288:T291"/>
    <mergeCell ref="T296:T304"/>
  </mergeCells>
  <phoneticPr fontId="5" type="noConversion"/>
  <hyperlinks>
    <hyperlink ref="P107" r:id="rId1" xr:uid="{00000000-0004-0000-0100-000000000000}"/>
    <hyperlink ref="P182" r:id="rId2" xr:uid="{00000000-0004-0000-0100-000001000000}"/>
    <hyperlink ref="P210" r:id="rId3" xr:uid="{00000000-0004-0000-0100-000002000000}"/>
    <hyperlink ref="P184" r:id="rId4" xr:uid="{00000000-0004-0000-0100-000003000000}"/>
    <hyperlink ref="P109" r:id="rId5" xr:uid="{00000000-0004-0000-0100-000004000000}"/>
    <hyperlink ref="Q109" r:id="rId6" xr:uid="{00000000-0004-0000-0100-000005000000}"/>
    <hyperlink ref="P195" r:id="rId7" xr:uid="{00000000-0004-0000-0100-000006000000}"/>
    <hyperlink ref="P391" r:id="rId8" xr:uid="{00000000-0004-0000-0100-000007000000}"/>
    <hyperlink ref="Q391" r:id="rId9" xr:uid="{00000000-0004-0000-0100-000008000000}"/>
    <hyperlink ref="Q102:Q106" r:id="rId10" display="https://www.lefigaro.fr/flash-actu/la-france-a-envoye-33-tonnes-d-aide-humanitaire-pour-l-ukraine-20220228" xr:uid="{00000000-0004-0000-0100-000009000000}"/>
    <hyperlink ref="Q210" r:id="rId11" xr:uid="{00000000-0004-0000-0100-00000A000000}"/>
    <hyperlink ref="P12" r:id="rId12" xr:uid="{00000000-0004-0000-0100-00000B000000}"/>
    <hyperlink ref="P78" r:id="rId13" xr:uid="{00000000-0004-0000-0100-00000C000000}"/>
    <hyperlink ref="P79" r:id="rId14" xr:uid="{00000000-0004-0000-0100-00000D000000}"/>
    <hyperlink ref="P80" r:id="rId15" xr:uid="{00000000-0004-0000-0100-00000E000000}"/>
    <hyperlink ref="P83" r:id="rId16" xr:uid="{00000000-0004-0000-0100-00000F000000}"/>
    <hyperlink ref="P36" r:id="rId17" xr:uid="{00000000-0004-0000-0100-000010000000}"/>
    <hyperlink ref="P38" r:id="rId18" xr:uid="{00000000-0004-0000-0100-000011000000}"/>
    <hyperlink ref="P86" r:id="rId19" xr:uid="{00000000-0004-0000-0100-000012000000}"/>
    <hyperlink ref="Q86" r:id="rId20" display="https://www.ukrinform.net/rubric-ato/3412835-estonia-sending-javelins-and-antiaircraft-ammunition-to-ukraine.html" xr:uid="{00000000-0004-0000-0100-000013000000}"/>
    <hyperlink ref="Q86:Q88" r:id="rId21" location=":~:text=Estonian%20people%2C%20government%20and%20private,aid%20to%20Ukraine%20in%20total.&amp;text=Govermental%20aid%20means%20means%20assistance,state%20budget%20through%20state%20agencies" display="https://vm.ee/en/humanitarian-aid-ukraine#:~:text=Estonian%20people%2C%20government%20and%20private,aid%20to%20Ukraine%20in%20total.&amp;text=Govermental%20aid%20means%20means%20assistance,state%20budget%20through%20state%20agencies." xr:uid="{00000000-0004-0000-0100-000014000000}"/>
    <hyperlink ref="P92:P94" r:id="rId22" display="https://valtioneuvosto.fi/en/-/10616/finland-sends-additional-aid-to-ukraine" xr:uid="{00000000-0004-0000-0100-000015000000}"/>
    <hyperlink ref="P95" r:id="rId23" location=":~:text=On%20the%20proposal%20of%20the%20Government%2C%20the%20President,combat%20ration%20packages%20to%20Ukraine%20as%20material%20aid.?msclkid=43fcac85ab7811ecb0558f7b82e56a26" display="https://valtioneuvosto.fi/en/-/finland-to-send-arms-assistance-to-ukraine - :~:text=On%20the%20proposal%20of%20the%20Government%2C%20the%20President,combat%20ration%20packages%20to%20Ukraine%20as%20material%20aid.?msclkid=43fcac85ab7811ecb0558f7b82e56a26" xr:uid="{00000000-0004-0000-0100-000016000000}"/>
    <hyperlink ref="P99" r:id="rId24" location="c7898b3c" display="https://www.defmin.fi/en/topical/press_releases_and_news/finland_delivers_more_defence_materiel_to_ukraine.12553.news - c7898b3c" xr:uid="{00000000-0004-0000-0100-000017000000}"/>
    <hyperlink ref="P90" r:id="rId25" location="c7898b3c" xr:uid="{00000000-0004-0000-0100-000018000000}"/>
    <hyperlink ref="P121" r:id="rId26" display="https://www.spiegel.de/politik/deutschland/ukrainekrieg-deutschland-liefert-2000-panzerfaeuste-a-fe240e80-7c7a-4227-a692-3874bd607593" xr:uid="{00000000-0004-0000-0100-000019000000}"/>
    <hyperlink ref="P122:P128" r:id="rId27" display="https://www.spiegel.de/politik/deutschland/ukraine-krieg-deutschland-lieferte-waffen-fuer-37-millionen-euro-a-460a7b35-70aa-40bb-8ec7-80f5606f0d5a" xr:uid="{00000000-0004-0000-0100-00001A000000}"/>
    <hyperlink ref="P149" r:id="rId28" display="https://www.mod.mil.gr/en/defence-material-sent-to-poland-on-a-haf-c-130/" xr:uid="{00000000-0004-0000-0100-00001B000000}"/>
    <hyperlink ref="P150" r:id="rId29" location=":~:text=Greece%20sent%20Ukraine%20military%20equipment%20compatible%20with%20that,rocket%20launchers%2C%20aligning%20itself%20with%20NATO%E2%80%99s%20indirect%20assistance.?msclkid=6dac7726ab8911ec980d9386f90d3180" display="https://www.thenationalherald.com/russias-ukraine-invasion-sees-greece-taking-bigger-nato-role/#:~:text=Greece%20sent%20Ukraine%20military%20equipment%20compatible%20with%20that,rocket%20launchers%2C%20aligning%20itself%20with%20NATO%E2%80%99s%20indirect%20assistance.?msclkid=6dac7726ab8911ec980d9386f90d3180" xr:uid="{00000000-0004-0000-0100-00001C000000}"/>
    <hyperlink ref="P176" r:id="rId30" display="https://www.politico.com/news/2022/03/22/ukraine-weapons-military-aid-00019104?msclkid=cf80c503ab8311eca021beb4b2336415" xr:uid="{00000000-0004-0000-0100-00001D000000}"/>
    <hyperlink ref="P179" r:id="rId31" xr:uid="{00000000-0004-0000-0100-00001E000000}"/>
    <hyperlink ref="P153" r:id="rId32" display="https://abouthungary.hu/news-in-brief/hungary-to-make-another-shipment-of-humanitarian-aid-to-ukraine?msclkid=ca53d542ab8b11ec95fbf81dabb45ae9" xr:uid="{00000000-0004-0000-0100-00001F000000}"/>
    <hyperlink ref="P158" r:id="rId33" display="https://telex.hu/kulfold/2022/02/27/magyarorszag-100-ezer-liter-uzemanyagot-adomanyozott-karpataljanak" xr:uid="{00000000-0004-0000-0100-000020000000}"/>
    <hyperlink ref="P157" r:id="rId34" xr:uid="{00000000-0004-0000-0100-000021000000}"/>
    <hyperlink ref="Q184" r:id="rId35" xr:uid="{00000000-0004-0000-0100-000022000000}"/>
    <hyperlink ref="P18" r:id="rId36" xr:uid="{00000000-0004-0000-0100-000023000000}"/>
    <hyperlink ref="P82" r:id="rId37" xr:uid="{00000000-0004-0000-0100-000024000000}"/>
    <hyperlink ref="P81" r:id="rId38" xr:uid="{00000000-0004-0000-0100-000025000000}"/>
    <hyperlink ref="P111" r:id="rId39" xr:uid="{00000000-0004-0000-0100-000026000000}"/>
    <hyperlink ref="P163" r:id="rId40" xr:uid="{00000000-0004-0000-0100-000027000000}"/>
    <hyperlink ref="P164" r:id="rId41" xr:uid="{00000000-0004-0000-0100-000028000000}"/>
    <hyperlink ref="P173" r:id="rId42" xr:uid="{00000000-0004-0000-0100-000029000000}"/>
    <hyperlink ref="P206" r:id="rId43" xr:uid="{00000000-0004-0000-0100-00002A000000}"/>
    <hyperlink ref="P224" r:id="rId44" location=":~:text=Humanitarian%20aid%20for%20Ukraine%20The%20Netherlands%20is%20supporting,available%20for%20victims%20of%20the%20war%20in%20Ukraine.?msclkid=75995df0b05d11eca834a0801d91bf9b" xr:uid="{00000000-0004-0000-0100-00002B000000}"/>
    <hyperlink ref="P102:P106" r:id="rId45" display="https://www.diplomatie.gouv.fr/en/country-files/ukraine/news/article/ukraine-france-mobilizes-to-deliver-emergency-medical-aid-to-victims-of-the" xr:uid="{00000000-0004-0000-0100-00002C000000}"/>
    <hyperlink ref="P187" r:id="rId46" xr:uid="{00000000-0004-0000-0100-00002D000000}"/>
    <hyperlink ref="P176" r:id="rId47" xr:uid="{00000000-0004-0000-0100-00002E000000}"/>
    <hyperlink ref="Q176" r:id="rId48" xr:uid="{00000000-0004-0000-0100-00002F000000}"/>
    <hyperlink ref="R176" r:id="rId49" xr:uid="{00000000-0004-0000-0100-000030000000}"/>
    <hyperlink ref="R184" r:id="rId50" xr:uid="{00000000-0004-0000-0100-000031000000}"/>
    <hyperlink ref="P130" r:id="rId51" xr:uid="{00000000-0004-0000-0100-000032000000}"/>
    <hyperlink ref="Q130" r:id="rId52" xr:uid="{00000000-0004-0000-0100-000033000000}"/>
    <hyperlink ref="Q179" r:id="rId53" xr:uid="{00000000-0004-0000-0100-000034000000}"/>
    <hyperlink ref="Q18" r:id="rId54" xr:uid="{00000000-0004-0000-0100-000035000000}"/>
    <hyperlink ref="Q224" r:id="rId55" xr:uid="{00000000-0004-0000-0100-000036000000}"/>
    <hyperlink ref="Q187" r:id="rId56" xr:uid="{00000000-0004-0000-0100-000037000000}"/>
    <hyperlink ref="Q163" r:id="rId57" xr:uid="{00000000-0004-0000-0100-000038000000}"/>
    <hyperlink ref="Q158:Q160" r:id="rId58" display="https://www.karpatinfo.net/2022/2/27/szijjarto-magyarorszag-szerepet-vallal-humanitarius-katasztrofa-enyhiteseben-200055995" xr:uid="{00000000-0004-0000-0100-000039000000}"/>
    <hyperlink ref="Q153:Q156" r:id="rId59" display="https://dailynewshungary.com/hungary-to-send-shipment-of-medical-equipment-to-ukraine/" xr:uid="{00000000-0004-0000-0100-00003A000000}"/>
    <hyperlink ref="Q164:Q166" r:id="rId60" display="https://www.irishtimes.com/news/health/thousands-of-blood-bags-and-protective-suits-among-irish-aid-sent-to-ukraine-1.4824403" xr:uid="{00000000-0004-0000-0100-00003B000000}"/>
    <hyperlink ref="Q157" r:id="rId61" xr:uid="{00000000-0004-0000-0100-00003C000000}"/>
    <hyperlink ref="Q150:Q152" r:id="rId62" display="https://twitter.com/visegrad24/status/1504145180647170060?cxt=HHwWmIC58dGE5t8pAAAA" xr:uid="{00000000-0004-0000-0100-00003D000000}"/>
    <hyperlink ref="Q149" r:id="rId63" xr:uid="{00000000-0004-0000-0100-00003E000000}"/>
    <hyperlink ref="Q121" r:id="rId64" xr:uid="{00000000-0004-0000-0100-00003F000000}"/>
    <hyperlink ref="Q36" r:id="rId65" xr:uid="{00000000-0004-0000-0100-000040000000}"/>
    <hyperlink ref="R36" r:id="rId66" xr:uid="{00000000-0004-0000-0100-000041000000}"/>
    <hyperlink ref="Q38" r:id="rId67" xr:uid="{00000000-0004-0000-0100-000042000000}"/>
    <hyperlink ref="R38" r:id="rId68" xr:uid="{00000000-0004-0000-0100-000043000000}"/>
    <hyperlink ref="Q76" r:id="rId69" xr:uid="{00000000-0004-0000-0100-000044000000}"/>
    <hyperlink ref="Q83" r:id="rId70" xr:uid="{00000000-0004-0000-0100-000045000000}"/>
    <hyperlink ref="Q90" r:id="rId71" xr:uid="{00000000-0004-0000-0100-000046000000}"/>
    <hyperlink ref="Q92:Q94" r:id="rId72" display="https://www.helsinkitimes.fi/finland/finland-news/domestic/21086-finland-commits-military-protective-equipment-to-ukraine.html" xr:uid="{00000000-0004-0000-0100-000047000000}"/>
    <hyperlink ref="Q99" r:id="rId73" location=":~:text=On%2023%20March%202022%2C%20the%20President%20of%20the,of%20delivery%20or%20schedule%20will%20not%20be%20provided" xr:uid="{00000000-0004-0000-0100-000048000000}"/>
    <hyperlink ref="R109" r:id="rId74" xr:uid="{00000000-0004-0000-0100-000049000000}"/>
    <hyperlink ref="Q111:Q115" r:id="rId75" display="https://www.arout.net/france-sends-dozens-of-fire-engines-and-ambulances-to-ukraine-to-support-the-war-against-russia/" xr:uid="{00000000-0004-0000-0100-00004A000000}"/>
    <hyperlink ref="R102:R106" r:id="rId76" display="https://www.reuters.com/world/europe/france-offer-100-mln-euros-humanitarian-aid-ukraine-2022-03-01/" xr:uid="{00000000-0004-0000-0100-00004B000000}"/>
    <hyperlink ref="Q182" r:id="rId77" xr:uid="{00000000-0004-0000-0100-00004C000000}"/>
    <hyperlink ref="P226:P228" r:id="rId78" display="https://netherlandsnewslive.com/the-netherlands-supplies-medicines-and-medical-supplies-to-ukraine/373516/" xr:uid="{00000000-0004-0000-0100-00004D000000}"/>
    <hyperlink ref="P225" r:id="rId79" location=":~:text=Humanitarian%20aid%20for%20Ukraine%20The%20Netherlands%20is%20supporting,available%20for%20victims%20of%20the%20war%20in%20Ukraine.?msclkid=75995df0b05d11eca834a0801d91bf9b" xr:uid="{00000000-0004-0000-0100-00004E000000}"/>
    <hyperlink ref="R74" r:id="rId80" xr:uid="{00000000-0004-0000-0100-00004F000000}"/>
    <hyperlink ref="Q74" r:id="rId81" display="https://www.expats.cz/czech-news/article/czech-republic-to-donate-100-million-crowns-of-medical-supplies-to-ukraine?msclkid=70d47c46ab9e11eca12fbfc7dff1390d" xr:uid="{00000000-0004-0000-0100-000050000000}"/>
    <hyperlink ref="P74" r:id="rId82" xr:uid="{00000000-0004-0000-0100-000051000000}"/>
    <hyperlink ref="R76" r:id="rId83" xr:uid="{00000000-0004-0000-0100-000052000000}"/>
    <hyperlink ref="P76" r:id="rId84" xr:uid="{00000000-0004-0000-0100-000053000000}"/>
    <hyperlink ref="P75" r:id="rId85" xr:uid="{00000000-0004-0000-0100-000054000000}"/>
    <hyperlink ref="P77" r:id="rId86" xr:uid="{00000000-0004-0000-0100-000055000000}"/>
    <hyperlink ref="P16:P17" r:id="rId87" display="https://twitter.com/alexanderdecroo/status/1497914776063594502" xr:uid="{00000000-0004-0000-0100-000056000000}"/>
    <hyperlink ref="P14:P15" r:id="rId88" display="https://twitter.com/alexanderdecroo/status/1497542000228417537" xr:uid="{00000000-0004-0000-0100-000057000000}"/>
    <hyperlink ref="Q14:Q15" r:id="rId89" display="https://www.thebulletin.be/belgium-send-more-weapons-and-fuel-ukraine" xr:uid="{00000000-0004-0000-0100-000058000000}"/>
    <hyperlink ref="Q16:Q17" r:id="rId90" display="https://www.thebulletin.be/belgium-send-more-weapons-and-fuel-ukraine" xr:uid="{00000000-0004-0000-0100-000059000000}"/>
    <hyperlink ref="R182" r:id="rId91" xr:uid="{00000000-0004-0000-0100-00005A000000}"/>
    <hyperlink ref="P202" r:id="rId92" xr:uid="{00000000-0004-0000-0100-00005B000000}"/>
    <hyperlink ref="Q95:Q98" r:id="rId93" display="https://edition.cnn.com/europe/live-news/ukraine-russia-news-02-28-22/h_a60e1971e20b82d25ce7ce24657afcbb" xr:uid="{00000000-0004-0000-0100-00005C000000}"/>
    <hyperlink ref="P130:P134" r:id="rId94" display="https://www.spiegel.de/politik/deutschland/ukraine-krieg-deutschland-lieferte-waffen-fuer-37-millionen-euro-a-460a7b35-70aa-40bb-8ec7-80f5606f0d5a" xr:uid="{00000000-0004-0000-0100-00005D000000}"/>
    <hyperlink ref="Q202" r:id="rId95" xr:uid="{00000000-0004-0000-0100-00005E000000}"/>
    <hyperlink ref="P219" r:id="rId96" xr:uid="{00000000-0004-0000-0100-00005F000000}"/>
    <hyperlink ref="Q219:Q221" r:id="rId97" display="https://www.aljazeera.com/news/2022/2/26/germany-approves-delivery-of-rpgs-from-netherlands-to-ukraine" xr:uid="{00000000-0004-0000-0100-000060000000}"/>
    <hyperlink ref="R118" r:id="rId98" xr:uid="{00000000-0004-0000-0100-000061000000}"/>
    <hyperlink ref="P118" r:id="rId99" xr:uid="{00000000-0004-0000-0100-000062000000}"/>
    <hyperlink ref="R130:R134" r:id="rId100" display="https://www.welt.de/politik/ausland/plus237932499/Ukraine-Krieg-Deutschlands-falsches-Spiel-mit-den-Waffenlieferungen.html " xr:uid="{00000000-0004-0000-0100-000063000000}"/>
    <hyperlink ref="P119" r:id="rId101" display="https://www.bmz.de/de/aktuelles/aktuelle-meldungen/schulze-vereinbart-unterstuetzung-ukraine-binnenvertriebene-106794" xr:uid="{00000000-0004-0000-0100-000064000000}"/>
    <hyperlink ref="P145" r:id="rId102" location=":~:text=humanitarian%20aid%20with-,medical%2C%20pharmaceutical%20and%20first%20aid%20material,-.%20The%20humanitarian%20aid" xr:uid="{00000000-0004-0000-0100-000065000000}"/>
    <hyperlink ref="P135" r:id="rId103" xr:uid="{00000000-0004-0000-0100-000066000000}"/>
    <hyperlink ref="R135" r:id="rId104" xr:uid="{00000000-0004-0000-0100-000067000000}"/>
    <hyperlink ref="P136" r:id="rId105" xr:uid="{00000000-0004-0000-0100-000068000000}"/>
    <hyperlink ref="Q135" r:id="rId106" xr:uid="{00000000-0004-0000-0100-000069000000}"/>
    <hyperlink ref="P147" r:id="rId107" location=":~:text=On%203%20April%202022%2C%20Greek%20Minister%20of%20Foreign,relief%20to%20the%20city%E2%80%99s%20population%2C%20including%20Greek%20diaspora" xr:uid="{00000000-0004-0000-0100-00006A000000}"/>
    <hyperlink ref="P148" r:id="rId108" display="Delivery of Greek humanitarian aid to the Ukrainian people, including Diaspora Greeks, in Odessa (11.04.2022) and departure of the 4th Humanitarian Mission of the Hellenic Red Cross to Ukraine (Odessa, 12.04.2022) - Announcements - Statements - Speeches (mfa.gr)" xr:uid="{00000000-0004-0000-0100-00006B000000}"/>
    <hyperlink ref="Q147" r:id="rId109" xr:uid="{00000000-0004-0000-0100-00006C000000}"/>
    <hyperlink ref="P146" r:id="rId110" display="https://twitter.com/PrimeministerGR/status/1504800257447706626?ref_src=twsrc%5Etfw%7Ctwcamp%5Etweetembed%7Ctwterm%5E1504800257447706626%7Ctwgr%5E%7Ctwcon%5Es1_&amp;ref_url=https%3A%2F%2Fwww.keeptalkinggreece.com%2F2022%2F03%2F18%2Fgreece-rebuild-maternity-hospital-mariupol%2F" xr:uid="{00000000-0004-0000-0100-00006D000000}"/>
    <hyperlink ref="Q146" r:id="rId111" xr:uid="{00000000-0004-0000-0100-00006E000000}"/>
    <hyperlink ref="P161" r:id="rId112" xr:uid="{00000000-0004-0000-0100-00006F000000}"/>
    <hyperlink ref="P162" r:id="rId113" location=":~:text=The%20Irish%20government%20is%20to%20provide%20%E2%82%AC10%20million,to%20coordinate%20a%20response%20to%20the%20Russian%20invasion." display="https://www.irishtimes.com/news/ireland/irish-news/irish-government-provides-10-million-in-humanitarian-support-for-ukraine-1.4810982#:~:text=The%20Irish%20government%20is%20to%20provide%20%E2%82%AC10%20million,to%20coordinate%20a%20response%20to%20the%20Russian%20invasion." xr:uid="{00000000-0004-0000-0100-000070000000}"/>
    <hyperlink ref="P167" r:id="rId114" xr:uid="{00000000-0004-0000-0100-000071000000}"/>
    <hyperlink ref="P168" r:id="rId115" xr:uid="{00000000-0004-0000-0100-000072000000}"/>
    <hyperlink ref="P169" r:id="rId116" xr:uid="{00000000-0004-0000-0100-000073000000}"/>
    <hyperlink ref="Q171" r:id="rId117" xr:uid="{00000000-0004-0000-0100-000074000000}"/>
    <hyperlink ref="P171" r:id="rId118" xr:uid="{00000000-0004-0000-0100-000075000000}"/>
    <hyperlink ref="P174" r:id="rId119" xr:uid="{00000000-0004-0000-0100-000076000000}"/>
    <hyperlink ref="P175" r:id="rId120" xr:uid="{00000000-0004-0000-0100-000077000000}"/>
    <hyperlink ref="Q174" r:id="rId121" xr:uid="{00000000-0004-0000-0100-000078000000}"/>
    <hyperlink ref="Q175" r:id="rId122" xr:uid="{00000000-0004-0000-0100-000079000000}"/>
    <hyperlink ref="P178" r:id="rId123" display="https://www.corriere.it/politica/22_aprile_17/intervista-draghi-governo-ucraina-putin-32abc430-bdb8-11ec-9131-083ffd710aa7.shtml" xr:uid="{00000000-0004-0000-0100-00007A000000}"/>
    <hyperlink ref="P177" r:id="rId124" xr:uid="{00000000-0004-0000-0100-00007B000000}"/>
    <hyperlink ref="P180" r:id="rId125" xr:uid="{00000000-0004-0000-0100-00007C000000}"/>
    <hyperlink ref="R180" r:id="rId126" xr:uid="{00000000-0004-0000-0100-00007D000000}"/>
    <hyperlink ref="P181" r:id="rId127" xr:uid="{00000000-0004-0000-0100-00007E000000}"/>
    <hyperlink ref="Q180" r:id="rId128" xr:uid="{00000000-0004-0000-0100-00007F000000}"/>
    <hyperlink ref="P186" r:id="rId129" xr:uid="{00000000-0004-0000-0100-000080000000}"/>
    <hyperlink ref="P185" r:id="rId130" xr:uid="{00000000-0004-0000-0100-000081000000}"/>
    <hyperlink ref="Q188" r:id="rId131" display="https://twitter.com/edgarsrinkevics/status/1511694357560180745?ref_src=twsrc%5Etfw%7Ctwcamp%5Etweetembed%7Ctwterm%5E1511694357560180745%7Ctwgr%5E%7Ctwcon%5Es1_&amp;ref_url=https%3A%2F%2Fwww.redditmedia.com%2Fmediaembed%2Ftxqhaq%3Fresponsive%3Dtrueis_nightmode%3Dfalse" xr:uid="{00000000-0004-0000-0100-000082000000}"/>
    <hyperlink ref="R188" r:id="rId132" xr:uid="{00000000-0004-0000-0100-000083000000}"/>
    <hyperlink ref="P196" r:id="rId133" xr:uid="{00000000-0004-0000-0100-000084000000}"/>
    <hyperlink ref="Q196" r:id="rId134" xr:uid="{00000000-0004-0000-0100-000085000000}"/>
    <hyperlink ref="P197" r:id="rId135" xr:uid="{00000000-0004-0000-0100-000086000000}"/>
    <hyperlink ref="P199" r:id="rId136" xr:uid="{00000000-0004-0000-0100-000087000000}"/>
    <hyperlink ref="P200" r:id="rId137" xr:uid="{00000000-0004-0000-0100-000088000000}"/>
    <hyperlink ref="Q197" r:id="rId138" xr:uid="{00000000-0004-0000-0100-000089000000}"/>
    <hyperlink ref="P198" r:id="rId139" xr:uid="{00000000-0004-0000-0100-00008A000000}"/>
    <hyperlink ref="P205" r:id="rId140" xr:uid="{00000000-0004-0000-0100-00008B000000}"/>
    <hyperlink ref="P208" r:id="rId141" xr:uid="{00000000-0004-0000-0100-00008C000000}"/>
    <hyperlink ref="Q208" r:id="rId142" xr:uid="{00000000-0004-0000-0100-00008D000000}"/>
    <hyperlink ref="R208" r:id="rId143" xr:uid="{00000000-0004-0000-0100-00008E000000}"/>
    <hyperlink ref="P207" r:id="rId144" xr:uid="{00000000-0004-0000-0100-00008F000000}"/>
    <hyperlink ref="P209" r:id="rId145" xr:uid="{00000000-0004-0000-0100-000090000000}"/>
    <hyperlink ref="Q209" r:id="rId146" location=".YmFaPo_P2Uk" xr:uid="{00000000-0004-0000-0100-000091000000}"/>
    <hyperlink ref="P211" r:id="rId147" xr:uid="{00000000-0004-0000-0100-000092000000}"/>
    <hyperlink ref="Q211" r:id="rId148" xr:uid="{00000000-0004-0000-0100-000093000000}"/>
    <hyperlink ref="R211" r:id="rId149" xr:uid="{00000000-0004-0000-0100-000094000000}"/>
    <hyperlink ref="Q222" r:id="rId150" display="https://www.reuters.com/world/europe/dutch-others-will-continue-deliver-weapons-ukraine-dutch-minister-2022-03-16/" xr:uid="{00000000-0004-0000-0100-000095000000}"/>
    <hyperlink ref="R222" r:id="rId151" xr:uid="{00000000-0004-0000-0100-000096000000}"/>
    <hyperlink ref="P223" r:id="rId152" xr:uid="{00000000-0004-0000-0100-000097000000}"/>
    <hyperlink ref="Q223" r:id="rId153" xr:uid="{00000000-0004-0000-0100-000098000000}"/>
    <hyperlink ref="R223" r:id="rId154" xr:uid="{00000000-0004-0000-0100-000099000000}"/>
    <hyperlink ref="P222" r:id="rId155" xr:uid="{00000000-0004-0000-0100-00009A000000}"/>
    <hyperlink ref="P392" r:id="rId156" location=":~:text=The%20EU%20is%20allocating%20a%20further%20%E2%82%AC50%20million,in%20response%20to%20the%20war%20to%20%E2%82%AC143%20million." display="https://ec.europa.eu/neighbourhood-enlargement/news/ukraine-eu-boosts-humanitarian-aid-additional-eu50-million-2022-04-17_mt#:~:text=The%20EU%20is%20allocating%20a%20further%20%E2%82%AC50%20million,in%20response%20to%20the%20war%20to%20%E2%82%AC143%20million." xr:uid="{00000000-0004-0000-0100-00009B000000}"/>
    <hyperlink ref="Q392" r:id="rId157" xr:uid="{00000000-0004-0000-0100-00009C000000}"/>
    <hyperlink ref="P2" r:id="rId158" location=":~:text=Mit%20der%20bereits%20zweiten%20Hilfslieferung,Plastikhandschuhen%2C%20Schutzbrillen%20und%20Desinfektionsmittel%20entsandt." xr:uid="{00000000-0004-0000-0100-00009D000000}"/>
    <hyperlink ref="P10" r:id="rId159" xr:uid="{00000000-0004-0000-0100-00009E000000}"/>
    <hyperlink ref="P13" r:id="rId160" xr:uid="{00000000-0004-0000-0100-00009F000000}"/>
    <hyperlink ref="Q13" r:id="rId161" xr:uid="{00000000-0004-0000-0100-0000A0000000}"/>
    <hyperlink ref="P22" r:id="rId162" xr:uid="{00000000-0004-0000-0100-0000A1000000}"/>
    <hyperlink ref="P26" r:id="rId163" xr:uid="{00000000-0004-0000-0100-0000A2000000}"/>
    <hyperlink ref="Q30" r:id="rId164" xr:uid="{00000000-0004-0000-0100-0000A3000000}"/>
    <hyperlink ref="P34" r:id="rId165" xr:uid="{00000000-0004-0000-0100-0000A4000000}"/>
    <hyperlink ref="Q34" r:id="rId166" xr:uid="{00000000-0004-0000-0100-0000A5000000}"/>
    <hyperlink ref="Q22" r:id="rId167" xr:uid="{00000000-0004-0000-0100-0000A6000000}"/>
    <hyperlink ref="P23" r:id="rId168" xr:uid="{00000000-0004-0000-0100-0000A7000000}"/>
    <hyperlink ref="P35" r:id="rId169" xr:uid="{00000000-0004-0000-0100-0000A8000000}"/>
    <hyperlink ref="Q20" r:id="rId170" xr:uid="{00000000-0004-0000-0100-0000A9000000}"/>
    <hyperlink ref="P20" r:id="rId171" xr:uid="{00000000-0004-0000-0100-0000AA000000}"/>
    <hyperlink ref="P21" r:id="rId172" xr:uid="{00000000-0004-0000-0100-0000AB000000}"/>
    <hyperlink ref="P24" r:id="rId173" xr:uid="{00000000-0004-0000-0100-0000AC000000}"/>
    <hyperlink ref="P25" r:id="rId174" xr:uid="{00000000-0004-0000-0100-0000AD000000}"/>
    <hyperlink ref="P19" r:id="rId175" xr:uid="{00000000-0004-0000-0100-0000AE000000}"/>
    <hyperlink ref="R20" r:id="rId176" location=":~:text=The%20federal%20government%20is%20proposing%20to%20assist%20Ukraine%E2%80%99s,loan%20through%20a%20new%20Canada-led%20international%20financial%20program" display="https://www.theglobeandmail.com/canada/article-federal-budget-2022-ukraine-russia-1-billion-loan/#:~:text=The%20federal%20government%20is%20proposing%20to%20assist%20Ukraine%E2%80%99s,loan%20through%20a%20new%20Canada-led%20international%20financial%20program." xr:uid="{00000000-0004-0000-0100-0000AF000000}"/>
    <hyperlink ref="Q24" r:id="rId177" xr:uid="{00000000-0004-0000-0100-0000B0000000}"/>
    <hyperlink ref="P33" r:id="rId178" xr:uid="{00000000-0004-0000-0100-0000B1000000}"/>
    <hyperlink ref="P31" r:id="rId179" xr:uid="{00000000-0004-0000-0100-0000B2000000}"/>
    <hyperlink ref="P30" r:id="rId180" xr:uid="{00000000-0004-0000-0100-0000B3000000}"/>
    <hyperlink ref="P39" r:id="rId181" xr:uid="{00000000-0004-0000-0100-0000B4000000}"/>
    <hyperlink ref="Q39" r:id="rId182" xr:uid="{00000000-0004-0000-0100-0000B5000000}"/>
    <hyperlink ref="P56" r:id="rId183" xr:uid="{00000000-0004-0000-0100-0000B6000000}"/>
    <hyperlink ref="P62" r:id="rId184" display="https://www.vlada.cz/cz/media-centrum/aktualne/vlada-schvalila-dalsi-materialni-pomoc-pro-ukrajinu-a-opatreni-na-pomoc-se-zvladnutim-migracni-krize-194727/" xr:uid="{00000000-0004-0000-0100-0000B7000000}"/>
    <hyperlink ref="Q56" r:id="rId185" xr:uid="{00000000-0004-0000-0100-0000B8000000}"/>
    <hyperlink ref="Q62" r:id="rId186" xr:uid="{00000000-0004-0000-0100-0000B9000000}"/>
    <hyperlink ref="P63" r:id="rId187" xr:uid="{00000000-0004-0000-0100-0000BA000000}"/>
    <hyperlink ref="Q63" r:id="rId188" xr:uid="{00000000-0004-0000-0100-0000BB000000}"/>
    <hyperlink ref="P44" r:id="rId189" xr:uid="{00000000-0004-0000-0100-0000BC000000}"/>
    <hyperlink ref="P64" r:id="rId190" xr:uid="{00000000-0004-0000-0100-0000BD000000}"/>
    <hyperlink ref="P66" r:id="rId191" xr:uid="{00000000-0004-0000-0100-0000BE000000}"/>
    <hyperlink ref="P65" r:id="rId192" xr:uid="{00000000-0004-0000-0100-0000BF000000}"/>
    <hyperlink ref="P67" r:id="rId193" xr:uid="{00000000-0004-0000-0100-0000C0000000}"/>
    <hyperlink ref="P68" r:id="rId194" xr:uid="{00000000-0004-0000-0100-0000C1000000}"/>
    <hyperlink ref="P69" r:id="rId195" xr:uid="{00000000-0004-0000-0100-0000C2000000}"/>
    <hyperlink ref="Q69" r:id="rId196" xr:uid="{00000000-0004-0000-0100-0000C3000000}"/>
    <hyperlink ref="P44:P55" r:id="rId197" display="https://www.vlada.cz/cz/media-centrum/aktualne/vlada-schvalila-dalsi-dar-v-podobe-vojenskeho-materialu-ukrajine-194585/" xr:uid="{00000000-0004-0000-0100-0000C4000000}"/>
    <hyperlink ref="Q67" r:id="rId198" xr:uid="{00000000-0004-0000-0100-0000C5000000}"/>
    <hyperlink ref="R63" r:id="rId199" xr:uid="{00000000-0004-0000-0100-0000C6000000}"/>
    <hyperlink ref="P70" r:id="rId200" xr:uid="{00000000-0004-0000-0100-0000C7000000}"/>
    <hyperlink ref="P71" r:id="rId201" xr:uid="{00000000-0004-0000-0100-0000C8000000}"/>
    <hyperlink ref="Q71" r:id="rId202" xr:uid="{00000000-0004-0000-0100-0000C9000000}"/>
    <hyperlink ref="P73" r:id="rId203" xr:uid="{00000000-0004-0000-0100-0000CA000000}"/>
    <hyperlink ref="R56" r:id="rId204" xr:uid="{00000000-0004-0000-0100-0000CB000000}"/>
    <hyperlink ref="Q43" r:id="rId205" xr:uid="{00000000-0004-0000-0100-0000CC000000}"/>
    <hyperlink ref="P43" r:id="rId206" xr:uid="{00000000-0004-0000-0100-0000CD000000}"/>
    <hyperlink ref="P89" r:id="rId207" location=":~:text=Estonian%20people%2C%20government%20and%20private,aid%20to%20Ukraine%20in%20total.&amp;text=Govermental%20aid%20means%20means%20assistance,state%20budget%20through%20state%20agencies" xr:uid="{00000000-0004-0000-0100-0000CE000000}"/>
    <hyperlink ref="P100" r:id="rId208" location="21b935ba" xr:uid="{00000000-0004-0000-0100-0000CF000000}"/>
    <hyperlink ref="Q100" r:id="rId209" xr:uid="{00000000-0004-0000-0100-0000D0000000}"/>
    <hyperlink ref="P110" r:id="rId210" xr:uid="{00000000-0004-0000-0100-0000D1000000}"/>
    <hyperlink ref="Q110" r:id="rId211" xr:uid="{00000000-0004-0000-0100-0000D2000000}"/>
    <hyperlink ref="P251" r:id="rId212" xr:uid="{00000000-0004-0000-0100-0000D3000000}"/>
    <hyperlink ref="P258" r:id="rId213" xr:uid="{00000000-0004-0000-0100-0000D4000000}"/>
    <hyperlink ref="P232" r:id="rId214" xr:uid="{00000000-0004-0000-0100-0000D5000000}"/>
    <hyperlink ref="P255" r:id="rId215" xr:uid="{00000000-0004-0000-0100-0000D6000000}"/>
    <hyperlink ref="P257" r:id="rId216" xr:uid="{00000000-0004-0000-0100-0000D7000000}"/>
    <hyperlink ref="Q255" r:id="rId217" xr:uid="{00000000-0004-0000-0100-0000D8000000}"/>
    <hyperlink ref="R255" r:id="rId218" xr:uid="{00000000-0004-0000-0100-0000D9000000}"/>
    <hyperlink ref="Q270" r:id="rId219" xr:uid="{00000000-0004-0000-0100-0000DA000000}"/>
    <hyperlink ref="P270" r:id="rId220" xr:uid="{00000000-0004-0000-0100-0000DB000000}"/>
    <hyperlink ref="P326" r:id="rId221" xr:uid="{00000000-0004-0000-0100-0000DC000000}"/>
    <hyperlink ref="Q326" r:id="rId222" xr:uid="{00000000-0004-0000-0100-0000DD000000}"/>
    <hyperlink ref="P327" r:id="rId223" xr:uid="{00000000-0004-0000-0100-0000DE000000}"/>
    <hyperlink ref="Q327" r:id="rId224" xr:uid="{00000000-0004-0000-0100-0000DF000000}"/>
    <hyperlink ref="R327" r:id="rId225" xr:uid="{00000000-0004-0000-0100-0000E0000000}"/>
    <hyperlink ref="P328" r:id="rId226" xr:uid="{00000000-0004-0000-0100-0000E1000000}"/>
    <hyperlink ref="Q328" r:id="rId227" xr:uid="{00000000-0004-0000-0100-0000E2000000}"/>
    <hyperlink ref="P296" r:id="rId228" xr:uid="{00000000-0004-0000-0100-0000E3000000}"/>
    <hyperlink ref="P310" r:id="rId229" xr:uid="{00000000-0004-0000-0100-0000E4000000}"/>
    <hyperlink ref="P243" r:id="rId230" xr:uid="{00000000-0004-0000-0100-0000E5000000}"/>
    <hyperlink ref="Q257" r:id="rId231" xr:uid="{00000000-0004-0000-0100-0000E6000000}"/>
    <hyperlink ref="P245" r:id="rId232" xr:uid="{00000000-0004-0000-0100-0000E7000000}"/>
    <hyperlink ref="Q245" r:id="rId233" xr:uid="{00000000-0004-0000-0100-0000E8000000}"/>
    <hyperlink ref="R245" r:id="rId234" xr:uid="{00000000-0004-0000-0100-0000E9000000}"/>
    <hyperlink ref="P278:P280" r:id="rId235" display="https://www.reuters.com/world/europe/spain-send-grenade-launchers-machine-guns-ukraine-minister-says-2022-03-02/" xr:uid="{00000000-0004-0000-0100-0000EA000000}"/>
    <hyperlink ref="R243" r:id="rId236" xr:uid="{00000000-0004-0000-0100-0000EB000000}"/>
    <hyperlink ref="Q243" r:id="rId237" xr:uid="{00000000-0004-0000-0100-0000EC000000}"/>
    <hyperlink ref="P267" r:id="rId238" xr:uid="{00000000-0004-0000-0100-0000ED000000}"/>
    <hyperlink ref="Q251" r:id="rId239" xr:uid="{00000000-0004-0000-0100-0000EE000000}"/>
    <hyperlink ref="R251" r:id="rId240" xr:uid="{00000000-0004-0000-0100-0000EF000000}"/>
    <hyperlink ref="Q267" r:id="rId241" xr:uid="{00000000-0004-0000-0100-0000F0000000}"/>
    <hyperlink ref="R270" r:id="rId242" xr:uid="{00000000-0004-0000-0100-0000F1000000}"/>
    <hyperlink ref="Q278" r:id="rId243" xr:uid="{00000000-0004-0000-0100-0000F2000000}"/>
    <hyperlink ref="Q329" r:id="rId244" xr:uid="{00000000-0004-0000-0100-0000F3000000}"/>
    <hyperlink ref="P325" r:id="rId245" xr:uid="{00000000-0004-0000-0100-0000F4000000}"/>
    <hyperlink ref="Q325" r:id="rId246" xr:uid="{00000000-0004-0000-0100-0000F5000000}"/>
    <hyperlink ref="R325" r:id="rId247" xr:uid="{00000000-0004-0000-0100-0000F6000000}"/>
    <hyperlink ref="Q310" r:id="rId248" xr:uid="{00000000-0004-0000-0100-0000F7000000}"/>
    <hyperlink ref="P309" r:id="rId249" xr:uid="{00000000-0004-0000-0100-0000F8000000}"/>
    <hyperlink ref="Q309" r:id="rId250" xr:uid="{00000000-0004-0000-0100-0000F9000000}"/>
    <hyperlink ref="Q296:Q304" r:id="rId251" display="https://www.globalsecurity.org/wmd/library/news/ukraine/2022/03/ukraine-220322-ukfcdo01.htm" xr:uid="{00000000-0004-0000-0100-0000FA000000}"/>
    <hyperlink ref="R296:R304" r:id="rId252" display="https://www.independent.co.uk/news/uk/government-ukraine-sajid-javid-liz-truss-northern-ireland-b2040945.html" xr:uid="{00000000-0004-0000-0100-0000FB000000}"/>
    <hyperlink ref="Q232:Q240" r:id="rId253" display="https://cxtvnews.com/military/2022/02/26/polish-military-aid-equipment-has-arrived-in-ukraine/" xr:uid="{00000000-0004-0000-0100-0000FC000000}"/>
    <hyperlink ref="P308" r:id="rId254" xr:uid="{00000000-0004-0000-0100-0000FD000000}"/>
    <hyperlink ref="P329" r:id="rId255" xr:uid="{00000000-0004-0000-0100-0000FE000000}"/>
    <hyperlink ref="P281" r:id="rId256" xr:uid="{00000000-0004-0000-0100-0000FF000000}"/>
    <hyperlink ref="Q281" r:id="rId257" xr:uid="{00000000-0004-0000-0100-000000010000}"/>
    <hyperlink ref="P311:P312" r:id="rId258" display="https://www.gov.uk/government/speeches/ukraine-foreign-secretary-statement-to-parliament-28-march-2022" xr:uid="{00000000-0004-0000-0100-000001010000}"/>
    <hyperlink ref="Q311:Q312" r:id="rId259" display="https://www.gov.uk/government/news/pm-announces-major-new-military-support-package-for-ukraine-24-march-2022" xr:uid="{00000000-0004-0000-0100-000002010000}"/>
    <hyperlink ref="P285" r:id="rId260" xr:uid="{00000000-0004-0000-0100-000003010000}"/>
    <hyperlink ref="P286" r:id="rId261" xr:uid="{00000000-0004-0000-0100-000004010000}"/>
    <hyperlink ref="R288" r:id="rId262" xr:uid="{00000000-0004-0000-0100-000005010000}"/>
    <hyperlink ref="Q288" r:id="rId263" xr:uid="{00000000-0004-0000-0100-000006010000}"/>
    <hyperlink ref="P288:P291" r:id="rId264" display="https://www.government.se/articles/2022/02/sweden-to-provide-direct-support-and-defence-materiel-to-ukraine/" xr:uid="{00000000-0004-0000-0100-000007010000}"/>
    <hyperlink ref="P292" r:id="rId265" xr:uid="{00000000-0004-0000-0100-000008010000}"/>
    <hyperlink ref="Q292" r:id="rId266" display="Ann Linde auf Twitter: &quot;Sweden will send military aid to Ukraine 🇺🇦. It includes 5,000 anti-tank weapons, 5,000 helmets, 5,000 body shields and 135,000 field rations. It also includes 500 million SEK to the Ukrainian Armed Forces🇺🇦. The total support is almost 1,4 billion SEK.&quot; / Twitter" xr:uid="{00000000-0004-0000-0100-000009010000}"/>
    <hyperlink ref="P293" r:id="rId267" xr:uid="{00000000-0004-0000-0100-00000A010000}"/>
    <hyperlink ref="P284" r:id="rId268" location=":~:text=Due%20to%20Russia's%20aggression%20against,to%20the%20growing%20humanitarian%20needs" xr:uid="{00000000-0004-0000-0100-00000B010000}"/>
    <hyperlink ref="Q286" r:id="rId269" xr:uid="{00000000-0004-0000-0100-00000C010000}"/>
    <hyperlink ref="P296:P304" r:id="rId270" display="https://www.gov.uk/government/news/uk-donates-37-million-medical-items-to-ukraine" xr:uid="{00000000-0004-0000-0100-00000D010000}"/>
    <hyperlink ref="Q288:Q291" r:id="rId271" display="https://www.reuters.com/world/europe/sweden-send-military-aid-ukraine-pm-andersson-2022-02-27/ " xr:uid="{00000000-0004-0000-0100-00000E010000}"/>
    <hyperlink ref="R288:R291" r:id="rId272" display="https://twitter.com/AnnLinde/status/1498002914362728455?ref_src=twsrc%5Etfw%7Ctwcamp%5Etweetembed%7Ctwterm%5E1498002914362728455%7Ctwgr%5E%7Ctwcon%5Es1_&amp;ref_url=https%3A%2F%2Fwww.republicworld.com%2Fworld-news%2Frussia-ukraine-crisis%2Frussia-ukraine-war-sweden-ignores-putins-threat-announces-military-aid-to-kyiv-articleshow.html" xr:uid="{00000000-0004-0000-0100-00000F010000}"/>
    <hyperlink ref="Q278:Q280" r:id="rId273" display="https://www.aa.com.tr/en/europe/spain-to-send-weapons-to-ukrainian-forces/2520902 " xr:uid="{00000000-0004-0000-0100-000010010000}"/>
    <hyperlink ref="P255:P256" r:id="rId274" display="https://twitter.com/eduardheger/status/1498055152045015046" xr:uid="{00000000-0004-0000-0100-000011010000}"/>
    <hyperlink ref="Q255:Q256" r:id="rId275" display="https://spectator.sme.sk/c/22850259/slovakia-will-send-more-military-aid-to-ukraine.html" xr:uid="{00000000-0004-0000-0100-000012010000}"/>
    <hyperlink ref="R255:R256" r:id="rId276" display="https://www.aa.com.tr/en/russia-ukraine-crisis/slovakia-to-send-more-military-supplies-to-ukraine-premier-says/2518136" xr:uid="{00000000-0004-0000-0100-000013010000}"/>
    <hyperlink ref="R313" r:id="rId277" xr:uid="{00000000-0004-0000-0100-000014010000}"/>
    <hyperlink ref="P331" r:id="rId278" xr:uid="{00000000-0004-0000-0100-000015010000}"/>
    <hyperlink ref="Q331" r:id="rId279" xr:uid="{00000000-0004-0000-0100-000016010000}"/>
    <hyperlink ref="Q320" r:id="rId280" xr:uid="{00000000-0004-0000-0100-000017010000}"/>
    <hyperlink ref="P272" r:id="rId281" xr:uid="{00000000-0004-0000-0100-000018010000}"/>
    <hyperlink ref="Q272" r:id="rId282" xr:uid="{00000000-0004-0000-0100-000019010000}"/>
    <hyperlink ref="P275" r:id="rId283" xr:uid="{00000000-0004-0000-0100-00001A010000}"/>
    <hyperlink ref="P277" r:id="rId284" xr:uid="{00000000-0004-0000-0100-00001B010000}"/>
    <hyperlink ref="Q277" r:id="rId285" xr:uid="{00000000-0004-0000-0100-00001C010000}"/>
    <hyperlink ref="Q276" r:id="rId286" xr:uid="{00000000-0004-0000-0100-00001D010000}"/>
    <hyperlink ref="R276" r:id="rId287" xr:uid="{00000000-0004-0000-0100-00001E010000}"/>
    <hyperlink ref="P276" r:id="rId288" xr:uid="{00000000-0004-0000-0100-00001F010000}"/>
    <hyperlink ref="Q259" r:id="rId289" xr:uid="{00000000-0004-0000-0100-000020010000}"/>
    <hyperlink ref="R259" r:id="rId290" xr:uid="{00000000-0004-0000-0100-000021010000}"/>
    <hyperlink ref="P388" r:id="rId291" xr:uid="{00000000-0004-0000-0100-000022010000}"/>
    <hyperlink ref="P323" r:id="rId292" xr:uid="{00000000-0004-0000-0100-000023010000}"/>
    <hyperlink ref="P322" r:id="rId293" xr:uid="{00000000-0004-0000-0100-000024010000}"/>
    <hyperlink ref="Q390" r:id="rId294" xr:uid="{00000000-0004-0000-0100-000025010000}"/>
    <hyperlink ref="P307" r:id="rId295" xr:uid="{00000000-0004-0000-0100-000026010000}"/>
    <hyperlink ref="P259" r:id="rId296" xr:uid="{00000000-0004-0000-0100-000027010000}"/>
    <hyperlink ref="P253" r:id="rId297" xr:uid="{00000000-0004-0000-0100-000028010000}"/>
    <hyperlink ref="P261" r:id="rId298" xr:uid="{00000000-0004-0000-0100-000029010000}"/>
    <hyperlink ref="Q261" r:id="rId299" xr:uid="{00000000-0004-0000-0100-00002A010000}"/>
    <hyperlink ref="R261" r:id="rId300" xr:uid="{00000000-0004-0000-0100-00002B010000}"/>
    <hyperlink ref="P261:P266" r:id="rId301" display="https://www.gov.si/en/news/2022-02-26-humanitarian-contribution-of-the-republic-of-slovenia-to-the-people-of-ukraine/" xr:uid="{00000000-0004-0000-0100-00002C010000}"/>
    <hyperlink ref="Q261:Q266" r:id="rId302" display="https://www.gov.si/en/news/2022-03-01-minister-logar-announces-eur-1-1-million-in-humanitarian-aid-for-ukraine/ " xr:uid="{00000000-0004-0000-0100-00002D010000}"/>
    <hyperlink ref="R261:R266" r:id="rId303" display="https://www.gov.si/en/news/2022-03-07-eu-development-ministers-on-emergency-humanitarian-aid-to-ukraine/ " xr:uid="{00000000-0004-0000-0100-00002E010000}"/>
    <hyperlink ref="P250" r:id="rId304" xr:uid="{00000000-0004-0000-0100-00002F010000}"/>
    <hyperlink ref="P246" r:id="rId305" xr:uid="{00000000-0004-0000-0100-000030010000}"/>
    <hyperlink ref="Q246" r:id="rId306" xr:uid="{00000000-0004-0000-0100-000031010000}"/>
    <hyperlink ref="P273" r:id="rId307" xr:uid="{00000000-0004-0000-0100-000032010000}"/>
    <hyperlink ref="Q230" r:id="rId308" xr:uid="{00000000-0004-0000-0100-000033010000}"/>
    <hyperlink ref="P230" r:id="rId309" xr:uid="{00000000-0004-0000-0100-000034010000}"/>
    <hyperlink ref="P244" r:id="rId310" xr:uid="{00000000-0004-0000-0100-000035010000}"/>
    <hyperlink ref="P252" r:id="rId311" xr:uid="{00000000-0004-0000-0100-000036010000}"/>
    <hyperlink ref="Q252" r:id="rId312" xr:uid="{00000000-0004-0000-0100-000037010000}"/>
    <hyperlink ref="P254" r:id="rId313" xr:uid="{00000000-0004-0000-0100-000038010000}"/>
    <hyperlink ref="P268" r:id="rId314" xr:uid="{00000000-0004-0000-0100-000039010000}"/>
    <hyperlink ref="R272" r:id="rId315" xr:uid="{00000000-0004-0000-0100-00003A010000}"/>
    <hyperlink ref="P282" r:id="rId316" xr:uid="{00000000-0004-0000-0100-00003B010000}"/>
    <hyperlink ref="P305" r:id="rId317" xr:uid="{00000000-0004-0000-0100-00003C010000}"/>
    <hyperlink ref="Q305" r:id="rId318" xr:uid="{00000000-0004-0000-0100-00003D010000}"/>
    <hyperlink ref="P306" r:id="rId319" xr:uid="{00000000-0004-0000-0100-00003E010000}"/>
    <hyperlink ref="P313:P316" r:id="rId320" display="https://www.gov.uk/government/news/uk-to-bolster-defensive-aid-to-ukraine-with-new-100m-package" xr:uid="{00000000-0004-0000-0100-00003F010000}"/>
    <hyperlink ref="P320:P321" r:id="rId321" display="https://www.gov.uk/government/news/prime-minister-pledges-uks-unwavering-support-to-ukraine-on-visit-to-kyiv-9-april-2022" xr:uid="{00000000-0004-0000-0100-000040010000}"/>
    <hyperlink ref="Q313:Q316" r:id="rId322" display="https://www.gov.uk/government/speeches/pm-opening-remarks-at-press-conference-with-german-chancellor-olaf-scholz-8-april-2022" xr:uid="{00000000-0004-0000-0100-000041010000}"/>
    <hyperlink ref="Q268" r:id="rId323" xr:uid="{00000000-0004-0000-0100-000042010000}"/>
    <hyperlink ref="R373" r:id="rId324" xr:uid="{00000000-0004-0000-0100-000043010000}"/>
    <hyperlink ref="P373" r:id="rId325" location=":~:text=Through%20USAI%2C%20DoD%20will%20provide,repel%20Russia's%20war%20of%20choice" xr:uid="{00000000-0004-0000-0100-000044010000}"/>
    <hyperlink ref="Q373" r:id="rId326" xr:uid="{00000000-0004-0000-0100-000045010000}"/>
    <hyperlink ref="P372" r:id="rId327" xr:uid="{00000000-0004-0000-0100-000046010000}"/>
    <hyperlink ref="Q372" r:id="rId328" xr:uid="{00000000-0004-0000-0100-000047010000}"/>
    <hyperlink ref="P332" r:id="rId329" xr:uid="{00000000-0004-0000-0100-000048010000}"/>
    <hyperlink ref="P333" r:id="rId330" xr:uid="{00000000-0004-0000-0100-000049010000}"/>
    <hyperlink ref="P334:P346" r:id="rId331" display="https://www.defense.gov/News/Releases/Release/Article/3007664/fact-sheet-on-us-security-assistance-for-ukraine-roll-up-as-of-april-21-2022/" xr:uid="{00000000-0004-0000-0100-00004A010000}"/>
    <hyperlink ref="P347:P365" r:id="rId332" display="https://www.defense.gov/News/Releases/Release/Article/3007664/fact-sheet-on-us-security-assistance-for-ukraine-roll-up-as-of-april-21-2022/" xr:uid="{00000000-0004-0000-0100-00004B010000}"/>
    <hyperlink ref="P366" r:id="rId333" xr:uid="{00000000-0004-0000-0100-00004C010000}"/>
    <hyperlink ref="P367:P370" r:id="rId334" display="https://www.defense.gov/News/Releases/Release/Article/3007664/fact-sheet-on-us-security-assistance-for-ukraine-roll-up-as-of-april-21-2022/" xr:uid="{00000000-0004-0000-0100-00004D010000}"/>
    <hyperlink ref="Q332" r:id="rId335" xr:uid="{00000000-0004-0000-0100-00004E010000}"/>
    <hyperlink ref="Q333" r:id="rId336" xr:uid="{00000000-0004-0000-0100-00004F010000}"/>
    <hyperlink ref="Q334:Q345" r:id="rId337" display="https://appropriations.house.gov/sites/democrats.appropriations.house.gov/files/Ukraine%20Supplemental%20Summary.pdf" xr:uid="{00000000-0004-0000-0100-000050010000}"/>
    <hyperlink ref="Q347:Q365" r:id="rId338" display="https://appropriations.house.gov/sites/democrats.appropriations.house.gov/files/Ukraine%20Supplemental%20Summary.pdf" xr:uid="{00000000-0004-0000-0100-000051010000}"/>
    <hyperlink ref="Q366" r:id="rId339" xr:uid="{00000000-0004-0000-0100-000052010000}"/>
    <hyperlink ref="Q367:Q370" r:id="rId340" display="https://appropriations.house.gov/sites/democrats.appropriations.house.gov/files/Ukraine%20Supplemental%20Summary.pdf" xr:uid="{00000000-0004-0000-0100-000053010000}"/>
    <hyperlink ref="P371" r:id="rId341" xr:uid="{00000000-0004-0000-0100-000054010000}"/>
    <hyperlink ref="P389" r:id="rId342" xr:uid="{00000000-0004-0000-0100-000055010000}"/>
    <hyperlink ref="Q389" r:id="rId343" xr:uid="{00000000-0004-0000-0100-000056010000}"/>
    <hyperlink ref="P390" r:id="rId344" xr:uid="{00000000-0004-0000-0100-000057010000}"/>
    <hyperlink ref="P2:P9" r:id="rId345" location=":~:text=Mit%20der%20bereits%20zweiten%20Hilfslieferung,Plastikhandschuhen%2C%20Schutzbrillen%20und%20Desinfektionsmittel%20entsandt" display="https://bmi.gv.at/news.aspx?id=44786F67485A5049462F493D#:~:text=Mit%20der%20bereits%20zweiten%20Hilfslieferung,Plastikhandschuhen%2C%20Schutzbrillen%20und%20Desinfektionsmittel%20entsandt." xr:uid="{00000000-0004-0000-0100-000058010000}"/>
    <hyperlink ref="P26:P29" r:id="rId346" display="https://www.canada.ca/en/department-national-defence/news/2022/03/defence-minister-anand-announces-additional-military-support-to-ukraine.html?msclkid=50865665ab9011ecbb2d77d3ecd6e3a6" xr:uid="{00000000-0004-0000-0100-000059010000}"/>
    <hyperlink ref="P31:P32" r:id="rId347" display="https://www.canada.ca/en/department-national-defence/news/2022/03/defence-minister-anand-announces-additional-military-support-to-ukraine.html" xr:uid="{00000000-0004-0000-0100-00005A010000}"/>
    <hyperlink ref="P39:P42" r:id="rId348" display="https://mfa.gov.cy/press-releases/2022/03/09/cyprus-humanitarian-aid-to-ukraine/" xr:uid="{00000000-0004-0000-0100-00005B010000}"/>
    <hyperlink ref="Q39:Q42" r:id="rId349" display="https://cyprus-mail.com/2022/04/06/aid-for-ukraine-now-tops-e2-million/" xr:uid="{00000000-0004-0000-0100-00005C010000}"/>
    <hyperlink ref="P56:P61" r:id="rId350" display="https://www.vlada.cz/cz/media-centrum/aktualne/vlada-petra-fialy-schvalila-dalsi-vojenskou-pomoc-bojujici-ukrajine-194603/" xr:uid="{00000000-0004-0000-0100-00005D010000}"/>
    <hyperlink ref="Q56:Q61" r:id="rId351" display="https://www.praguemorning.cz/czech-governmenet-approves-czk-400-million-in-military-aid-for-ukraine/" xr:uid="{00000000-0004-0000-0100-00005E010000}"/>
    <hyperlink ref="R56:R61" r:id="rId352" display="https://www.politico.com/news/2022/03/22/ukraine-weapons-military-aid-00019104" xr:uid="{00000000-0004-0000-0100-00005F010000}"/>
    <hyperlink ref="P71:P72" r:id="rId353" display="https://www.reuters.com/world/europe/czech-republic-sends-tanks-ukraine-czech-tv-reports-2022-04-05/" xr:uid="{00000000-0004-0000-0100-000060010000}"/>
    <hyperlink ref="Q71:Q72" r:id="rId354" display="https://echo24.cz/a/SrjYb/cesko-poslalo-na-ukrajinu-desitky-tanku-t-72-a-bvp" xr:uid="{00000000-0004-0000-0100-000061010000}"/>
    <hyperlink ref="P86:P88" r:id="rId355" display="https://kaitseministeerium.ee/en/news/estonia-donated-missiles-anti-tank-weapon-system-javelin-ukraine" xr:uid="{00000000-0004-0000-0100-000062010000}"/>
    <hyperlink ref="Q37" r:id="rId356" xr:uid="{00000000-0004-0000-0100-000063010000}"/>
    <hyperlink ref="P37" r:id="rId357" xr:uid="{00000000-0004-0000-0100-000064010000}"/>
    <hyperlink ref="Q19" r:id="rId358" display="https://twitter.com/ua_minfin/status/1514313544795361280?ref_src=twsrc%5Etfw%7Ctwcamp%5Etweetembed%7Ctwterm%5E1514313544795361280%7Ctwgr%5E%7Ctwcon%5Es1_&amp;ref_url=https%3A%2F%2Fwww.republicworld.com%2Fworld-news%2Frussia-ukraine-crisis%2Fcanada-to-provide-ukraine-with-398-dollars-million-concessional-loan-amid-russian-invasion-articleshow.html" xr:uid="{00000000-0004-0000-0100-000065010000}"/>
    <hyperlink ref="R35" r:id="rId359" display="https://www.theglobeandmail.com/politics/article-canada-to-send-lethal-weapons-500-million-loan-to-ukraine-as-it-girds/" xr:uid="{00000000-0004-0000-0100-000066010000}"/>
    <hyperlink ref="Q35" r:id="rId360" xr:uid="{00000000-0004-0000-0100-000067010000}"/>
    <hyperlink ref="P84" r:id="rId361" xr:uid="{00000000-0004-0000-0100-000068010000}"/>
    <hyperlink ref="R84" r:id="rId362" xr:uid="{00000000-0004-0000-0100-000069010000}"/>
    <hyperlink ref="Q84" r:id="rId363" xr:uid="{00000000-0004-0000-0100-00006A010000}"/>
    <hyperlink ref="P91" r:id="rId364" xr:uid="{00000000-0004-0000-0100-00006B010000}"/>
    <hyperlink ref="P108" r:id="rId365" xr:uid="{00000000-0004-0000-0100-00006C010000}"/>
    <hyperlink ref="Q108" r:id="rId366" xr:uid="{00000000-0004-0000-0100-00006D010000}"/>
    <hyperlink ref="R108" r:id="rId367" xr:uid="{00000000-0004-0000-0100-00006E010000}"/>
    <hyperlink ref="P242" r:id="rId368" xr:uid="{00000000-0004-0000-0100-00006F010000}"/>
    <hyperlink ref="Q242" r:id="rId369" xr:uid="{00000000-0004-0000-0100-000070010000}"/>
    <hyperlink ref="P231" r:id="rId370" xr:uid="{00000000-0004-0000-0100-000071010000}"/>
    <hyperlink ref="P271" r:id="rId371" xr:uid="{00000000-0004-0000-0100-000072010000}"/>
    <hyperlink ref="Q271" r:id="rId372" xr:uid="{00000000-0004-0000-0100-000073010000}"/>
    <hyperlink ref="P283" r:id="rId373" xr:uid="{00000000-0004-0000-0100-000074010000}"/>
    <hyperlink ref="Q283" r:id="rId374" xr:uid="{00000000-0004-0000-0100-000075010000}"/>
    <hyperlink ref="P287" r:id="rId375" xr:uid="{00000000-0004-0000-0100-000076010000}"/>
    <hyperlink ref="P295" r:id="rId376" xr:uid="{00000000-0004-0000-0100-000077010000}"/>
    <hyperlink ref="P229" r:id="rId377" xr:uid="{00000000-0004-0000-0100-000078010000}"/>
    <hyperlink ref="P294" r:id="rId378" xr:uid="{00000000-0004-0000-0100-000079010000}"/>
    <hyperlink ref="P324" r:id="rId379" xr:uid="{00000000-0004-0000-0100-00007A010000}"/>
    <hyperlink ref="P85" r:id="rId380" xr:uid="{00000000-0004-0000-0100-00007B010000}"/>
    <hyperlink ref="P194" r:id="rId381" location=":~:text=The%20Latvian%20government%20has%20directed,of%20military%20aggression%20by%20Russia" xr:uid="{00000000-0004-0000-0100-00007C010000}"/>
    <hyperlink ref="Q194" r:id="rId382" xr:uid="{00000000-0004-0000-0100-00007D010000}"/>
    <hyperlink ref="P201" r:id="rId383" xr:uid="{00000000-0004-0000-0100-00007E010000}"/>
    <hyperlink ref="P11" r:id="rId384" xr:uid="{00000000-0004-0000-0100-00007F010000}"/>
    <hyperlink ref="R71:R72" r:id="rId385" display="https://www.wsj.com/articles/ukraine-quietly-receives-tanks-from-czech-republic-to-support-war-effort-11649160666" xr:uid="{00000000-0004-0000-0100-000080010000}"/>
    <hyperlink ref="Q85" r:id="rId386" location=":~:text=World%20Bank%3A%20DKK%20150%20million%20(approx.&amp;text=DKK%20150%20million%20(EUR%2020.2,billion)%20to%20the%20Ukrainian%20government" xr:uid="{00000000-0004-0000-0100-000081010000}"/>
    <hyperlink ref="P170" r:id="rId387" xr:uid="{00000000-0004-0000-0100-000082010000}"/>
    <hyperlink ref="R389" r:id="rId388" xr:uid="{00000000-0004-0000-0100-000083010000}"/>
    <hyperlink ref="P183" r:id="rId389" xr:uid="{00000000-0004-0000-0100-000084010000}"/>
    <hyperlink ref="Q183" r:id="rId390" xr:uid="{00000000-0004-0000-0100-000085010000}"/>
    <hyperlink ref="R183" r:id="rId391" xr:uid="{00000000-0004-0000-0100-000086010000}"/>
    <hyperlink ref="P241" r:id="rId392" xr:uid="{00000000-0004-0000-0100-000087010000}"/>
    <hyperlink ref="Q241" r:id="rId393" xr:uid="{00000000-0004-0000-0100-000088010000}"/>
    <hyperlink ref="P393" r:id="rId394" xr:uid="{00000000-0004-0000-0100-000089010000}"/>
    <hyperlink ref="Q136:Q144" r:id="rId395" display="https://de.euronews.com/2022/04/21/waffen-deutschland-ukraine-liste" xr:uid="{00000000-0004-0000-0100-00008A010000}"/>
    <hyperlink ref="R110" r:id="rId396" xr:uid="{00000000-0004-0000-0100-00008B010000}"/>
    <hyperlink ref="P136:P144" r:id="rId397" display="https://www.dpa-shop.com/shop/krieg-in-der-ukraine/" xr:uid="{00000000-0004-0000-0100-00008C010000}"/>
    <hyperlink ref="P117" r:id="rId398" display="https://www.spiegel.de/ausland/russland-ukraine-news-am-sonntag-russische-ingenieure-inspizieren-beschossenes-kernkraftwerk-saporischschja-a-cfc0e7da-82f2-4dd5-8261-41dd9de3511e" xr:uid="{00000000-0004-0000-0100-00008D010000}"/>
    <hyperlink ref="P116" r:id="rId399" xr:uid="{00000000-0004-0000-0100-00008E010000}"/>
    <hyperlink ref="P120" r:id="rId400" xr:uid="{00000000-0004-0000-0100-00008F010000}"/>
    <hyperlink ref="Q119" r:id="rId401" xr:uid="{00000000-0004-0000-0100-000090010000}"/>
    <hyperlink ref="Q120" r:id="rId402" xr:uid="{00000000-0004-0000-0100-000091010000}"/>
    <hyperlink ref="Q118" r:id="rId403" xr:uid="{00000000-0004-0000-0100-000092010000}"/>
    <hyperlink ref="P269" r:id="rId404" xr:uid="{00000000-0004-0000-0100-000093010000}"/>
    <hyperlink ref="R242" r:id="rId405" xr:uid="{00000000-0004-0000-0100-000094010000}"/>
    <hyperlink ref="Q171:Q172" r:id="rId406" display="https://www.rferl.org/a/ukraine-ireland-visit-coveney/31803832.html" xr:uid="{00000000-0004-0000-0100-000095010000}"/>
  </hyperlinks>
  <pageMargins left="0.7" right="0.7" top="0.75" bottom="0.75" header="0.3" footer="0.3"/>
  <pageSetup paperSize="8" fitToWidth="0" fitToHeight="0" orientation="portrait" horizontalDpi="4294967293" r:id="rId40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4472C4"/>
  </sheetPr>
  <dimension ref="A1:AA33"/>
  <sheetViews>
    <sheetView zoomScaleNormal="100" workbookViewId="0">
      <pane xSplit="1" ySplit="1" topLeftCell="B14" activePane="bottomRight" state="frozen"/>
      <selection pane="topRight"/>
      <selection pane="bottomLeft"/>
      <selection pane="bottomRight" activeCell="A16" sqref="A16:A18"/>
    </sheetView>
  </sheetViews>
  <sheetFormatPr defaultColWidth="8.625" defaultRowHeight="15.75"/>
  <cols>
    <col min="1" max="1" width="6.5" style="134" bestFit="1" customWidth="1"/>
    <col min="2" max="2" width="16.125" style="134" bestFit="1" customWidth="1"/>
    <col min="3" max="3" width="19.125" style="162" customWidth="1"/>
    <col min="4" max="4" width="19.125" style="135" customWidth="1"/>
    <col min="5" max="5" width="21.5" style="134" bestFit="1" customWidth="1"/>
    <col min="6" max="6" width="22" style="116" bestFit="1" customWidth="1"/>
    <col min="7" max="7" width="40.625" style="34" customWidth="1"/>
    <col min="8" max="8" width="43.125" style="147" customWidth="1"/>
    <col min="9" max="9" width="15.25" style="147" customWidth="1"/>
    <col min="10" max="10" width="19" style="34" bestFit="1" customWidth="1"/>
    <col min="11" max="11" width="19.625" style="34" bestFit="1" customWidth="1"/>
    <col min="12" max="12" width="13.375" style="34" bestFit="1" customWidth="1"/>
    <col min="13" max="13" width="18.625" style="34" bestFit="1" customWidth="1"/>
    <col min="14" max="14" width="21.625" style="34" bestFit="1" customWidth="1"/>
    <col min="15" max="15" width="21" style="34" bestFit="1" customWidth="1"/>
    <col min="16" max="16" width="34.5" style="34" bestFit="1" customWidth="1"/>
    <col min="17" max="17" width="12.625" style="147" bestFit="1" customWidth="1"/>
    <col min="18" max="18" width="25.625" style="34" bestFit="1" customWidth="1"/>
    <col min="19" max="19" width="15.875" style="34" bestFit="1" customWidth="1"/>
    <col min="20" max="20" width="16.625" style="34" bestFit="1" customWidth="1"/>
    <col min="21" max="22" width="16.625" style="116" bestFit="1" customWidth="1"/>
    <col min="23" max="16384" width="8.625" style="116"/>
  </cols>
  <sheetData>
    <row r="1" spans="1:27" s="85" customFormat="1" ht="47.25">
      <c r="A1" s="127" t="s">
        <v>22</v>
      </c>
      <c r="B1" s="128" t="s">
        <v>24</v>
      </c>
      <c r="C1" s="128" t="s">
        <v>26</v>
      </c>
      <c r="D1" s="128" t="s">
        <v>28</v>
      </c>
      <c r="E1" s="128" t="s">
        <v>30</v>
      </c>
      <c r="F1" s="128" t="s">
        <v>32</v>
      </c>
      <c r="G1" s="128" t="s">
        <v>1111</v>
      </c>
      <c r="H1" s="128" t="s">
        <v>1112</v>
      </c>
      <c r="I1" s="128" t="s">
        <v>1113</v>
      </c>
      <c r="J1" s="136" t="s">
        <v>83</v>
      </c>
      <c r="K1" s="136" t="s">
        <v>36</v>
      </c>
      <c r="L1" s="136" t="s">
        <v>1114</v>
      </c>
      <c r="M1" s="136" t="s">
        <v>40</v>
      </c>
      <c r="N1" s="136" t="s">
        <v>85</v>
      </c>
      <c r="O1" s="136" t="s">
        <v>1115</v>
      </c>
      <c r="P1" s="136" t="s">
        <v>1116</v>
      </c>
      <c r="Q1" s="136" t="s">
        <v>86</v>
      </c>
      <c r="R1" s="136" t="s">
        <v>87</v>
      </c>
      <c r="S1" s="136" t="s">
        <v>52</v>
      </c>
      <c r="T1" s="136" t="s">
        <v>54</v>
      </c>
      <c r="U1" s="117" t="s">
        <v>88</v>
      </c>
      <c r="V1" s="117" t="s">
        <v>89</v>
      </c>
      <c r="W1" s="117" t="s">
        <v>90</v>
      </c>
    </row>
    <row r="2" spans="1:27" s="115" customFormat="1" ht="99.75" customHeight="1">
      <c r="A2" s="273" t="s">
        <v>1107</v>
      </c>
      <c r="B2" s="130" t="s">
        <v>1100</v>
      </c>
      <c r="C2" s="160">
        <v>44613</v>
      </c>
      <c r="D2" s="130" t="s">
        <v>117</v>
      </c>
      <c r="E2" s="130" t="s">
        <v>1108</v>
      </c>
      <c r="F2" s="118" t="s">
        <v>1117</v>
      </c>
      <c r="G2" s="503" t="s">
        <v>103</v>
      </c>
      <c r="H2" s="503" t="s">
        <v>103</v>
      </c>
      <c r="I2" s="503" t="s">
        <v>103</v>
      </c>
      <c r="J2" s="137">
        <v>1200000000</v>
      </c>
      <c r="K2" s="503" t="s">
        <v>120</v>
      </c>
      <c r="L2" s="503" t="s">
        <v>103</v>
      </c>
      <c r="M2" s="503" t="s">
        <v>103</v>
      </c>
      <c r="N2" s="503" t="s">
        <v>103</v>
      </c>
      <c r="O2" s="503" t="s">
        <v>103</v>
      </c>
      <c r="P2" s="503" t="s">
        <v>103</v>
      </c>
      <c r="Q2" s="503" t="s">
        <v>103</v>
      </c>
      <c r="R2" s="137">
        <v>1200000000</v>
      </c>
      <c r="S2" s="138">
        <v>1200000000</v>
      </c>
      <c r="T2" s="503" t="s">
        <v>101</v>
      </c>
      <c r="U2" s="119" t="s">
        <v>1110</v>
      </c>
      <c r="V2" s="118" t="s">
        <v>103</v>
      </c>
      <c r="W2" s="118" t="s">
        <v>103</v>
      </c>
      <c r="X2" s="305"/>
      <c r="Y2" s="305"/>
      <c r="Z2" s="305"/>
      <c r="AA2" s="305"/>
    </row>
    <row r="3" spans="1:27" s="115" customFormat="1" ht="105.75" customHeight="1">
      <c r="A3" s="272" t="s">
        <v>1099</v>
      </c>
      <c r="B3" s="130" t="s">
        <v>1100</v>
      </c>
      <c r="C3" s="160" t="s">
        <v>984</v>
      </c>
      <c r="D3" s="130" t="s">
        <v>95</v>
      </c>
      <c r="E3" s="130" t="s">
        <v>1118</v>
      </c>
      <c r="F3" s="118" t="s">
        <v>1119</v>
      </c>
      <c r="G3" s="503" t="s">
        <v>103</v>
      </c>
      <c r="H3" s="503" t="s">
        <v>103</v>
      </c>
      <c r="I3" s="503" t="s">
        <v>103</v>
      </c>
      <c r="J3" s="503" t="s">
        <v>103</v>
      </c>
      <c r="K3" s="503" t="s">
        <v>103</v>
      </c>
      <c r="L3" s="503" t="s">
        <v>103</v>
      </c>
      <c r="M3" s="503" t="s">
        <v>103</v>
      </c>
      <c r="N3" s="503" t="s">
        <v>103</v>
      </c>
      <c r="O3" s="503" t="s">
        <v>103</v>
      </c>
      <c r="P3" s="503" t="s">
        <v>103</v>
      </c>
      <c r="Q3" s="503" t="s">
        <v>103</v>
      </c>
      <c r="R3" s="503" t="s">
        <v>103</v>
      </c>
      <c r="S3" s="503" t="s">
        <v>103</v>
      </c>
      <c r="T3" s="503" t="s">
        <v>101</v>
      </c>
      <c r="U3" s="119" t="s">
        <v>1120</v>
      </c>
      <c r="V3" s="118" t="s">
        <v>103</v>
      </c>
      <c r="W3" s="118" t="s">
        <v>103</v>
      </c>
      <c r="X3" s="305"/>
      <c r="Y3" s="305"/>
      <c r="Z3" s="305"/>
      <c r="AA3" s="305"/>
    </row>
    <row r="4" spans="1:27" s="269" customFormat="1" ht="105.75" customHeight="1">
      <c r="A4" s="272" t="s">
        <v>1121</v>
      </c>
      <c r="B4" s="130" t="s">
        <v>1100</v>
      </c>
      <c r="C4" s="160">
        <v>44619</v>
      </c>
      <c r="D4" s="161" t="s">
        <v>112</v>
      </c>
      <c r="E4" s="130" t="s">
        <v>1122</v>
      </c>
      <c r="F4" s="118" t="s">
        <v>1123</v>
      </c>
      <c r="G4" s="503" t="s">
        <v>103</v>
      </c>
      <c r="H4" s="503" t="s">
        <v>103</v>
      </c>
      <c r="I4" s="503" t="s">
        <v>103</v>
      </c>
      <c r="J4" s="137">
        <v>500000000</v>
      </c>
      <c r="K4" s="503" t="s">
        <v>120</v>
      </c>
      <c r="L4" s="137" t="s">
        <v>103</v>
      </c>
      <c r="M4" s="503" t="s">
        <v>103</v>
      </c>
      <c r="N4" s="503" t="s">
        <v>103</v>
      </c>
      <c r="O4" s="503" t="s">
        <v>103</v>
      </c>
      <c r="P4" s="503" t="s">
        <v>103</v>
      </c>
      <c r="Q4" s="503" t="s">
        <v>103</v>
      </c>
      <c r="R4" s="137">
        <v>500000000</v>
      </c>
      <c r="S4" s="137">
        <f>R4</f>
        <v>500000000</v>
      </c>
      <c r="T4" s="503" t="s">
        <v>101</v>
      </c>
      <c r="U4" s="270" t="s">
        <v>1124</v>
      </c>
      <c r="V4" s="503" t="s">
        <v>103</v>
      </c>
      <c r="W4" s="139" t="s">
        <v>103</v>
      </c>
      <c r="X4" s="503" t="s">
        <v>19</v>
      </c>
      <c r="Y4" s="119"/>
      <c r="Z4" s="121"/>
      <c r="AA4" s="118" t="s">
        <v>19</v>
      </c>
    </row>
    <row r="5" spans="1:27" s="269" customFormat="1" ht="105.75" customHeight="1">
      <c r="A5" s="272" t="s">
        <v>1125</v>
      </c>
      <c r="B5" s="130" t="s">
        <v>1100</v>
      </c>
      <c r="C5" s="160">
        <v>44643</v>
      </c>
      <c r="D5" s="161" t="s">
        <v>112</v>
      </c>
      <c r="E5" s="130" t="s">
        <v>1122</v>
      </c>
      <c r="F5" s="118" t="s">
        <v>1126</v>
      </c>
      <c r="G5" s="503" t="s">
        <v>103</v>
      </c>
      <c r="H5" s="503" t="s">
        <v>103</v>
      </c>
      <c r="I5" s="503" t="s">
        <v>103</v>
      </c>
      <c r="J5" s="137">
        <v>500000000</v>
      </c>
      <c r="K5" s="503" t="s">
        <v>120</v>
      </c>
      <c r="L5" s="137" t="s">
        <v>103</v>
      </c>
      <c r="M5" s="503" t="s">
        <v>103</v>
      </c>
      <c r="N5" s="503" t="s">
        <v>103</v>
      </c>
      <c r="O5" s="503" t="s">
        <v>103</v>
      </c>
      <c r="P5" s="503" t="s">
        <v>103</v>
      </c>
      <c r="Q5" s="503" t="s">
        <v>103</v>
      </c>
      <c r="R5" s="137">
        <v>500000000</v>
      </c>
      <c r="S5" s="137">
        <f t="shared" ref="S5:S6" si="0">R5</f>
        <v>500000000</v>
      </c>
      <c r="T5" s="503" t="s">
        <v>101</v>
      </c>
      <c r="U5" s="270" t="s">
        <v>1124</v>
      </c>
      <c r="V5" s="503" t="s">
        <v>103</v>
      </c>
      <c r="W5" s="139" t="s">
        <v>103</v>
      </c>
      <c r="X5" s="503" t="s">
        <v>19</v>
      </c>
      <c r="Y5" s="119"/>
      <c r="Z5" s="121"/>
      <c r="AA5" s="118" t="s">
        <v>19</v>
      </c>
    </row>
    <row r="6" spans="1:27" s="269" customFormat="1" ht="105.75" customHeight="1">
      <c r="A6" s="272" t="s">
        <v>1127</v>
      </c>
      <c r="B6" s="130" t="s">
        <v>1100</v>
      </c>
      <c r="C6" s="160">
        <v>44659</v>
      </c>
      <c r="D6" s="161" t="s">
        <v>112</v>
      </c>
      <c r="E6" s="130" t="s">
        <v>1122</v>
      </c>
      <c r="F6" s="118" t="s">
        <v>1128</v>
      </c>
      <c r="G6" s="503" t="s">
        <v>103</v>
      </c>
      <c r="H6" s="503" t="s">
        <v>103</v>
      </c>
      <c r="I6" s="503" t="s">
        <v>103</v>
      </c>
      <c r="J6" s="137">
        <v>500000000</v>
      </c>
      <c r="K6" s="503" t="s">
        <v>120</v>
      </c>
      <c r="L6" s="137" t="s">
        <v>103</v>
      </c>
      <c r="M6" s="503" t="s">
        <v>103</v>
      </c>
      <c r="N6" s="503" t="s">
        <v>103</v>
      </c>
      <c r="O6" s="503" t="s">
        <v>103</v>
      </c>
      <c r="P6" s="503" t="s">
        <v>103</v>
      </c>
      <c r="Q6" s="503" t="s">
        <v>103</v>
      </c>
      <c r="R6" s="137">
        <v>500000000</v>
      </c>
      <c r="S6" s="137">
        <f t="shared" si="0"/>
        <v>500000000</v>
      </c>
      <c r="T6" s="503" t="s">
        <v>101</v>
      </c>
      <c r="U6" s="270" t="s">
        <v>1129</v>
      </c>
      <c r="V6" s="270" t="s">
        <v>1130</v>
      </c>
      <c r="W6" s="271" t="s">
        <v>1131</v>
      </c>
      <c r="X6" s="503" t="s">
        <v>19</v>
      </c>
      <c r="Y6" s="119"/>
      <c r="Z6" s="121"/>
      <c r="AA6" s="118" t="s">
        <v>19</v>
      </c>
    </row>
    <row r="7" spans="1:27" s="115" customFormat="1" ht="120" customHeight="1">
      <c r="A7" s="132" t="s">
        <v>1132</v>
      </c>
      <c r="B7" s="130" t="s">
        <v>1133</v>
      </c>
      <c r="C7" s="160">
        <v>44629</v>
      </c>
      <c r="D7" s="130" t="s">
        <v>117</v>
      </c>
      <c r="E7" s="130" t="s">
        <v>1134</v>
      </c>
      <c r="F7" s="118" t="s">
        <v>1135</v>
      </c>
      <c r="G7" s="503" t="s">
        <v>103</v>
      </c>
      <c r="H7" s="503" t="s">
        <v>103</v>
      </c>
      <c r="I7" s="503" t="s">
        <v>103</v>
      </c>
      <c r="J7" s="137">
        <v>2000000000</v>
      </c>
      <c r="K7" s="503" t="s">
        <v>99</v>
      </c>
      <c r="L7" s="503" t="s">
        <v>103</v>
      </c>
      <c r="M7" s="503" t="s">
        <v>103</v>
      </c>
      <c r="N7" s="503" t="s">
        <v>103</v>
      </c>
      <c r="O7" s="503" t="s">
        <v>103</v>
      </c>
      <c r="P7" s="503" t="s">
        <v>103</v>
      </c>
      <c r="Q7" s="503" t="s">
        <v>103</v>
      </c>
      <c r="R7" s="137">
        <v>2000000000</v>
      </c>
      <c r="S7" s="137">
        <v>1817851300</v>
      </c>
      <c r="T7" s="503" t="s">
        <v>101</v>
      </c>
      <c r="U7" s="119" t="s">
        <v>1136</v>
      </c>
      <c r="V7" s="119" t="s">
        <v>1137</v>
      </c>
      <c r="W7" s="118" t="s">
        <v>103</v>
      </c>
      <c r="X7" s="305"/>
      <c r="Y7" s="305"/>
      <c r="Z7" s="305"/>
      <c r="AA7" s="305"/>
    </row>
    <row r="8" spans="1:27" s="115" customFormat="1" ht="118.5" customHeight="1">
      <c r="A8" s="133" t="s">
        <v>1138</v>
      </c>
      <c r="B8" s="130" t="s">
        <v>1139</v>
      </c>
      <c r="C8" s="160">
        <v>44624</v>
      </c>
      <c r="D8" s="130" t="s">
        <v>117</v>
      </c>
      <c r="E8" s="130" t="s">
        <v>1140</v>
      </c>
      <c r="F8" s="118" t="s">
        <v>1141</v>
      </c>
      <c r="G8" s="503" t="s">
        <v>103</v>
      </c>
      <c r="H8" s="503" t="s">
        <v>103</v>
      </c>
      <c r="I8" s="503" t="s">
        <v>103</v>
      </c>
      <c r="J8" s="137">
        <v>2000000000</v>
      </c>
      <c r="K8" s="503" t="s">
        <v>120</v>
      </c>
      <c r="L8" s="503" t="s">
        <v>103</v>
      </c>
      <c r="M8" s="503" t="s">
        <v>103</v>
      </c>
      <c r="N8" s="503" t="s">
        <v>103</v>
      </c>
      <c r="O8" s="503" t="s">
        <v>103</v>
      </c>
      <c r="P8" s="503" t="s">
        <v>103</v>
      </c>
      <c r="Q8" s="503" t="s">
        <v>103</v>
      </c>
      <c r="R8" s="137">
        <v>2000000000</v>
      </c>
      <c r="S8" s="137">
        <v>2000000000</v>
      </c>
      <c r="T8" s="503" t="s">
        <v>101</v>
      </c>
      <c r="U8" s="119" t="s">
        <v>1142</v>
      </c>
      <c r="V8" s="119" t="s">
        <v>1143</v>
      </c>
      <c r="W8" s="118" t="s">
        <v>103</v>
      </c>
      <c r="X8" s="305"/>
      <c r="Y8" s="305"/>
      <c r="Z8" s="305"/>
      <c r="AA8" s="305"/>
    </row>
    <row r="9" spans="1:27" s="115" customFormat="1" ht="93" customHeight="1">
      <c r="A9" s="129" t="s">
        <v>1144</v>
      </c>
      <c r="B9" s="130" t="s">
        <v>1139</v>
      </c>
      <c r="C9" s="160">
        <v>44627</v>
      </c>
      <c r="D9" s="130" t="s">
        <v>117</v>
      </c>
      <c r="E9" s="130" t="s">
        <v>1145</v>
      </c>
      <c r="F9" s="118" t="s">
        <v>1146</v>
      </c>
      <c r="G9" s="503" t="s">
        <v>103</v>
      </c>
      <c r="H9" s="503" t="s">
        <v>103</v>
      </c>
      <c r="I9" s="503" t="s">
        <v>103</v>
      </c>
      <c r="J9" s="137">
        <v>2500000</v>
      </c>
      <c r="K9" s="503" t="s">
        <v>120</v>
      </c>
      <c r="L9" s="503" t="s">
        <v>103</v>
      </c>
      <c r="M9" s="503" t="s">
        <v>103</v>
      </c>
      <c r="N9" s="503" t="s">
        <v>103</v>
      </c>
      <c r="O9" s="503" t="s">
        <v>103</v>
      </c>
      <c r="P9" s="503" t="s">
        <v>103</v>
      </c>
      <c r="Q9" s="503" t="s">
        <v>103</v>
      </c>
      <c r="R9" s="137">
        <v>2500000</v>
      </c>
      <c r="S9" s="137">
        <v>2500000</v>
      </c>
      <c r="T9" s="503" t="s">
        <v>101</v>
      </c>
      <c r="U9" s="119" t="s">
        <v>1147</v>
      </c>
      <c r="V9" s="118" t="s">
        <v>103</v>
      </c>
      <c r="W9" s="118" t="s">
        <v>103</v>
      </c>
      <c r="X9" s="305"/>
      <c r="Y9" s="305"/>
      <c r="Z9" s="305"/>
      <c r="AA9" s="305"/>
    </row>
    <row r="10" spans="1:27" s="115" customFormat="1" ht="84.75" customHeight="1">
      <c r="A10" s="129" t="s">
        <v>1148</v>
      </c>
      <c r="B10" s="130" t="s">
        <v>1149</v>
      </c>
      <c r="C10" s="160">
        <v>44629</v>
      </c>
      <c r="D10" s="130" t="s">
        <v>117</v>
      </c>
      <c r="E10" s="130" t="s">
        <v>1150</v>
      </c>
      <c r="F10" s="118" t="s">
        <v>1151</v>
      </c>
      <c r="G10" s="503" t="s">
        <v>103</v>
      </c>
      <c r="H10" s="503" t="s">
        <v>103</v>
      </c>
      <c r="I10" s="503" t="s">
        <v>103</v>
      </c>
      <c r="J10" s="137">
        <v>1400000000</v>
      </c>
      <c r="K10" s="503" t="s">
        <v>99</v>
      </c>
      <c r="L10" s="503" t="s">
        <v>103</v>
      </c>
      <c r="M10" s="503" t="s">
        <v>103</v>
      </c>
      <c r="N10" s="503" t="s">
        <v>103</v>
      </c>
      <c r="O10" s="503" t="s">
        <v>103</v>
      </c>
      <c r="P10" s="503" t="s">
        <v>103</v>
      </c>
      <c r="Q10" s="503" t="s">
        <v>103</v>
      </c>
      <c r="R10" s="137">
        <v>1400000000</v>
      </c>
      <c r="S10" s="137">
        <v>1272495910</v>
      </c>
      <c r="T10" s="503" t="s">
        <v>101</v>
      </c>
      <c r="U10" s="119" t="s">
        <v>1152</v>
      </c>
      <c r="V10" s="119" t="s">
        <v>1153</v>
      </c>
      <c r="W10" s="118" t="s">
        <v>103</v>
      </c>
      <c r="X10" s="305"/>
      <c r="Y10" s="305"/>
      <c r="Z10" s="305"/>
      <c r="AA10" s="305"/>
    </row>
    <row r="11" spans="1:27" s="115" customFormat="1" ht="95.25" customHeight="1">
      <c r="A11" s="129" t="s">
        <v>1154</v>
      </c>
      <c r="B11" s="130" t="s">
        <v>1149</v>
      </c>
      <c r="C11" s="160">
        <v>44659</v>
      </c>
      <c r="D11" s="130" t="s">
        <v>117</v>
      </c>
      <c r="E11" s="130" t="s">
        <v>1155</v>
      </c>
      <c r="F11" s="118" t="s">
        <v>1156</v>
      </c>
      <c r="G11" s="503" t="s">
        <v>153</v>
      </c>
      <c r="H11" s="137">
        <v>1000000000</v>
      </c>
      <c r="I11" s="140" t="s">
        <v>156</v>
      </c>
      <c r="J11" s="137">
        <v>1000000000</v>
      </c>
      <c r="K11" s="503" t="s">
        <v>156</v>
      </c>
      <c r="L11" s="503" t="s">
        <v>103</v>
      </c>
      <c r="M11" s="503" t="s">
        <v>103</v>
      </c>
      <c r="N11" s="503" t="s">
        <v>103</v>
      </c>
      <c r="O11" s="503" t="s">
        <v>103</v>
      </c>
      <c r="P11" s="503" t="s">
        <v>103</v>
      </c>
      <c r="Q11" s="503" t="s">
        <v>103</v>
      </c>
      <c r="R11" s="137">
        <v>1000000000</v>
      </c>
      <c r="S11" s="138">
        <v>725636746</v>
      </c>
      <c r="T11" s="503" t="s">
        <v>101</v>
      </c>
      <c r="U11" s="119" t="s">
        <v>1157</v>
      </c>
      <c r="V11" s="121" t="s">
        <v>1158</v>
      </c>
      <c r="W11" s="121" t="s">
        <v>1159</v>
      </c>
      <c r="X11" s="305"/>
      <c r="Y11" s="305"/>
      <c r="Z11" s="305"/>
      <c r="AA11" s="305"/>
    </row>
    <row r="12" spans="1:27" s="115" customFormat="1" ht="94.5" customHeight="1">
      <c r="A12" s="129" t="s">
        <v>1160</v>
      </c>
      <c r="B12" s="130" t="s">
        <v>1161</v>
      </c>
      <c r="C12" s="160" t="s">
        <v>1162</v>
      </c>
      <c r="D12" s="130" t="s">
        <v>95</v>
      </c>
      <c r="E12" s="130" t="s">
        <v>1163</v>
      </c>
      <c r="F12" s="118" t="s">
        <v>1164</v>
      </c>
      <c r="G12" s="503" t="s">
        <v>103</v>
      </c>
      <c r="H12" s="503" t="s">
        <v>103</v>
      </c>
      <c r="I12" s="503" t="s">
        <v>103</v>
      </c>
      <c r="J12" s="503" t="s">
        <v>103</v>
      </c>
      <c r="K12" s="503" t="s">
        <v>103</v>
      </c>
      <c r="L12" s="503" t="s">
        <v>103</v>
      </c>
      <c r="M12" s="503" t="s">
        <v>103</v>
      </c>
      <c r="N12" s="503" t="s">
        <v>103</v>
      </c>
      <c r="O12" s="503" t="s">
        <v>103</v>
      </c>
      <c r="P12" s="503" t="s">
        <v>103</v>
      </c>
      <c r="Q12" s="503" t="s">
        <v>103</v>
      </c>
      <c r="R12" s="503" t="s">
        <v>103</v>
      </c>
      <c r="S12" s="139" t="s">
        <v>19</v>
      </c>
      <c r="T12" s="503" t="s">
        <v>101</v>
      </c>
      <c r="U12" s="122" t="s">
        <v>1165</v>
      </c>
      <c r="V12" s="123" t="s">
        <v>103</v>
      </c>
      <c r="W12" s="123" t="s">
        <v>103</v>
      </c>
      <c r="X12" s="305"/>
      <c r="Y12" s="305"/>
      <c r="Z12" s="305"/>
      <c r="AA12" s="305"/>
    </row>
    <row r="13" spans="1:27" s="115" customFormat="1" ht="84" customHeight="1">
      <c r="A13" s="131" t="s">
        <v>1166</v>
      </c>
      <c r="B13" s="130" t="s">
        <v>1167</v>
      </c>
      <c r="C13" s="160">
        <v>44616</v>
      </c>
      <c r="D13" s="130" t="s">
        <v>117</v>
      </c>
      <c r="E13" s="130" t="s">
        <v>1108</v>
      </c>
      <c r="F13" s="120" t="s">
        <v>1168</v>
      </c>
      <c r="G13" s="503" t="s">
        <v>103</v>
      </c>
      <c r="H13" s="503" t="s">
        <v>103</v>
      </c>
      <c r="I13" s="503" t="s">
        <v>103</v>
      </c>
      <c r="J13" s="137">
        <v>20000000</v>
      </c>
      <c r="K13" s="503" t="s">
        <v>99</v>
      </c>
      <c r="L13" s="503" t="s">
        <v>103</v>
      </c>
      <c r="M13" s="503" t="s">
        <v>103</v>
      </c>
      <c r="N13" s="503" t="s">
        <v>103</v>
      </c>
      <c r="O13" s="503" t="s">
        <v>103</v>
      </c>
      <c r="P13" s="503" t="s">
        <v>103</v>
      </c>
      <c r="Q13" s="503" t="s">
        <v>103</v>
      </c>
      <c r="R13" s="137">
        <v>20000000</v>
      </c>
      <c r="S13" s="137">
        <v>18178513</v>
      </c>
      <c r="T13" s="502" t="s">
        <v>101</v>
      </c>
      <c r="U13" s="124" t="s">
        <v>1169</v>
      </c>
      <c r="V13" s="123" t="s">
        <v>103</v>
      </c>
      <c r="W13" s="123" t="s">
        <v>103</v>
      </c>
      <c r="X13" s="305"/>
      <c r="Y13" s="305"/>
      <c r="Z13" s="305"/>
      <c r="AA13" s="305"/>
    </row>
    <row r="14" spans="1:27" s="115" customFormat="1" ht="66.75" customHeight="1">
      <c r="A14" s="132" t="s">
        <v>1170</v>
      </c>
      <c r="B14" s="130" t="s">
        <v>1167</v>
      </c>
      <c r="C14" s="160">
        <v>44621</v>
      </c>
      <c r="D14" s="130" t="s">
        <v>117</v>
      </c>
      <c r="E14" s="130" t="s">
        <v>118</v>
      </c>
      <c r="F14" s="118" t="s">
        <v>1171</v>
      </c>
      <c r="G14" s="503" t="s">
        <v>103</v>
      </c>
      <c r="H14" s="503" t="s">
        <v>103</v>
      </c>
      <c r="I14" s="503" t="s">
        <v>103</v>
      </c>
      <c r="J14" s="137">
        <v>20000000</v>
      </c>
      <c r="K14" s="503" t="s">
        <v>99</v>
      </c>
      <c r="L14" s="503" t="s">
        <v>103</v>
      </c>
      <c r="M14" s="503" t="s">
        <v>103</v>
      </c>
      <c r="N14" s="503" t="s">
        <v>103</v>
      </c>
      <c r="O14" s="503" t="s">
        <v>103</v>
      </c>
      <c r="P14" s="503" t="s">
        <v>103</v>
      </c>
      <c r="Q14" s="503" t="s">
        <v>103</v>
      </c>
      <c r="R14" s="137">
        <v>20000000</v>
      </c>
      <c r="S14" s="137">
        <v>18178513</v>
      </c>
      <c r="T14" s="141" t="s">
        <v>101</v>
      </c>
      <c r="U14" s="124" t="s">
        <v>1169</v>
      </c>
      <c r="V14" s="123" t="s">
        <v>103</v>
      </c>
      <c r="W14" s="118" t="s">
        <v>103</v>
      </c>
      <c r="X14" s="305"/>
      <c r="Y14" s="305"/>
      <c r="Z14" s="305"/>
      <c r="AA14" s="305"/>
    </row>
    <row r="15" spans="1:27" s="115" customFormat="1" ht="54" hidden="1" customHeight="1">
      <c r="A15" s="504" t="s">
        <v>1172</v>
      </c>
      <c r="B15" s="504" t="s">
        <v>1167</v>
      </c>
      <c r="C15" s="505" t="s">
        <v>1173</v>
      </c>
      <c r="D15" s="504" t="s">
        <v>117</v>
      </c>
      <c r="E15" s="504" t="s">
        <v>1108</v>
      </c>
      <c r="F15" s="499" t="s">
        <v>1174</v>
      </c>
      <c r="G15" s="501"/>
      <c r="H15" s="500"/>
      <c r="I15" s="501"/>
      <c r="J15" s="500">
        <v>18000000</v>
      </c>
      <c r="K15" s="501" t="s">
        <v>99</v>
      </c>
      <c r="L15" s="501" t="s">
        <v>103</v>
      </c>
      <c r="M15" s="501" t="s">
        <v>103</v>
      </c>
      <c r="N15" s="501" t="s">
        <v>103</v>
      </c>
      <c r="O15" s="501" t="s">
        <v>103</v>
      </c>
      <c r="P15" s="501" t="s">
        <v>103</v>
      </c>
      <c r="Q15" s="501" t="s">
        <v>103</v>
      </c>
      <c r="R15" s="500">
        <v>18000000</v>
      </c>
      <c r="S15" s="142">
        <v>16360662</v>
      </c>
      <c r="T15" s="143" t="s">
        <v>101</v>
      </c>
      <c r="U15" s="498" t="s">
        <v>1169</v>
      </c>
      <c r="V15" s="125" t="s">
        <v>1175</v>
      </c>
      <c r="W15" s="499" t="s">
        <v>103</v>
      </c>
      <c r="X15" s="305"/>
      <c r="Y15" s="305"/>
      <c r="Z15" s="305"/>
      <c r="AA15" s="305"/>
    </row>
    <row r="16" spans="1:27" s="115" customFormat="1" ht="78.75" hidden="1" customHeight="1">
      <c r="A16" s="686" t="s">
        <v>1176</v>
      </c>
      <c r="B16" s="686" t="s">
        <v>1177</v>
      </c>
      <c r="C16" s="696">
        <v>44627</v>
      </c>
      <c r="D16" s="686" t="s">
        <v>117</v>
      </c>
      <c r="E16" s="686" t="s">
        <v>1178</v>
      </c>
      <c r="F16" s="698" t="s">
        <v>1179</v>
      </c>
      <c r="G16" s="501" t="s">
        <v>1180</v>
      </c>
      <c r="H16" s="500">
        <v>350000000</v>
      </c>
      <c r="I16" s="500"/>
      <c r="J16" s="702">
        <v>489000000</v>
      </c>
      <c r="K16" s="703" t="s">
        <v>99</v>
      </c>
      <c r="L16" s="501"/>
      <c r="M16" s="501"/>
      <c r="N16" s="501"/>
      <c r="O16" s="501"/>
      <c r="P16" s="501"/>
      <c r="Q16" s="501"/>
      <c r="R16" s="688">
        <v>489000000</v>
      </c>
      <c r="S16" s="691">
        <v>444464643</v>
      </c>
      <c r="T16" s="694" t="s">
        <v>101</v>
      </c>
      <c r="U16" s="700" t="s">
        <v>343</v>
      </c>
      <c r="V16" s="700" t="s">
        <v>1152</v>
      </c>
      <c r="W16" s="499"/>
      <c r="X16" s="305"/>
      <c r="Y16" s="305"/>
      <c r="Z16" s="305"/>
      <c r="AA16" s="305"/>
    </row>
    <row r="17" spans="1:23" s="115" customFormat="1" ht="39" customHeight="1">
      <c r="A17" s="686"/>
      <c r="B17" s="686"/>
      <c r="C17" s="696"/>
      <c r="D17" s="686"/>
      <c r="E17" s="686"/>
      <c r="F17" s="698"/>
      <c r="G17" s="501" t="s">
        <v>692</v>
      </c>
      <c r="H17" s="500">
        <v>89000000</v>
      </c>
      <c r="I17" s="500" t="s">
        <v>99</v>
      </c>
      <c r="J17" s="703"/>
      <c r="K17" s="703"/>
      <c r="L17" s="501" t="s">
        <v>103</v>
      </c>
      <c r="M17" s="501" t="s">
        <v>103</v>
      </c>
      <c r="N17" s="501" t="s">
        <v>103</v>
      </c>
      <c r="O17" s="501" t="s">
        <v>103</v>
      </c>
      <c r="P17" s="501" t="s">
        <v>103</v>
      </c>
      <c r="Q17" s="501" t="s">
        <v>103</v>
      </c>
      <c r="R17" s="689"/>
      <c r="S17" s="692"/>
      <c r="T17" s="694"/>
      <c r="U17" s="700"/>
      <c r="V17" s="700"/>
      <c r="W17" s="499"/>
    </row>
    <row r="18" spans="1:23" s="115" customFormat="1" ht="48.75" customHeight="1">
      <c r="A18" s="687"/>
      <c r="B18" s="687"/>
      <c r="C18" s="697"/>
      <c r="D18" s="687"/>
      <c r="E18" s="687"/>
      <c r="F18" s="699"/>
      <c r="G18" s="501" t="s">
        <v>905</v>
      </c>
      <c r="H18" s="500">
        <v>50000000</v>
      </c>
      <c r="I18" s="500" t="s">
        <v>99</v>
      </c>
      <c r="J18" s="704"/>
      <c r="K18" s="704"/>
      <c r="L18" s="501" t="s">
        <v>103</v>
      </c>
      <c r="M18" s="501" t="s">
        <v>103</v>
      </c>
      <c r="N18" s="501" t="s">
        <v>103</v>
      </c>
      <c r="O18" s="501" t="s">
        <v>103</v>
      </c>
      <c r="P18" s="501" t="s">
        <v>103</v>
      </c>
      <c r="Q18" s="501" t="s">
        <v>103</v>
      </c>
      <c r="R18" s="690"/>
      <c r="S18" s="693"/>
      <c r="T18" s="695"/>
      <c r="U18" s="701"/>
      <c r="V18" s="701"/>
      <c r="W18" s="499" t="s">
        <v>103</v>
      </c>
    </row>
    <row r="19" spans="1:23" s="115" customFormat="1" ht="27" customHeight="1">
      <c r="A19" s="686" t="s">
        <v>1181</v>
      </c>
      <c r="B19" s="686" t="s">
        <v>1177</v>
      </c>
      <c r="C19" s="696">
        <v>44627</v>
      </c>
      <c r="D19" s="686" t="s">
        <v>117</v>
      </c>
      <c r="E19" s="686" t="s">
        <v>341</v>
      </c>
      <c r="F19" s="698" t="s">
        <v>1182</v>
      </c>
      <c r="G19" s="501" t="s">
        <v>937</v>
      </c>
      <c r="H19" s="500">
        <v>100000000</v>
      </c>
      <c r="I19" s="500" t="s">
        <v>99</v>
      </c>
      <c r="J19" s="702">
        <v>145000000</v>
      </c>
      <c r="K19" s="703" t="s">
        <v>99</v>
      </c>
      <c r="L19" s="703" t="s">
        <v>103</v>
      </c>
      <c r="M19" s="703" t="s">
        <v>103</v>
      </c>
      <c r="N19" s="703" t="s">
        <v>103</v>
      </c>
      <c r="O19" s="703" t="s">
        <v>103</v>
      </c>
      <c r="P19" s="703" t="s">
        <v>103</v>
      </c>
      <c r="Q19" s="703" t="s">
        <v>103</v>
      </c>
      <c r="R19" s="688">
        <v>145000000</v>
      </c>
      <c r="S19" s="691">
        <v>131794219</v>
      </c>
      <c r="T19" s="694" t="s">
        <v>101</v>
      </c>
      <c r="U19" s="700" t="s">
        <v>343</v>
      </c>
      <c r="V19" s="700" t="s">
        <v>122</v>
      </c>
      <c r="W19" s="698" t="s">
        <v>103</v>
      </c>
    </row>
    <row r="20" spans="1:23" s="86" customFormat="1" ht="31.5" customHeight="1">
      <c r="A20" s="686"/>
      <c r="B20" s="686"/>
      <c r="C20" s="696"/>
      <c r="D20" s="686"/>
      <c r="E20" s="686"/>
      <c r="F20" s="698"/>
      <c r="G20" s="501" t="s">
        <v>316</v>
      </c>
      <c r="H20" s="500">
        <v>22000000</v>
      </c>
      <c r="I20" s="500" t="s">
        <v>99</v>
      </c>
      <c r="J20" s="703"/>
      <c r="K20" s="703"/>
      <c r="L20" s="703"/>
      <c r="M20" s="703"/>
      <c r="N20" s="703"/>
      <c r="O20" s="703"/>
      <c r="P20" s="703"/>
      <c r="Q20" s="703"/>
      <c r="R20" s="689"/>
      <c r="S20" s="692"/>
      <c r="T20" s="694"/>
      <c r="U20" s="700"/>
      <c r="V20" s="700"/>
      <c r="W20" s="698"/>
    </row>
    <row r="21" spans="1:23" s="86" customFormat="1" ht="38.25" customHeight="1">
      <c r="A21" s="686"/>
      <c r="B21" s="686"/>
      <c r="C21" s="696"/>
      <c r="D21" s="686"/>
      <c r="E21" s="686"/>
      <c r="F21" s="698"/>
      <c r="G21" s="501" t="s">
        <v>608</v>
      </c>
      <c r="H21" s="500">
        <v>4000000</v>
      </c>
      <c r="I21" s="500" t="s">
        <v>99</v>
      </c>
      <c r="J21" s="703"/>
      <c r="K21" s="703"/>
      <c r="L21" s="703"/>
      <c r="M21" s="703"/>
      <c r="N21" s="703"/>
      <c r="O21" s="703"/>
      <c r="P21" s="703"/>
      <c r="Q21" s="703"/>
      <c r="R21" s="689"/>
      <c r="S21" s="692"/>
      <c r="T21" s="694"/>
      <c r="U21" s="700"/>
      <c r="V21" s="700"/>
      <c r="W21" s="698"/>
    </row>
    <row r="22" spans="1:23" s="114" customFormat="1" ht="15.75" hidden="1" customHeight="1">
      <c r="A22" s="686"/>
      <c r="B22" s="686"/>
      <c r="C22" s="696"/>
      <c r="D22" s="686"/>
      <c r="E22" s="686"/>
      <c r="F22" s="698"/>
      <c r="G22" s="501" t="s">
        <v>638</v>
      </c>
      <c r="H22" s="500">
        <v>4000000</v>
      </c>
      <c r="I22" s="500"/>
      <c r="J22" s="703"/>
      <c r="K22" s="703"/>
      <c r="L22" s="703"/>
      <c r="M22" s="703"/>
      <c r="N22" s="703"/>
      <c r="O22" s="703"/>
      <c r="P22" s="703"/>
      <c r="Q22" s="703"/>
      <c r="R22" s="689"/>
      <c r="S22" s="692"/>
      <c r="T22" s="694"/>
      <c r="U22" s="700"/>
      <c r="V22" s="698"/>
      <c r="W22" s="698"/>
    </row>
    <row r="23" spans="1:23" s="114" customFormat="1" ht="15.75" hidden="1" customHeight="1">
      <c r="A23" s="686"/>
      <c r="B23" s="686"/>
      <c r="C23" s="696"/>
      <c r="D23" s="686"/>
      <c r="E23" s="686"/>
      <c r="F23" s="698"/>
      <c r="G23" s="501" t="s">
        <v>1183</v>
      </c>
      <c r="H23" s="500">
        <v>4000000</v>
      </c>
      <c r="I23" s="500"/>
      <c r="J23" s="703"/>
      <c r="K23" s="703"/>
      <c r="L23" s="703"/>
      <c r="M23" s="703"/>
      <c r="N23" s="703"/>
      <c r="O23" s="703"/>
      <c r="P23" s="703"/>
      <c r="Q23" s="703"/>
      <c r="R23" s="689"/>
      <c r="S23" s="692"/>
      <c r="T23" s="694"/>
      <c r="U23" s="700"/>
      <c r="V23" s="698"/>
      <c r="W23" s="698"/>
    </row>
    <row r="24" spans="1:23" ht="15.75" hidden="1" customHeight="1">
      <c r="A24" s="687"/>
      <c r="B24" s="687"/>
      <c r="C24" s="697"/>
      <c r="D24" s="687"/>
      <c r="E24" s="687"/>
      <c r="F24" s="699"/>
      <c r="G24" s="144" t="s">
        <v>94</v>
      </c>
      <c r="H24" s="145">
        <v>11000000</v>
      </c>
      <c r="I24" s="238"/>
      <c r="J24" s="704"/>
      <c r="K24" s="704"/>
      <c r="L24" s="704"/>
      <c r="M24" s="704"/>
      <c r="N24" s="704"/>
      <c r="O24" s="704"/>
      <c r="P24" s="704"/>
      <c r="Q24" s="704"/>
      <c r="R24" s="690"/>
      <c r="S24" s="693"/>
      <c r="T24" s="695"/>
      <c r="U24" s="701"/>
      <c r="V24" s="699"/>
      <c r="W24" s="699"/>
    </row>
    <row r="25" spans="1:23" ht="162.75" customHeight="1">
      <c r="A25" s="129" t="s">
        <v>1184</v>
      </c>
      <c r="B25" s="130" t="s">
        <v>1177</v>
      </c>
      <c r="C25" s="160">
        <v>44627</v>
      </c>
      <c r="D25" s="130" t="s">
        <v>117</v>
      </c>
      <c r="E25" s="130" t="s">
        <v>1185</v>
      </c>
      <c r="F25" s="118" t="s">
        <v>1186</v>
      </c>
      <c r="G25" s="503" t="s">
        <v>588</v>
      </c>
      <c r="H25" s="137">
        <v>100000000</v>
      </c>
      <c r="I25" s="137" t="s">
        <v>99</v>
      </c>
      <c r="J25" s="137">
        <v>100000000</v>
      </c>
      <c r="K25" s="503" t="s">
        <v>99</v>
      </c>
      <c r="L25" s="503" t="s">
        <v>103</v>
      </c>
      <c r="M25" s="503" t="s">
        <v>103</v>
      </c>
      <c r="N25" s="503" t="s">
        <v>103</v>
      </c>
      <c r="O25" s="503" t="s">
        <v>103</v>
      </c>
      <c r="P25" s="503" t="s">
        <v>103</v>
      </c>
      <c r="Q25" s="503" t="s">
        <v>103</v>
      </c>
      <c r="R25" s="137">
        <v>100000000</v>
      </c>
      <c r="S25" s="137">
        <v>90892565</v>
      </c>
      <c r="T25" s="503" t="s">
        <v>101</v>
      </c>
      <c r="U25" s="119" t="s">
        <v>343</v>
      </c>
      <c r="V25" s="118" t="s">
        <v>103</v>
      </c>
      <c r="W25" s="118" t="s">
        <v>103</v>
      </c>
    </row>
    <row r="26" spans="1:23" ht="147.75" customHeight="1">
      <c r="A26" s="504" t="s">
        <v>1187</v>
      </c>
      <c r="B26" s="504" t="s">
        <v>1177</v>
      </c>
      <c r="C26" s="505">
        <v>44634</v>
      </c>
      <c r="D26" s="504" t="s">
        <v>117</v>
      </c>
      <c r="E26" s="504" t="s">
        <v>1188</v>
      </c>
      <c r="F26" s="499" t="s">
        <v>1189</v>
      </c>
      <c r="G26" s="501"/>
      <c r="H26" s="500"/>
      <c r="I26" s="501"/>
      <c r="J26" s="500">
        <v>200000000</v>
      </c>
      <c r="K26" s="501" t="s">
        <v>99</v>
      </c>
      <c r="L26" s="501" t="s">
        <v>103</v>
      </c>
      <c r="M26" s="501" t="s">
        <v>103</v>
      </c>
      <c r="N26" s="501" t="s">
        <v>103</v>
      </c>
      <c r="O26" s="501" t="s">
        <v>103</v>
      </c>
      <c r="P26" s="501" t="s">
        <v>103</v>
      </c>
      <c r="Q26" s="501" t="s">
        <v>103</v>
      </c>
      <c r="R26" s="500">
        <v>200000000</v>
      </c>
      <c r="S26" s="142">
        <v>181785130</v>
      </c>
      <c r="T26" s="501" t="s">
        <v>101</v>
      </c>
      <c r="U26" s="126" t="s">
        <v>122</v>
      </c>
      <c r="V26" s="499" t="s">
        <v>103</v>
      </c>
      <c r="W26" s="499" t="s">
        <v>103</v>
      </c>
    </row>
    <row r="27" spans="1:23" ht="147" customHeight="1">
      <c r="A27" s="504" t="s">
        <v>1190</v>
      </c>
      <c r="B27" s="504" t="s">
        <v>1177</v>
      </c>
      <c r="C27" s="505">
        <v>44663</v>
      </c>
      <c r="D27" s="504" t="s">
        <v>117</v>
      </c>
      <c r="E27" s="504" t="s">
        <v>1134</v>
      </c>
      <c r="F27" s="499" t="s">
        <v>1191</v>
      </c>
      <c r="G27" s="501"/>
      <c r="H27" s="500"/>
      <c r="I27" s="501"/>
      <c r="J27" s="500">
        <v>1500000000</v>
      </c>
      <c r="K27" s="501" t="s">
        <v>99</v>
      </c>
      <c r="L27" s="501" t="s">
        <v>103</v>
      </c>
      <c r="M27" s="501" t="s">
        <v>103</v>
      </c>
      <c r="N27" s="501" t="s">
        <v>103</v>
      </c>
      <c r="O27" s="501" t="s">
        <v>103</v>
      </c>
      <c r="P27" s="501" t="s">
        <v>103</v>
      </c>
      <c r="Q27" s="501" t="s">
        <v>103</v>
      </c>
      <c r="R27" s="500">
        <v>1500000000</v>
      </c>
      <c r="S27" s="146">
        <v>1363388475</v>
      </c>
      <c r="T27" s="501" t="s">
        <v>101</v>
      </c>
      <c r="U27" s="498" t="s">
        <v>1192</v>
      </c>
      <c r="V27" s="498" t="s">
        <v>1193</v>
      </c>
      <c r="W27" s="501" t="s">
        <v>103</v>
      </c>
    </row>
    <row r="28" spans="1:23">
      <c r="A28" s="504"/>
      <c r="B28" s="504"/>
      <c r="C28" s="505"/>
      <c r="D28" s="504"/>
      <c r="E28" s="504"/>
      <c r="F28" s="499"/>
      <c r="G28" s="501"/>
      <c r="H28" s="500"/>
      <c r="I28" s="501"/>
      <c r="J28" s="501"/>
      <c r="K28" s="501"/>
      <c r="L28" s="501"/>
      <c r="M28" s="501"/>
      <c r="N28" s="501"/>
      <c r="O28" s="501"/>
      <c r="P28" s="501"/>
      <c r="Q28" s="501"/>
      <c r="R28" s="501"/>
      <c r="S28" s="501"/>
      <c r="T28" s="501"/>
      <c r="U28" s="499"/>
      <c r="V28" s="499"/>
      <c r="W28" s="499"/>
    </row>
    <row r="29" spans="1:23">
      <c r="A29" s="504"/>
      <c r="B29" s="504"/>
      <c r="C29" s="505"/>
      <c r="D29" s="504"/>
      <c r="E29" s="504"/>
      <c r="F29" s="499"/>
      <c r="G29" s="501"/>
      <c r="H29" s="500"/>
      <c r="I29" s="501"/>
      <c r="J29" s="501"/>
      <c r="K29" s="501"/>
      <c r="L29" s="501"/>
      <c r="M29" s="501"/>
      <c r="N29" s="501"/>
      <c r="O29" s="501"/>
      <c r="P29" s="501"/>
      <c r="Q29" s="501"/>
      <c r="R29" s="501"/>
      <c r="S29" s="501"/>
      <c r="T29" s="501"/>
      <c r="U29" s="499"/>
      <c r="V29" s="499"/>
      <c r="W29" s="499"/>
    </row>
    <row r="30" spans="1:23">
      <c r="A30" s="504"/>
      <c r="B30" s="504"/>
      <c r="C30" s="505"/>
      <c r="D30" s="504"/>
      <c r="E30" s="504"/>
      <c r="F30" s="499"/>
      <c r="G30" s="501"/>
      <c r="H30" s="500"/>
      <c r="I30" s="501"/>
      <c r="J30" s="501"/>
      <c r="K30" s="501"/>
      <c r="L30" s="501"/>
      <c r="M30" s="501"/>
      <c r="N30" s="501"/>
      <c r="O30" s="501"/>
      <c r="P30" s="501"/>
      <c r="Q30" s="501"/>
      <c r="R30" s="501"/>
      <c r="S30" s="501"/>
      <c r="T30" s="501"/>
      <c r="U30" s="499"/>
      <c r="V30" s="499"/>
      <c r="W30" s="499"/>
    </row>
    <row r="31" spans="1:23">
      <c r="A31" s="504"/>
      <c r="B31" s="504"/>
      <c r="C31" s="505"/>
      <c r="D31" s="504"/>
      <c r="E31" s="504"/>
      <c r="F31" s="499"/>
      <c r="G31" s="501"/>
      <c r="H31" s="500"/>
      <c r="I31" s="501"/>
      <c r="J31" s="501"/>
      <c r="K31" s="501"/>
      <c r="L31" s="501"/>
      <c r="M31" s="501"/>
      <c r="N31" s="501"/>
      <c r="O31" s="501"/>
      <c r="P31" s="501"/>
      <c r="Q31" s="501"/>
      <c r="R31" s="501"/>
      <c r="S31" s="501"/>
      <c r="T31" s="501"/>
      <c r="U31" s="499"/>
      <c r="V31" s="499"/>
      <c r="W31" s="499"/>
    </row>
    <row r="32" spans="1:23">
      <c r="A32" s="504"/>
      <c r="B32" s="504"/>
      <c r="C32" s="505"/>
      <c r="D32" s="504"/>
      <c r="E32" s="504"/>
      <c r="F32" s="499"/>
      <c r="G32" s="501"/>
      <c r="H32" s="500"/>
      <c r="I32" s="501"/>
      <c r="J32" s="501"/>
      <c r="K32" s="501"/>
      <c r="L32" s="501"/>
      <c r="M32" s="501"/>
      <c r="N32" s="501"/>
      <c r="O32" s="501"/>
      <c r="P32" s="501"/>
      <c r="Q32" s="501"/>
      <c r="R32" s="501"/>
      <c r="S32" s="501"/>
      <c r="T32" s="501"/>
      <c r="U32" s="499"/>
      <c r="V32" s="499"/>
      <c r="W32" s="499"/>
    </row>
    <row r="33" spans="1:23">
      <c r="A33" s="504"/>
      <c r="B33" s="504"/>
      <c r="C33" s="505"/>
      <c r="D33" s="504"/>
      <c r="E33" s="504"/>
      <c r="F33" s="499"/>
      <c r="G33" s="501"/>
      <c r="H33" s="500"/>
      <c r="I33" s="501"/>
      <c r="J33" s="501"/>
      <c r="K33" s="501"/>
      <c r="L33" s="501"/>
      <c r="M33" s="501"/>
      <c r="N33" s="501"/>
      <c r="O33" s="501"/>
      <c r="P33" s="501"/>
      <c r="Q33" s="501"/>
      <c r="R33" s="501"/>
      <c r="S33" s="501"/>
      <c r="T33" s="501"/>
      <c r="U33" s="499"/>
      <c r="V33" s="499"/>
      <c r="W33" s="499"/>
    </row>
  </sheetData>
  <mergeCells count="33">
    <mergeCell ref="U16:U18"/>
    <mergeCell ref="V16:V18"/>
    <mergeCell ref="F19:F24"/>
    <mergeCell ref="J19:J24"/>
    <mergeCell ref="K19:K24"/>
    <mergeCell ref="L19:L24"/>
    <mergeCell ref="M19:M24"/>
    <mergeCell ref="N19:N24"/>
    <mergeCell ref="O19:O24"/>
    <mergeCell ref="P19:P24"/>
    <mergeCell ref="Q19:Q24"/>
    <mergeCell ref="J16:J18"/>
    <mergeCell ref="K16:K18"/>
    <mergeCell ref="W19:W24"/>
    <mergeCell ref="R19:R24"/>
    <mergeCell ref="S19:S24"/>
    <mergeCell ref="T19:T24"/>
    <mergeCell ref="U19:U24"/>
    <mergeCell ref="V19:V24"/>
    <mergeCell ref="A19:A24"/>
    <mergeCell ref="B19:B24"/>
    <mergeCell ref="C19:C24"/>
    <mergeCell ref="D19:D24"/>
    <mergeCell ref="E19:E24"/>
    <mergeCell ref="A16:A18"/>
    <mergeCell ref="R16:R18"/>
    <mergeCell ref="S16:S18"/>
    <mergeCell ref="T16:T18"/>
    <mergeCell ref="B16:B18"/>
    <mergeCell ref="C16:C18"/>
    <mergeCell ref="D16:D18"/>
    <mergeCell ref="E16:E18"/>
    <mergeCell ref="F16:F18"/>
  </mergeCells>
  <hyperlinks>
    <hyperlink ref="U2" r:id="rId1" xr:uid="{00000000-0004-0000-0200-000000000000}"/>
    <hyperlink ref="U3" r:id="rId2" location="eu-civil-protection-mechanism" xr:uid="{00000000-0004-0000-0200-000001000000}"/>
    <hyperlink ref="U7" r:id="rId3" xr:uid="{00000000-0004-0000-0200-000002000000}"/>
    <hyperlink ref="V7" r:id="rId4" xr:uid="{00000000-0004-0000-0200-000003000000}"/>
    <hyperlink ref="U8" r:id="rId5" xr:uid="{00000000-0004-0000-0200-000004000000}"/>
    <hyperlink ref="V8" r:id="rId6" xr:uid="{00000000-0004-0000-0200-000005000000}"/>
    <hyperlink ref="U9" r:id="rId7" xr:uid="{00000000-0004-0000-0200-000006000000}"/>
    <hyperlink ref="U10" r:id="rId8" xr:uid="{00000000-0004-0000-0200-000007000000}"/>
    <hyperlink ref="V10" r:id="rId9" location="Q1%20What%20resources%20is%20the%20IMF%20making%20available%20to%20help%20Ukraine?" xr:uid="{00000000-0004-0000-0200-000008000000}"/>
    <hyperlink ref="U12" r:id="rId10" xr:uid="{00000000-0004-0000-0200-000009000000}"/>
    <hyperlink ref="U13" r:id="rId11" xr:uid="{00000000-0004-0000-0200-00000A000000}"/>
    <hyperlink ref="U14" r:id="rId12" xr:uid="{00000000-0004-0000-0200-00000B000000}"/>
    <hyperlink ref="U15" r:id="rId13" xr:uid="{00000000-0004-0000-0200-00000C000000}"/>
    <hyperlink ref="V15" r:id="rId14" xr:uid="{00000000-0004-0000-0200-00000D000000}"/>
    <hyperlink ref="U16" r:id="rId15" xr:uid="{00000000-0004-0000-0200-00000E000000}"/>
    <hyperlink ref="V16" r:id="rId16" xr:uid="{00000000-0004-0000-0200-00000F000000}"/>
    <hyperlink ref="U19" r:id="rId17" xr:uid="{00000000-0004-0000-0200-000010000000}"/>
    <hyperlink ref="U25" r:id="rId18" xr:uid="{00000000-0004-0000-0200-000011000000}"/>
    <hyperlink ref="U26" r:id="rId19" xr:uid="{00000000-0004-0000-0200-000012000000}"/>
    <hyperlink ref="V27" r:id="rId20" xr:uid="{00000000-0004-0000-0200-000013000000}"/>
    <hyperlink ref="V19:V21" r:id="rId21" display="https://www.worldbank.org/en/news/press-release/2022/03/14/world-bank-announces-additional-200-million-in-financing-for-ukraine" xr:uid="{00000000-0004-0000-0200-000014000000}"/>
    <hyperlink ref="U27" r:id="rId22" xr:uid="{00000000-0004-0000-0200-000015000000}"/>
    <hyperlink ref="U11" r:id="rId23" xr:uid="{00000000-0004-0000-0200-000016000000}"/>
    <hyperlink ref="U4" r:id="rId24" xr:uid="{00000000-0004-0000-0200-000017000000}"/>
    <hyperlink ref="U5" r:id="rId25" xr:uid="{00000000-0004-0000-0200-000018000000}"/>
    <hyperlink ref="U6" r:id="rId26" xr:uid="{00000000-0004-0000-0200-000019000000}"/>
    <hyperlink ref="V6" r:id="rId27" xr:uid="{00000000-0004-0000-0200-00001A000000}"/>
    <hyperlink ref="W6" r:id="rId28" location=":~:text=The%20European%20Union%20agreed%20on%20the%20third%20tranche,of%20military%20equipment%20to%20the%20Ukrainian%20Armed%20Forces" xr:uid="{00000000-0004-0000-0200-00001B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472C4"/>
  </sheetPr>
  <dimension ref="A1:E242"/>
  <sheetViews>
    <sheetView topLeftCell="A175" zoomScale="85" zoomScaleNormal="85" workbookViewId="0">
      <selection activeCell="D176" sqref="D176"/>
    </sheetView>
  </sheetViews>
  <sheetFormatPr defaultColWidth="11" defaultRowHeight="15.75"/>
  <cols>
    <col min="1" max="1" width="62.625" style="201" bestFit="1" customWidth="1"/>
    <col min="2" max="2" width="32.5" style="5" customWidth="1"/>
    <col min="3" max="3" width="32.5" style="99" customWidth="1"/>
    <col min="4" max="4" width="29.5" style="96" customWidth="1"/>
    <col min="5" max="5" width="30" style="100" customWidth="1"/>
  </cols>
  <sheetData>
    <row r="1" spans="1:5" s="222" customFormat="1">
      <c r="A1" s="200" t="s">
        <v>84</v>
      </c>
      <c r="B1" s="220" t="s">
        <v>1194</v>
      </c>
      <c r="C1" s="221" t="s">
        <v>1115</v>
      </c>
      <c r="D1" s="200" t="s">
        <v>1116</v>
      </c>
      <c r="E1" s="220" t="s">
        <v>1195</v>
      </c>
    </row>
    <row r="2" spans="1:5">
      <c r="A2" s="201" t="s">
        <v>103</v>
      </c>
      <c r="B2" s="3" t="s">
        <v>103</v>
      </c>
      <c r="C2" s="489" t="s">
        <v>103</v>
      </c>
      <c r="D2" s="469" t="s">
        <v>103</v>
      </c>
      <c r="E2" s="99" t="s">
        <v>99</v>
      </c>
    </row>
    <row r="3" spans="1:5">
      <c r="A3" s="202" t="s">
        <v>251</v>
      </c>
      <c r="B3" s="5">
        <v>8625</v>
      </c>
      <c r="C3" s="241" t="s">
        <v>1196</v>
      </c>
      <c r="D3" s="148" t="s">
        <v>1197</v>
      </c>
      <c r="E3" s="99" t="s">
        <v>99</v>
      </c>
    </row>
    <row r="4" spans="1:5">
      <c r="A4" s="201" t="s">
        <v>753</v>
      </c>
      <c r="B4" s="149" t="s">
        <v>103</v>
      </c>
      <c r="C4" s="308" t="s">
        <v>103</v>
      </c>
      <c r="D4" s="300" t="s">
        <v>103</v>
      </c>
      <c r="E4" s="99" t="s">
        <v>99</v>
      </c>
    </row>
    <row r="5" spans="1:5" ht="78.75">
      <c r="A5" s="203" t="s">
        <v>1044</v>
      </c>
      <c r="B5" s="5">
        <v>517000</v>
      </c>
      <c r="C5" s="242" t="s">
        <v>1198</v>
      </c>
      <c r="D5" s="307" t="s">
        <v>1199</v>
      </c>
      <c r="E5" s="99" t="s">
        <v>99</v>
      </c>
    </row>
    <row r="6" spans="1:5" ht="47.25">
      <c r="A6" s="201" t="s">
        <v>752</v>
      </c>
      <c r="B6" s="5">
        <v>0.56999999999999995</v>
      </c>
      <c r="C6" s="33" t="s">
        <v>1200</v>
      </c>
      <c r="D6" s="307" t="s">
        <v>1201</v>
      </c>
      <c r="E6" s="99" t="s">
        <v>99</v>
      </c>
    </row>
    <row r="7" spans="1:5" ht="31.5">
      <c r="A7" s="201" t="s">
        <v>750</v>
      </c>
      <c r="B7" s="5">
        <v>11000</v>
      </c>
      <c r="C7" s="240" t="s">
        <v>1202</v>
      </c>
      <c r="D7" s="307" t="s">
        <v>1203</v>
      </c>
      <c r="E7" s="99" t="s">
        <v>99</v>
      </c>
    </row>
    <row r="8" spans="1:5">
      <c r="A8" s="202" t="s">
        <v>241</v>
      </c>
      <c r="B8" s="5">
        <v>1266</v>
      </c>
      <c r="C8" s="241" t="s">
        <v>1204</v>
      </c>
      <c r="D8" s="148" t="s">
        <v>1205</v>
      </c>
      <c r="E8" s="99" t="s">
        <v>99</v>
      </c>
    </row>
    <row r="9" spans="1:5">
      <c r="A9" s="202" t="s">
        <v>247</v>
      </c>
      <c r="B9" s="5">
        <v>2522.4499999999998</v>
      </c>
      <c r="C9" s="241" t="s">
        <v>1206</v>
      </c>
      <c r="D9" s="148" t="s">
        <v>1207</v>
      </c>
      <c r="E9" s="99" t="s">
        <v>99</v>
      </c>
    </row>
    <row r="10" spans="1:5">
      <c r="A10" s="202" t="s">
        <v>246</v>
      </c>
      <c r="B10" s="5">
        <v>5175</v>
      </c>
      <c r="C10" s="241" t="s">
        <v>1208</v>
      </c>
      <c r="D10" s="148" t="s">
        <v>1209</v>
      </c>
      <c r="E10" s="99" t="s">
        <v>99</v>
      </c>
    </row>
    <row r="11" spans="1:5">
      <c r="A11" s="202" t="s">
        <v>244</v>
      </c>
      <c r="B11" s="5">
        <v>1084</v>
      </c>
      <c r="C11" s="241" t="s">
        <v>1210</v>
      </c>
      <c r="D11" s="148" t="s">
        <v>1211</v>
      </c>
      <c r="E11" s="99" t="s">
        <v>99</v>
      </c>
    </row>
    <row r="12" spans="1:5" ht="31.5">
      <c r="A12" s="202" t="s">
        <v>239</v>
      </c>
      <c r="B12" s="149">
        <v>418.08</v>
      </c>
      <c r="C12" s="243" t="s">
        <v>1212</v>
      </c>
      <c r="D12" s="158" t="s">
        <v>1213</v>
      </c>
      <c r="E12" s="99" t="s">
        <v>99</v>
      </c>
    </row>
    <row r="13" spans="1:5">
      <c r="A13" s="201" t="s">
        <v>941</v>
      </c>
      <c r="B13" s="149" t="s">
        <v>103</v>
      </c>
      <c r="C13" s="308" t="s">
        <v>103</v>
      </c>
      <c r="D13" s="300" t="s">
        <v>103</v>
      </c>
      <c r="E13" s="99" t="s">
        <v>99</v>
      </c>
    </row>
    <row r="14" spans="1:5">
      <c r="A14" s="204" t="s">
        <v>816</v>
      </c>
      <c r="B14" s="149" t="s">
        <v>103</v>
      </c>
      <c r="C14" s="84" t="s">
        <v>103</v>
      </c>
      <c r="D14" s="298" t="s">
        <v>103</v>
      </c>
      <c r="E14" s="99" t="s">
        <v>99</v>
      </c>
    </row>
    <row r="15" spans="1:5" ht="31.5">
      <c r="A15" s="201" t="s">
        <v>507</v>
      </c>
      <c r="B15" s="5">
        <v>750</v>
      </c>
      <c r="C15" s="240" t="s">
        <v>1214</v>
      </c>
      <c r="D15" s="28" t="s">
        <v>1215</v>
      </c>
      <c r="E15" s="99" t="s">
        <v>99</v>
      </c>
    </row>
    <row r="16" spans="1:5" ht="47.25">
      <c r="A16" s="205" t="s">
        <v>364</v>
      </c>
      <c r="B16" s="151">
        <v>220000</v>
      </c>
      <c r="C16" s="154" t="s">
        <v>1216</v>
      </c>
      <c r="D16" s="159" t="s">
        <v>1217</v>
      </c>
      <c r="E16" s="99" t="s">
        <v>99</v>
      </c>
    </row>
    <row r="17" spans="1:5" ht="31.5">
      <c r="A17" s="206" t="s">
        <v>1047</v>
      </c>
      <c r="B17" s="150">
        <v>70000000</v>
      </c>
      <c r="C17" s="244" t="s">
        <v>1218</v>
      </c>
      <c r="D17" s="32" t="s">
        <v>1219</v>
      </c>
      <c r="E17" s="99" t="s">
        <v>99</v>
      </c>
    </row>
    <row r="18" spans="1:5">
      <c r="A18" s="206" t="s">
        <v>1046</v>
      </c>
      <c r="B18" s="150">
        <v>8888888</v>
      </c>
      <c r="C18" s="102" t="s">
        <v>1220</v>
      </c>
      <c r="D18" s="31" t="s">
        <v>1221</v>
      </c>
      <c r="E18" s="99" t="s">
        <v>99</v>
      </c>
    </row>
    <row r="19" spans="1:5">
      <c r="A19" s="205" t="s">
        <v>983</v>
      </c>
      <c r="B19" s="150">
        <v>130347</v>
      </c>
      <c r="C19" s="245" t="s">
        <v>1222</v>
      </c>
      <c r="D19" s="31" t="s">
        <v>1223</v>
      </c>
      <c r="E19" s="99" t="s">
        <v>99</v>
      </c>
    </row>
    <row r="20" spans="1:5">
      <c r="A20" s="206" t="s">
        <v>1049</v>
      </c>
      <c r="B20" s="150" t="s">
        <v>103</v>
      </c>
      <c r="C20" s="155"/>
      <c r="D20" s="32"/>
      <c r="E20" s="99" t="s">
        <v>99</v>
      </c>
    </row>
    <row r="21" spans="1:5" ht="47.25">
      <c r="A21" s="205" t="s">
        <v>994</v>
      </c>
      <c r="B21" s="150">
        <v>3960000</v>
      </c>
      <c r="C21" s="244" t="s">
        <v>1224</v>
      </c>
      <c r="D21" s="32" t="s">
        <v>1225</v>
      </c>
      <c r="E21" s="99" t="s">
        <v>99</v>
      </c>
    </row>
    <row r="22" spans="1:5">
      <c r="A22" s="207" t="s">
        <v>812</v>
      </c>
      <c r="B22" s="246">
        <v>102000</v>
      </c>
      <c r="C22" s="247" t="s">
        <v>1226</v>
      </c>
      <c r="D22" s="30" t="s">
        <v>1227</v>
      </c>
      <c r="E22" s="99" t="s">
        <v>99</v>
      </c>
    </row>
    <row r="23" spans="1:5" ht="78.75">
      <c r="A23" s="205" t="s">
        <v>923</v>
      </c>
      <c r="B23" s="5">
        <v>256000</v>
      </c>
      <c r="C23" s="240" t="s">
        <v>1228</v>
      </c>
      <c r="D23" s="30" t="s">
        <v>1229</v>
      </c>
      <c r="E23" s="99" t="s">
        <v>99</v>
      </c>
    </row>
    <row r="24" spans="1:5">
      <c r="A24" s="208" t="s">
        <v>626</v>
      </c>
      <c r="B24" s="149" t="s">
        <v>103</v>
      </c>
      <c r="C24" s="155"/>
      <c r="D24" s="32"/>
      <c r="E24" s="99" t="s">
        <v>99</v>
      </c>
    </row>
    <row r="25" spans="1:5" ht="78.75">
      <c r="A25" s="203" t="s">
        <v>1051</v>
      </c>
      <c r="B25" s="5">
        <v>52393</v>
      </c>
      <c r="C25" s="242" t="s">
        <v>1230</v>
      </c>
      <c r="D25" s="307" t="s">
        <v>1231</v>
      </c>
      <c r="E25" s="99" t="s">
        <v>99</v>
      </c>
    </row>
    <row r="26" spans="1:5" ht="78.75">
      <c r="A26" s="201" t="s">
        <v>457</v>
      </c>
      <c r="B26" s="150">
        <v>60000</v>
      </c>
      <c r="C26" s="242" t="s">
        <v>1232</v>
      </c>
      <c r="D26" s="307" t="s">
        <v>1233</v>
      </c>
      <c r="E26" s="99" t="s">
        <v>99</v>
      </c>
    </row>
    <row r="27" spans="1:5">
      <c r="A27" s="203" t="s">
        <v>1045</v>
      </c>
      <c r="B27" s="150" t="s">
        <v>103</v>
      </c>
      <c r="D27" s="307"/>
      <c r="E27" s="99" t="s">
        <v>99</v>
      </c>
    </row>
    <row r="28" spans="1:5" ht="94.5">
      <c r="A28" s="201" t="s">
        <v>259</v>
      </c>
      <c r="B28" s="150">
        <v>1500</v>
      </c>
      <c r="C28" s="240" t="s">
        <v>1234</v>
      </c>
      <c r="D28" s="307" t="s">
        <v>1235</v>
      </c>
      <c r="E28" s="99" t="s">
        <v>99</v>
      </c>
    </row>
    <row r="29" spans="1:5" ht="31.5">
      <c r="A29" s="201" t="s">
        <v>1036</v>
      </c>
      <c r="B29" s="5">
        <v>1500</v>
      </c>
      <c r="C29" s="240" t="s">
        <v>1236</v>
      </c>
      <c r="D29" s="307" t="s">
        <v>103</v>
      </c>
      <c r="E29" s="99" t="s">
        <v>99</v>
      </c>
    </row>
    <row r="30" spans="1:5" ht="47.25">
      <c r="A30" s="209" t="s">
        <v>278</v>
      </c>
      <c r="B30" s="5">
        <v>500</v>
      </c>
      <c r="C30" s="240" t="s">
        <v>1237</v>
      </c>
      <c r="D30" s="307" t="s">
        <v>1238</v>
      </c>
      <c r="E30" s="99" t="s">
        <v>99</v>
      </c>
    </row>
    <row r="31" spans="1:5" ht="94.5">
      <c r="A31" s="201" t="s">
        <v>545</v>
      </c>
      <c r="B31" s="3">
        <v>10</v>
      </c>
      <c r="C31" s="448" t="s">
        <v>1239</v>
      </c>
      <c r="D31" s="469" t="s">
        <v>1240</v>
      </c>
      <c r="E31" s="99" t="s">
        <v>99</v>
      </c>
    </row>
    <row r="32" spans="1:5">
      <c r="A32" s="201" t="s">
        <v>394</v>
      </c>
      <c r="B32" s="149" t="s">
        <v>103</v>
      </c>
      <c r="C32" s="29"/>
      <c r="D32" s="296"/>
      <c r="E32" s="99" t="s">
        <v>99</v>
      </c>
    </row>
    <row r="33" spans="1:5" ht="63">
      <c r="A33" s="201" t="s">
        <v>540</v>
      </c>
      <c r="B33" s="149" t="s">
        <v>103</v>
      </c>
      <c r="C33" s="489" t="s">
        <v>103</v>
      </c>
      <c r="D33" s="489" t="s">
        <v>1241</v>
      </c>
      <c r="E33" s="99" t="s">
        <v>99</v>
      </c>
    </row>
    <row r="34" spans="1:5" s="164" customFormat="1">
      <c r="A34" s="209" t="s">
        <v>261</v>
      </c>
      <c r="B34" s="149" t="s">
        <v>103</v>
      </c>
      <c r="C34" s="308"/>
      <c r="D34" s="300" t="s">
        <v>103</v>
      </c>
      <c r="E34" s="163" t="s">
        <v>99</v>
      </c>
    </row>
    <row r="35" spans="1:5" s="164" customFormat="1" ht="78.75">
      <c r="A35" s="201" t="s">
        <v>299</v>
      </c>
      <c r="B35" s="152">
        <v>30000</v>
      </c>
      <c r="C35" s="289" t="s">
        <v>1242</v>
      </c>
      <c r="D35" s="308" t="s">
        <v>1243</v>
      </c>
      <c r="E35" s="163" t="s">
        <v>99</v>
      </c>
    </row>
    <row r="36" spans="1:5" ht="110.25">
      <c r="A36" s="203" t="s">
        <v>1058</v>
      </c>
      <c r="B36" s="4">
        <v>35</v>
      </c>
      <c r="C36" s="242" t="s">
        <v>1244</v>
      </c>
      <c r="D36" s="307" t="s">
        <v>1245</v>
      </c>
      <c r="E36" s="99" t="s">
        <v>99</v>
      </c>
    </row>
    <row r="37" spans="1:5">
      <c r="A37" s="201" t="s">
        <v>1246</v>
      </c>
      <c r="B37" s="149" t="s">
        <v>103</v>
      </c>
      <c r="C37" s="307" t="s">
        <v>103</v>
      </c>
      <c r="D37" s="299" t="s">
        <v>103</v>
      </c>
      <c r="E37" s="99" t="s">
        <v>99</v>
      </c>
    </row>
    <row r="38" spans="1:5">
      <c r="A38" s="201" t="s">
        <v>949</v>
      </c>
      <c r="B38" s="149" t="s">
        <v>103</v>
      </c>
      <c r="C38" s="308" t="s">
        <v>103</v>
      </c>
      <c r="D38" s="300" t="s">
        <v>103</v>
      </c>
      <c r="E38" s="99" t="s">
        <v>99</v>
      </c>
    </row>
    <row r="39" spans="1:5" ht="47.25">
      <c r="A39" s="210" t="s">
        <v>185</v>
      </c>
      <c r="B39" s="5">
        <v>20000</v>
      </c>
      <c r="C39" s="240" t="s">
        <v>1247</v>
      </c>
      <c r="D39" s="307" t="s">
        <v>1248</v>
      </c>
      <c r="E39" s="99" t="s">
        <v>99</v>
      </c>
    </row>
    <row r="40" spans="1:5" ht="31.5">
      <c r="A40" s="201" t="s">
        <v>375</v>
      </c>
      <c r="B40" s="5">
        <v>0.4</v>
      </c>
      <c r="C40" s="240" t="s">
        <v>1249</v>
      </c>
      <c r="D40" s="307" t="s">
        <v>1250</v>
      </c>
      <c r="E40" s="99" t="s">
        <v>99</v>
      </c>
    </row>
    <row r="41" spans="1:5">
      <c r="A41" s="201" t="s">
        <v>520</v>
      </c>
      <c r="B41" s="149" t="s">
        <v>103</v>
      </c>
      <c r="C41" s="307" t="s">
        <v>103</v>
      </c>
      <c r="D41" s="299" t="s">
        <v>103</v>
      </c>
      <c r="E41" s="99" t="s">
        <v>99</v>
      </c>
    </row>
    <row r="42" spans="1:5">
      <c r="A42" s="203" t="s">
        <v>1054</v>
      </c>
      <c r="B42" s="5" t="s">
        <v>103</v>
      </c>
      <c r="D42" s="307"/>
      <c r="E42" s="99" t="s">
        <v>99</v>
      </c>
    </row>
    <row r="43" spans="1:5" ht="63">
      <c r="A43" s="203" t="s">
        <v>1053</v>
      </c>
      <c r="B43" s="5">
        <v>2285714</v>
      </c>
      <c r="C43" s="242" t="s">
        <v>1251</v>
      </c>
      <c r="D43" s="307" t="s">
        <v>1252</v>
      </c>
      <c r="E43" s="99" t="s">
        <v>99</v>
      </c>
    </row>
    <row r="44" spans="1:5" ht="47.25">
      <c r="A44" s="201" t="s">
        <v>731</v>
      </c>
      <c r="B44" s="3">
        <v>200</v>
      </c>
      <c r="C44" s="113" t="s">
        <v>1253</v>
      </c>
      <c r="D44" s="489" t="s">
        <v>1254</v>
      </c>
      <c r="E44" s="99" t="s">
        <v>99</v>
      </c>
    </row>
    <row r="45" spans="1:5" ht="47.25">
      <c r="A45" s="201" t="s">
        <v>377</v>
      </c>
      <c r="B45" s="5">
        <v>8</v>
      </c>
      <c r="C45" s="240" t="s">
        <v>1255</v>
      </c>
      <c r="D45" s="307" t="s">
        <v>1256</v>
      </c>
      <c r="E45" s="99" t="s">
        <v>99</v>
      </c>
    </row>
    <row r="46" spans="1:5">
      <c r="A46" s="203" t="s">
        <v>1085</v>
      </c>
      <c r="B46" s="5" t="s">
        <v>103</v>
      </c>
      <c r="D46" s="307"/>
      <c r="E46" s="99" t="s">
        <v>99</v>
      </c>
    </row>
    <row r="47" spans="1:5" ht="47.25">
      <c r="A47" s="203" t="s">
        <v>1080</v>
      </c>
      <c r="B47" s="5">
        <v>15000000</v>
      </c>
      <c r="C47" s="242" t="s">
        <v>1257</v>
      </c>
      <c r="D47" s="307" t="s">
        <v>1258</v>
      </c>
      <c r="E47" s="99" t="s">
        <v>99</v>
      </c>
    </row>
    <row r="48" spans="1:5" ht="63">
      <c r="A48" s="201" t="s">
        <v>1259</v>
      </c>
      <c r="B48" s="5">
        <v>527337</v>
      </c>
      <c r="C48" s="242" t="s">
        <v>1260</v>
      </c>
      <c r="D48" s="307" t="s">
        <v>1261</v>
      </c>
      <c r="E48" s="99" t="s">
        <v>99</v>
      </c>
    </row>
    <row r="49" spans="1:5" ht="63">
      <c r="A49" s="211" t="s">
        <v>975</v>
      </c>
      <c r="B49" s="5">
        <v>20000</v>
      </c>
      <c r="C49" s="292" t="s">
        <v>1262</v>
      </c>
      <c r="D49" s="310" t="s">
        <v>1263</v>
      </c>
      <c r="E49" s="99" t="s">
        <v>99</v>
      </c>
    </row>
    <row r="50" spans="1:5">
      <c r="A50" s="212" t="s">
        <v>808</v>
      </c>
      <c r="B50" s="149" t="s">
        <v>103</v>
      </c>
      <c r="C50" s="157"/>
      <c r="D50" s="311"/>
      <c r="E50" s="99" t="s">
        <v>99</v>
      </c>
    </row>
    <row r="51" spans="1:5" ht="126">
      <c r="A51" s="213" t="s">
        <v>482</v>
      </c>
      <c r="B51" s="72">
        <v>99.18</v>
      </c>
      <c r="C51" s="240" t="s">
        <v>1264</v>
      </c>
      <c r="D51" s="294" t="s">
        <v>1265</v>
      </c>
      <c r="E51" s="99" t="s">
        <v>99</v>
      </c>
    </row>
    <row r="52" spans="1:5">
      <c r="A52" s="201" t="s">
        <v>835</v>
      </c>
      <c r="B52" s="149" t="s">
        <v>103</v>
      </c>
      <c r="C52" s="307" t="s">
        <v>103</v>
      </c>
      <c r="D52" s="299" t="s">
        <v>103</v>
      </c>
      <c r="E52" s="99" t="s">
        <v>99</v>
      </c>
    </row>
    <row r="53" spans="1:5" ht="63">
      <c r="A53" s="213" t="s">
        <v>479</v>
      </c>
      <c r="B53" s="72">
        <v>15</v>
      </c>
      <c r="C53" s="153" t="s">
        <v>1266</v>
      </c>
      <c r="D53" s="294" t="s">
        <v>1267</v>
      </c>
      <c r="E53" s="99" t="s">
        <v>99</v>
      </c>
    </row>
    <row r="54" spans="1:5">
      <c r="A54" s="204" t="s">
        <v>390</v>
      </c>
      <c r="B54" s="149" t="s">
        <v>103</v>
      </c>
      <c r="C54" s="29" t="s">
        <v>103</v>
      </c>
      <c r="D54" s="296" t="s">
        <v>103</v>
      </c>
      <c r="E54" s="99" t="s">
        <v>99</v>
      </c>
    </row>
    <row r="55" spans="1:5">
      <c r="A55" s="201" t="s">
        <v>952</v>
      </c>
      <c r="B55" s="149" t="s">
        <v>103</v>
      </c>
      <c r="C55" s="308" t="s">
        <v>103</v>
      </c>
      <c r="D55" s="300" t="s">
        <v>103</v>
      </c>
      <c r="E55" s="99" t="s">
        <v>99</v>
      </c>
    </row>
    <row r="56" spans="1:5">
      <c r="A56" s="201" t="s">
        <v>1065</v>
      </c>
      <c r="B56" s="5" t="s">
        <v>103</v>
      </c>
      <c r="D56" s="307"/>
      <c r="E56" s="99" t="s">
        <v>99</v>
      </c>
    </row>
    <row r="57" spans="1:5">
      <c r="A57" s="214" t="s">
        <v>349</v>
      </c>
      <c r="B57" s="149" t="s">
        <v>103</v>
      </c>
      <c r="C57" s="307" t="s">
        <v>103</v>
      </c>
      <c r="D57" s="299" t="s">
        <v>103</v>
      </c>
      <c r="E57" s="99" t="s">
        <v>99</v>
      </c>
    </row>
    <row r="58" spans="1:5" ht="47.25">
      <c r="A58" s="201" t="s">
        <v>288</v>
      </c>
      <c r="B58" s="3">
        <v>400000</v>
      </c>
      <c r="C58" s="419" t="s">
        <v>1268</v>
      </c>
      <c r="D58" s="489" t="s">
        <v>1269</v>
      </c>
      <c r="E58" s="99" t="s">
        <v>99</v>
      </c>
    </row>
    <row r="59" spans="1:5">
      <c r="A59" s="201" t="s">
        <v>396</v>
      </c>
      <c r="B59" s="149" t="s">
        <v>103</v>
      </c>
      <c r="C59" s="29"/>
      <c r="D59" s="296"/>
      <c r="E59" s="99" t="s">
        <v>99</v>
      </c>
    </row>
    <row r="60" spans="1:5">
      <c r="A60" s="201" t="s">
        <v>751</v>
      </c>
      <c r="B60" s="149">
        <v>150</v>
      </c>
      <c r="C60" s="248" t="s">
        <v>1270</v>
      </c>
      <c r="D60" s="300" t="s">
        <v>103</v>
      </c>
      <c r="E60" s="99" t="s">
        <v>99</v>
      </c>
    </row>
    <row r="61" spans="1:5" ht="94.5">
      <c r="A61" s="201" t="s">
        <v>136</v>
      </c>
      <c r="B61" s="5">
        <v>3000</v>
      </c>
      <c r="C61" s="240" t="s">
        <v>1271</v>
      </c>
      <c r="D61" s="307" t="s">
        <v>103</v>
      </c>
      <c r="E61" s="99" t="s">
        <v>99</v>
      </c>
    </row>
    <row r="62" spans="1:5" ht="110.25">
      <c r="A62" s="201" t="s">
        <v>464</v>
      </c>
      <c r="B62" s="5">
        <v>22</v>
      </c>
      <c r="C62" s="27" t="s">
        <v>1272</v>
      </c>
      <c r="D62" s="307" t="s">
        <v>1273</v>
      </c>
      <c r="E62" s="99" t="s">
        <v>99</v>
      </c>
    </row>
    <row r="63" spans="1:5" ht="63">
      <c r="A63" s="201" t="s">
        <v>182</v>
      </c>
      <c r="B63" s="5">
        <v>219</v>
      </c>
      <c r="C63" s="113" t="s">
        <v>1274</v>
      </c>
      <c r="D63" s="307" t="s">
        <v>1275</v>
      </c>
      <c r="E63" s="99" t="s">
        <v>99</v>
      </c>
    </row>
    <row r="64" spans="1:5" ht="78.75">
      <c r="A64" s="201" t="s">
        <v>107</v>
      </c>
      <c r="B64" s="3">
        <v>0.15</v>
      </c>
      <c r="C64" s="448" t="s">
        <v>1276</v>
      </c>
      <c r="D64" s="489" t="s">
        <v>1277</v>
      </c>
      <c r="E64" s="99" t="s">
        <v>99</v>
      </c>
    </row>
    <row r="65" spans="1:5" ht="110.25">
      <c r="A65" s="201" t="s">
        <v>889</v>
      </c>
      <c r="B65" s="5">
        <v>2250</v>
      </c>
      <c r="C65" s="240" t="s">
        <v>1278</v>
      </c>
      <c r="D65" s="307" t="s">
        <v>1279</v>
      </c>
      <c r="E65" s="99" t="s">
        <v>99</v>
      </c>
    </row>
    <row r="66" spans="1:5" s="164" customFormat="1">
      <c r="A66" s="213" t="s">
        <v>699</v>
      </c>
      <c r="B66" s="149" t="s">
        <v>103</v>
      </c>
      <c r="C66" s="163"/>
      <c r="D66" s="308"/>
      <c r="E66" s="163" t="s">
        <v>99</v>
      </c>
    </row>
    <row r="67" spans="1:5" ht="31.5">
      <c r="A67" s="201" t="s">
        <v>194</v>
      </c>
      <c r="B67" s="5">
        <v>49</v>
      </c>
      <c r="C67" s="240" t="s">
        <v>1280</v>
      </c>
      <c r="D67" s="299" t="s">
        <v>1281</v>
      </c>
      <c r="E67" s="99" t="s">
        <v>99</v>
      </c>
    </row>
    <row r="68" spans="1:5" s="164" customFormat="1" ht="78.75">
      <c r="A68" s="213" t="s">
        <v>631</v>
      </c>
      <c r="B68" s="5">
        <v>4612500</v>
      </c>
      <c r="C68" s="249" t="s">
        <v>1282</v>
      </c>
      <c r="D68" s="308" t="s">
        <v>1283</v>
      </c>
      <c r="E68" s="163" t="s">
        <v>99</v>
      </c>
    </row>
    <row r="69" spans="1:5" ht="47.25">
      <c r="A69" s="201" t="s">
        <v>369</v>
      </c>
      <c r="B69" s="5">
        <v>1400</v>
      </c>
      <c r="C69" s="240" t="s">
        <v>1284</v>
      </c>
      <c r="D69" s="83" t="s">
        <v>1285</v>
      </c>
      <c r="E69" s="99" t="s">
        <v>99</v>
      </c>
    </row>
    <row r="70" spans="1:5" s="9" customFormat="1" ht="31.5">
      <c r="A70" s="201" t="s">
        <v>871</v>
      </c>
      <c r="B70" s="3">
        <v>4646</v>
      </c>
      <c r="C70" s="165" t="s">
        <v>1286</v>
      </c>
      <c r="D70" s="489" t="s">
        <v>103</v>
      </c>
      <c r="E70" s="166" t="s">
        <v>99</v>
      </c>
    </row>
    <row r="71" spans="1:5" s="9" customFormat="1" ht="94.5">
      <c r="A71" s="201" t="s">
        <v>874</v>
      </c>
      <c r="B71" s="3">
        <v>100</v>
      </c>
      <c r="C71" s="166" t="s">
        <v>1287</v>
      </c>
      <c r="D71" s="489" t="s">
        <v>103</v>
      </c>
      <c r="E71" s="166" t="s">
        <v>99</v>
      </c>
    </row>
    <row r="72" spans="1:5" ht="31.5">
      <c r="A72" s="201" t="s">
        <v>1288</v>
      </c>
      <c r="B72" s="5">
        <v>527337</v>
      </c>
      <c r="C72" s="242" t="s">
        <v>1260</v>
      </c>
      <c r="D72" s="307" t="s">
        <v>1289</v>
      </c>
      <c r="E72" s="99" t="s">
        <v>99</v>
      </c>
    </row>
    <row r="73" spans="1:5">
      <c r="A73" s="202" t="s">
        <v>248</v>
      </c>
      <c r="B73" s="149" t="s">
        <v>103</v>
      </c>
      <c r="C73" s="148" t="s">
        <v>103</v>
      </c>
      <c r="D73" s="148" t="s">
        <v>103</v>
      </c>
      <c r="E73" s="99" t="s">
        <v>99</v>
      </c>
    </row>
    <row r="74" spans="1:5">
      <c r="A74" s="202" t="s">
        <v>250</v>
      </c>
      <c r="B74" s="149" t="s">
        <v>103</v>
      </c>
      <c r="C74" s="148" t="s">
        <v>103</v>
      </c>
      <c r="D74" s="148" t="s">
        <v>103</v>
      </c>
      <c r="E74" s="99" t="s">
        <v>99</v>
      </c>
    </row>
    <row r="75" spans="1:5">
      <c r="A75" s="202" t="s">
        <v>249</v>
      </c>
      <c r="B75" s="149" t="s">
        <v>103</v>
      </c>
      <c r="C75" s="148" t="s">
        <v>103</v>
      </c>
      <c r="D75" s="148" t="s">
        <v>103</v>
      </c>
      <c r="E75" s="99" t="s">
        <v>99</v>
      </c>
    </row>
    <row r="76" spans="1:5">
      <c r="A76" s="202" t="s">
        <v>242</v>
      </c>
      <c r="B76" s="149" t="s">
        <v>103</v>
      </c>
      <c r="C76" s="148" t="s">
        <v>103</v>
      </c>
      <c r="D76" s="148" t="s">
        <v>103</v>
      </c>
      <c r="E76" s="99" t="s">
        <v>99</v>
      </c>
    </row>
    <row r="77" spans="1:5">
      <c r="A77" s="202" t="s">
        <v>243</v>
      </c>
      <c r="B77" s="149" t="s">
        <v>103</v>
      </c>
      <c r="C77" s="148" t="s">
        <v>103</v>
      </c>
      <c r="D77" s="148" t="s">
        <v>103</v>
      </c>
      <c r="E77" s="99" t="s">
        <v>99</v>
      </c>
    </row>
    <row r="78" spans="1:5">
      <c r="A78" s="202" t="s">
        <v>245</v>
      </c>
      <c r="B78" s="149" t="s">
        <v>103</v>
      </c>
      <c r="C78" s="148" t="s">
        <v>103</v>
      </c>
      <c r="D78" s="148" t="s">
        <v>103</v>
      </c>
      <c r="E78" s="99" t="s">
        <v>99</v>
      </c>
    </row>
    <row r="79" spans="1:5">
      <c r="A79" s="201" t="s">
        <v>395</v>
      </c>
      <c r="B79" s="149" t="s">
        <v>103</v>
      </c>
      <c r="C79" s="29"/>
      <c r="D79" s="296"/>
      <c r="E79" s="99" t="s">
        <v>99</v>
      </c>
    </row>
    <row r="80" spans="1:5" ht="47.25">
      <c r="A80" s="201" t="s">
        <v>184</v>
      </c>
      <c r="B80" s="5">
        <v>8</v>
      </c>
      <c r="C80" s="240" t="s">
        <v>1255</v>
      </c>
      <c r="D80" s="307" t="s">
        <v>1256</v>
      </c>
      <c r="E80" s="99" t="s">
        <v>99</v>
      </c>
    </row>
    <row r="81" spans="1:5">
      <c r="A81" s="201" t="s">
        <v>521</v>
      </c>
      <c r="B81" s="149" t="s">
        <v>103</v>
      </c>
      <c r="C81" s="307" t="s">
        <v>103</v>
      </c>
      <c r="D81" s="299" t="s">
        <v>103</v>
      </c>
      <c r="E81" s="99" t="s">
        <v>99</v>
      </c>
    </row>
    <row r="82" spans="1:5" ht="78.75">
      <c r="A82" s="201" t="s">
        <v>352</v>
      </c>
      <c r="B82" s="5">
        <v>256000</v>
      </c>
      <c r="C82" s="240" t="s">
        <v>1228</v>
      </c>
      <c r="D82" s="307" t="s">
        <v>1290</v>
      </c>
      <c r="E82" s="99" t="s">
        <v>99</v>
      </c>
    </row>
    <row r="83" spans="1:5">
      <c r="A83" s="201" t="s">
        <v>754</v>
      </c>
      <c r="B83" s="97">
        <v>102000</v>
      </c>
      <c r="C83" s="110" t="s">
        <v>1226</v>
      </c>
      <c r="D83" s="300" t="s">
        <v>1291</v>
      </c>
      <c r="E83" s="99" t="s">
        <v>99</v>
      </c>
    </row>
    <row r="84" spans="1:5" ht="31.5">
      <c r="A84" s="201" t="s">
        <v>669</v>
      </c>
      <c r="B84" s="5">
        <v>32000</v>
      </c>
      <c r="C84" s="240" t="s">
        <v>1292</v>
      </c>
      <c r="D84" s="299" t="s">
        <v>103</v>
      </c>
      <c r="E84" s="99" t="s">
        <v>99</v>
      </c>
    </row>
    <row r="85" spans="1:5">
      <c r="A85" s="201" t="s">
        <v>455</v>
      </c>
      <c r="B85" s="149" t="s">
        <v>103</v>
      </c>
      <c r="C85" s="307" t="s">
        <v>103</v>
      </c>
      <c r="D85" s="299" t="s">
        <v>103</v>
      </c>
      <c r="E85" s="99" t="s">
        <v>99</v>
      </c>
    </row>
    <row r="86" spans="1:5" ht="31.5">
      <c r="A86" s="213" t="s">
        <v>1074</v>
      </c>
      <c r="B86" s="5">
        <v>22000</v>
      </c>
      <c r="C86" s="242" t="s">
        <v>1293</v>
      </c>
      <c r="D86" s="307" t="s">
        <v>1294</v>
      </c>
      <c r="E86" s="99" t="s">
        <v>99</v>
      </c>
    </row>
    <row r="87" spans="1:5" ht="31.5">
      <c r="A87" s="201" t="s">
        <v>1035</v>
      </c>
      <c r="B87" s="5">
        <v>2000</v>
      </c>
      <c r="C87" s="292" t="s">
        <v>1295</v>
      </c>
      <c r="D87" s="310" t="s">
        <v>1296</v>
      </c>
      <c r="E87" s="99" t="s">
        <v>99</v>
      </c>
    </row>
    <row r="88" spans="1:5">
      <c r="A88" s="201" t="s">
        <v>749</v>
      </c>
      <c r="B88" s="246">
        <v>35000</v>
      </c>
      <c r="C88" s="290" t="s">
        <v>1297</v>
      </c>
      <c r="D88" s="295" t="s">
        <v>1298</v>
      </c>
      <c r="E88" s="99" t="s">
        <v>99</v>
      </c>
    </row>
    <row r="89" spans="1:5" ht="94.5">
      <c r="A89" s="201" t="s">
        <v>258</v>
      </c>
      <c r="B89" s="5">
        <v>5300</v>
      </c>
      <c r="C89" s="292" t="s">
        <v>1299</v>
      </c>
      <c r="D89" s="310" t="s">
        <v>1300</v>
      </c>
      <c r="E89" s="99" t="s">
        <v>99</v>
      </c>
    </row>
    <row r="90" spans="1:5" ht="63">
      <c r="A90" s="213" t="s">
        <v>483</v>
      </c>
      <c r="B90" s="72">
        <v>8</v>
      </c>
      <c r="C90" s="156" t="s">
        <v>1301</v>
      </c>
      <c r="D90" s="315" t="s">
        <v>1302</v>
      </c>
      <c r="E90" s="99" t="s">
        <v>99</v>
      </c>
    </row>
    <row r="91" spans="1:5" ht="94.5">
      <c r="A91" s="214" t="s">
        <v>228</v>
      </c>
      <c r="B91" s="23">
        <v>2</v>
      </c>
      <c r="C91" s="73" t="s">
        <v>1303</v>
      </c>
      <c r="D91" s="8" t="s">
        <v>1304</v>
      </c>
      <c r="E91" s="99" t="s">
        <v>99</v>
      </c>
    </row>
    <row r="92" spans="1:5" ht="31.5">
      <c r="A92" s="201" t="s">
        <v>114</v>
      </c>
      <c r="B92" s="5">
        <v>1.29</v>
      </c>
      <c r="C92" s="113" t="s">
        <v>1305</v>
      </c>
      <c r="D92" s="307" t="s">
        <v>1306</v>
      </c>
      <c r="E92" s="99" t="s">
        <v>99</v>
      </c>
    </row>
    <row r="93" spans="1:5" ht="47.25">
      <c r="A93" s="201" t="s">
        <v>104</v>
      </c>
      <c r="B93" s="3">
        <v>4</v>
      </c>
      <c r="C93" s="448" t="s">
        <v>1307</v>
      </c>
      <c r="D93" s="489" t="s">
        <v>1308</v>
      </c>
      <c r="E93" s="99" t="s">
        <v>99</v>
      </c>
    </row>
    <row r="94" spans="1:5" ht="31.5">
      <c r="A94" s="201" t="s">
        <v>529</v>
      </c>
      <c r="B94" s="5">
        <v>1.33</v>
      </c>
      <c r="C94" s="240" t="s">
        <v>1309</v>
      </c>
      <c r="D94" s="307" t="s">
        <v>1310</v>
      </c>
      <c r="E94" s="99" t="s">
        <v>99</v>
      </c>
    </row>
    <row r="95" spans="1:5" s="164" customFormat="1" ht="47.25">
      <c r="A95" s="201" t="s">
        <v>100</v>
      </c>
      <c r="B95" s="97">
        <v>2.2999999999999998</v>
      </c>
      <c r="C95" s="308" t="s">
        <v>1311</v>
      </c>
      <c r="D95" s="308" t="s">
        <v>1312</v>
      </c>
      <c r="E95" s="163" t="s">
        <v>99</v>
      </c>
    </row>
    <row r="96" spans="1:5" s="164" customFormat="1" ht="94.5">
      <c r="A96" s="201" t="s">
        <v>110</v>
      </c>
      <c r="B96" s="97">
        <v>2</v>
      </c>
      <c r="C96" s="167" t="s">
        <v>1303</v>
      </c>
      <c r="D96" s="308" t="s">
        <v>1313</v>
      </c>
      <c r="E96" s="163" t="s">
        <v>99</v>
      </c>
    </row>
    <row r="97" spans="1:5">
      <c r="A97" s="201" t="s">
        <v>990</v>
      </c>
      <c r="B97" s="149" t="s">
        <v>103</v>
      </c>
      <c r="D97" s="307"/>
      <c r="E97" s="99" t="s">
        <v>99</v>
      </c>
    </row>
    <row r="98" spans="1:5" ht="47.25">
      <c r="A98" s="201" t="s">
        <v>421</v>
      </c>
      <c r="B98" s="149" t="s">
        <v>103</v>
      </c>
      <c r="C98" s="26" t="s">
        <v>103</v>
      </c>
      <c r="D98" s="489" t="s">
        <v>1314</v>
      </c>
      <c r="E98" s="99" t="s">
        <v>99</v>
      </c>
    </row>
    <row r="99" spans="1:5" ht="63">
      <c r="A99" s="203" t="s">
        <v>1050</v>
      </c>
      <c r="B99" s="5">
        <v>300000</v>
      </c>
      <c r="C99" s="242" t="s">
        <v>1315</v>
      </c>
      <c r="D99" s="307" t="s">
        <v>1316</v>
      </c>
      <c r="E99" s="99" t="s">
        <v>99</v>
      </c>
    </row>
    <row r="100" spans="1:5">
      <c r="A100" s="203" t="s">
        <v>1059</v>
      </c>
      <c r="B100" s="5" t="s">
        <v>103</v>
      </c>
      <c r="D100" s="307"/>
      <c r="E100" s="99" t="s">
        <v>99</v>
      </c>
    </row>
    <row r="101" spans="1:5" ht="31.5">
      <c r="A101" s="201" t="s">
        <v>144</v>
      </c>
      <c r="B101" s="5">
        <v>2000</v>
      </c>
      <c r="C101" s="240" t="s">
        <v>1295</v>
      </c>
      <c r="D101" s="307" t="s">
        <v>1317</v>
      </c>
      <c r="E101" s="99" t="s">
        <v>99</v>
      </c>
    </row>
    <row r="102" spans="1:5" ht="31.5">
      <c r="A102" s="211" t="s">
        <v>192</v>
      </c>
      <c r="B102" s="4">
        <v>2000</v>
      </c>
      <c r="C102" s="292" t="s">
        <v>1295</v>
      </c>
      <c r="D102" s="310" t="s">
        <v>1318</v>
      </c>
      <c r="E102" s="99" t="s">
        <v>99</v>
      </c>
    </row>
    <row r="103" spans="1:5" ht="94.5">
      <c r="A103" s="212" t="s">
        <v>1040</v>
      </c>
      <c r="B103" s="5">
        <v>5300</v>
      </c>
      <c r="C103" s="293" t="s">
        <v>1319</v>
      </c>
      <c r="D103" s="311" t="s">
        <v>1300</v>
      </c>
      <c r="E103" s="99" t="s">
        <v>99</v>
      </c>
    </row>
    <row r="104" spans="1:5">
      <c r="A104" s="215" t="s">
        <v>1055</v>
      </c>
      <c r="B104" s="5" t="s">
        <v>103</v>
      </c>
      <c r="D104" s="307"/>
      <c r="E104" s="99" t="s">
        <v>99</v>
      </c>
    </row>
    <row r="105" spans="1:5" ht="78.75">
      <c r="A105" s="201" t="s">
        <v>106</v>
      </c>
      <c r="B105" s="3">
        <v>0.25</v>
      </c>
      <c r="C105" s="448" t="s">
        <v>1320</v>
      </c>
      <c r="D105" s="489" t="s">
        <v>1321</v>
      </c>
      <c r="E105" s="99" t="s">
        <v>99</v>
      </c>
    </row>
    <row r="106" spans="1:5" s="164" customFormat="1">
      <c r="A106" s="213" t="s">
        <v>697</v>
      </c>
      <c r="B106" s="149" t="s">
        <v>103</v>
      </c>
      <c r="C106" s="163"/>
      <c r="D106" s="308"/>
      <c r="E106" s="163" t="s">
        <v>99</v>
      </c>
    </row>
    <row r="107" spans="1:5" ht="31.5">
      <c r="A107" s="201" t="s">
        <v>465</v>
      </c>
      <c r="B107" s="5">
        <v>3000</v>
      </c>
      <c r="C107" s="240" t="s">
        <v>1322</v>
      </c>
      <c r="D107" s="299" t="s">
        <v>103</v>
      </c>
      <c r="E107" s="99" t="s">
        <v>99</v>
      </c>
    </row>
    <row r="108" spans="1:5" ht="63">
      <c r="A108" s="203" t="s">
        <v>1052</v>
      </c>
      <c r="B108" s="5">
        <v>17400000</v>
      </c>
      <c r="C108" s="242" t="s">
        <v>1323</v>
      </c>
      <c r="D108" s="307" t="s">
        <v>1324</v>
      </c>
      <c r="E108" s="99" t="s">
        <v>99</v>
      </c>
    </row>
    <row r="109" spans="1:5" ht="47.25">
      <c r="A109" s="201" t="s">
        <v>665</v>
      </c>
      <c r="B109" s="97">
        <v>65</v>
      </c>
      <c r="C109" s="308" t="s">
        <v>1325</v>
      </c>
      <c r="D109" s="300" t="s">
        <v>103</v>
      </c>
      <c r="E109" s="99" t="s">
        <v>99</v>
      </c>
    </row>
    <row r="110" spans="1:5" ht="63">
      <c r="A110" s="213" t="s">
        <v>478</v>
      </c>
      <c r="B110" s="72">
        <v>16.5</v>
      </c>
      <c r="C110" s="240" t="s">
        <v>1326</v>
      </c>
      <c r="D110" s="294" t="s">
        <v>1327</v>
      </c>
      <c r="E110" s="99" t="s">
        <v>99</v>
      </c>
    </row>
    <row r="111" spans="1:5" ht="31.5">
      <c r="A111" s="201" t="s">
        <v>980</v>
      </c>
      <c r="B111" s="246">
        <v>68500</v>
      </c>
      <c r="C111" s="307" t="s">
        <v>1328</v>
      </c>
      <c r="D111" s="299" t="s">
        <v>1329</v>
      </c>
      <c r="E111" s="99" t="s">
        <v>99</v>
      </c>
    </row>
    <row r="112" spans="1:5" ht="47.25">
      <c r="A112" s="201" t="s">
        <v>476</v>
      </c>
      <c r="B112" s="97">
        <v>250</v>
      </c>
      <c r="C112" s="240" t="s">
        <v>1330</v>
      </c>
      <c r="D112" s="307" t="s">
        <v>1331</v>
      </c>
      <c r="E112" s="99" t="s">
        <v>99</v>
      </c>
    </row>
    <row r="113" spans="1:5" ht="78.75">
      <c r="A113" s="201" t="s">
        <v>732</v>
      </c>
      <c r="B113" s="3">
        <v>0.25</v>
      </c>
      <c r="C113" s="448" t="s">
        <v>1320</v>
      </c>
      <c r="D113" s="489" t="s">
        <v>1332</v>
      </c>
      <c r="E113" s="99" t="s">
        <v>99</v>
      </c>
    </row>
    <row r="114" spans="1:5" s="9" customFormat="1">
      <c r="A114" s="213" t="s">
        <v>633</v>
      </c>
      <c r="B114" s="149" t="s">
        <v>103</v>
      </c>
      <c r="C114" s="166"/>
      <c r="D114" s="489"/>
      <c r="E114" s="166" t="s">
        <v>99</v>
      </c>
    </row>
    <row r="115" spans="1:5">
      <c r="A115" s="204" t="s">
        <v>456</v>
      </c>
      <c r="B115" s="72" t="s">
        <v>103</v>
      </c>
      <c r="C115" s="299" t="s">
        <v>103</v>
      </c>
      <c r="D115" s="299" t="s">
        <v>103</v>
      </c>
      <c r="E115" s="99" t="s">
        <v>120</v>
      </c>
    </row>
    <row r="116" spans="1:5" ht="47.25">
      <c r="A116" s="201" t="s">
        <v>668</v>
      </c>
      <c r="B116" s="5">
        <v>33000</v>
      </c>
      <c r="C116" s="240" t="s">
        <v>1333</v>
      </c>
      <c r="D116" s="307" t="s">
        <v>1334</v>
      </c>
      <c r="E116" s="99" t="s">
        <v>99</v>
      </c>
    </row>
    <row r="117" spans="1:5" ht="63">
      <c r="A117" s="203" t="s">
        <v>1084</v>
      </c>
      <c r="B117" s="5">
        <v>40000</v>
      </c>
      <c r="C117" s="242" t="s">
        <v>1335</v>
      </c>
      <c r="D117" s="307" t="s">
        <v>1336</v>
      </c>
      <c r="E117" s="99" t="s">
        <v>99</v>
      </c>
    </row>
    <row r="118" spans="1:5" s="164" customFormat="1" ht="78.75">
      <c r="A118" s="201" t="s">
        <v>1337</v>
      </c>
      <c r="B118" s="98">
        <v>0.15</v>
      </c>
      <c r="C118" s="291" t="s">
        <v>1276</v>
      </c>
      <c r="D118" s="308" t="s">
        <v>1338</v>
      </c>
      <c r="E118" s="163" t="s">
        <v>99</v>
      </c>
    </row>
    <row r="119" spans="1:5">
      <c r="A119" s="216" t="s">
        <v>1056</v>
      </c>
      <c r="B119" s="5" t="s">
        <v>103</v>
      </c>
      <c r="D119" s="307"/>
      <c r="E119" s="99" t="s">
        <v>99</v>
      </c>
    </row>
    <row r="120" spans="1:5">
      <c r="A120" s="203" t="s">
        <v>1057</v>
      </c>
      <c r="B120" s="5" t="s">
        <v>103</v>
      </c>
      <c r="D120" s="307"/>
      <c r="E120" s="99" t="s">
        <v>99</v>
      </c>
    </row>
    <row r="121" spans="1:5" s="164" customFormat="1">
      <c r="A121" s="213" t="s">
        <v>787</v>
      </c>
      <c r="B121" s="149" t="s">
        <v>103</v>
      </c>
      <c r="C121" s="163"/>
      <c r="D121" s="308"/>
      <c r="E121" s="496" t="s">
        <v>99</v>
      </c>
    </row>
    <row r="122" spans="1:5" s="164" customFormat="1">
      <c r="A122" s="213" t="s">
        <v>783</v>
      </c>
      <c r="B122" s="149" t="s">
        <v>103</v>
      </c>
      <c r="C122" s="163"/>
      <c r="D122" s="308"/>
      <c r="E122" s="496" t="s">
        <v>99</v>
      </c>
    </row>
    <row r="123" spans="1:5" s="164" customFormat="1">
      <c r="A123" s="213" t="s">
        <v>786</v>
      </c>
      <c r="B123" s="149" t="s">
        <v>103</v>
      </c>
      <c r="C123" s="163"/>
      <c r="D123" s="308"/>
      <c r="E123" s="496" t="s">
        <v>99</v>
      </c>
    </row>
    <row r="124" spans="1:5">
      <c r="A124" s="201" t="s">
        <v>947</v>
      </c>
      <c r="B124" s="149" t="s">
        <v>103</v>
      </c>
      <c r="C124" s="308" t="s">
        <v>103</v>
      </c>
      <c r="D124" s="300" t="s">
        <v>103</v>
      </c>
      <c r="E124" s="309" t="s">
        <v>99</v>
      </c>
    </row>
    <row r="125" spans="1:5">
      <c r="A125" s="201" t="s">
        <v>951</v>
      </c>
      <c r="B125" s="149" t="s">
        <v>103</v>
      </c>
      <c r="C125" s="308" t="s">
        <v>103</v>
      </c>
      <c r="D125" s="300" t="s">
        <v>103</v>
      </c>
      <c r="E125" s="309" t="s">
        <v>99</v>
      </c>
    </row>
    <row r="126" spans="1:5">
      <c r="A126" s="201" t="s">
        <v>950</v>
      </c>
      <c r="B126" s="149" t="s">
        <v>103</v>
      </c>
      <c r="C126" s="308" t="s">
        <v>103</v>
      </c>
      <c r="D126" s="300" t="s">
        <v>103</v>
      </c>
      <c r="E126" s="309" t="s">
        <v>99</v>
      </c>
    </row>
    <row r="127" spans="1:5">
      <c r="A127" s="214" t="s">
        <v>840</v>
      </c>
      <c r="B127" s="149" t="s">
        <v>103</v>
      </c>
      <c r="C127" s="25" t="s">
        <v>103</v>
      </c>
      <c r="D127" s="474" t="s">
        <v>103</v>
      </c>
      <c r="E127" s="309" t="s">
        <v>99</v>
      </c>
    </row>
    <row r="128" spans="1:5">
      <c r="A128" s="214" t="s">
        <v>841</v>
      </c>
      <c r="B128" s="149" t="s">
        <v>103</v>
      </c>
      <c r="C128" s="25" t="s">
        <v>103</v>
      </c>
      <c r="D128" s="474" t="s">
        <v>103</v>
      </c>
      <c r="E128" s="309" t="s">
        <v>99</v>
      </c>
    </row>
    <row r="129" spans="1:5">
      <c r="A129" s="214" t="s">
        <v>839</v>
      </c>
      <c r="B129" s="149" t="s">
        <v>103</v>
      </c>
      <c r="C129" s="73" t="s">
        <v>103</v>
      </c>
      <c r="D129" s="474" t="s">
        <v>103</v>
      </c>
      <c r="E129" s="309" t="s">
        <v>99</v>
      </c>
    </row>
    <row r="130" spans="1:5" ht="31.5">
      <c r="A130" s="214" t="s">
        <v>229</v>
      </c>
      <c r="B130" s="23">
        <v>20</v>
      </c>
      <c r="C130" s="25" t="s">
        <v>1339</v>
      </c>
      <c r="D130" s="474" t="s">
        <v>1340</v>
      </c>
      <c r="E130" s="309" t="s">
        <v>99</v>
      </c>
    </row>
    <row r="131" spans="1:5" ht="47.25">
      <c r="A131" s="201" t="s">
        <v>445</v>
      </c>
      <c r="B131" s="5">
        <v>10000</v>
      </c>
      <c r="C131" s="240" t="s">
        <v>1330</v>
      </c>
      <c r="D131" s="299" t="s">
        <v>103</v>
      </c>
      <c r="E131" s="309" t="s">
        <v>99</v>
      </c>
    </row>
    <row r="132" spans="1:5" ht="31.5">
      <c r="A132" s="201" t="s">
        <v>519</v>
      </c>
      <c r="B132" s="5">
        <v>4000</v>
      </c>
      <c r="C132" s="240" t="s">
        <v>1341</v>
      </c>
      <c r="D132" s="299" t="s">
        <v>103</v>
      </c>
      <c r="E132" s="309" t="s">
        <v>99</v>
      </c>
    </row>
    <row r="133" spans="1:5">
      <c r="A133" s="203" t="s">
        <v>1064</v>
      </c>
      <c r="B133" s="5" t="s">
        <v>103</v>
      </c>
      <c r="D133" s="307"/>
      <c r="E133" s="309" t="s">
        <v>99</v>
      </c>
    </row>
    <row r="134" spans="1:5">
      <c r="A134" s="201" t="s">
        <v>948</v>
      </c>
      <c r="B134" s="149" t="s">
        <v>103</v>
      </c>
      <c r="C134" s="308" t="s">
        <v>103</v>
      </c>
      <c r="D134" s="300" t="s">
        <v>103</v>
      </c>
      <c r="E134" s="309" t="s">
        <v>99</v>
      </c>
    </row>
    <row r="135" spans="1:5">
      <c r="A135" s="201" t="s">
        <v>746</v>
      </c>
      <c r="B135" s="149" t="s">
        <v>103</v>
      </c>
      <c r="C135" s="308" t="s">
        <v>103</v>
      </c>
      <c r="D135" s="300" t="s">
        <v>103</v>
      </c>
      <c r="E135" s="309" t="s">
        <v>99</v>
      </c>
    </row>
    <row r="136" spans="1:5" ht="31.5">
      <c r="A136" s="201" t="s">
        <v>1039</v>
      </c>
      <c r="B136" s="5">
        <v>800</v>
      </c>
      <c r="C136" s="240" t="s">
        <v>1342</v>
      </c>
      <c r="D136" s="307" t="s">
        <v>1343</v>
      </c>
      <c r="E136" s="309" t="s">
        <v>99</v>
      </c>
    </row>
    <row r="137" spans="1:5" s="164" customFormat="1" ht="31.5">
      <c r="A137" s="201" t="s">
        <v>108</v>
      </c>
      <c r="B137" s="149" t="s">
        <v>103</v>
      </c>
      <c r="C137" s="289" t="s">
        <v>1344</v>
      </c>
      <c r="D137" s="300" t="s">
        <v>1345</v>
      </c>
      <c r="E137" s="496" t="s">
        <v>99</v>
      </c>
    </row>
    <row r="138" spans="1:5">
      <c r="A138" s="213" t="s">
        <v>632</v>
      </c>
      <c r="B138" s="149" t="s">
        <v>103</v>
      </c>
      <c r="D138" s="307"/>
      <c r="E138" s="309" t="s">
        <v>99</v>
      </c>
    </row>
    <row r="139" spans="1:5">
      <c r="A139" s="201" t="s">
        <v>454</v>
      </c>
      <c r="B139" s="149" t="s">
        <v>103</v>
      </c>
      <c r="C139" s="307" t="s">
        <v>103</v>
      </c>
      <c r="D139" s="299" t="s">
        <v>103</v>
      </c>
      <c r="E139" s="309" t="s">
        <v>99</v>
      </c>
    </row>
    <row r="140" spans="1:5">
      <c r="A140" s="203" t="s">
        <v>1079</v>
      </c>
      <c r="B140" s="5" t="s">
        <v>103</v>
      </c>
      <c r="D140" s="307"/>
      <c r="E140" s="309"/>
    </row>
    <row r="141" spans="1:5" ht="47.25">
      <c r="A141" s="201" t="s">
        <v>420</v>
      </c>
      <c r="B141" s="3">
        <v>400000</v>
      </c>
      <c r="C141" s="419" t="s">
        <v>1268</v>
      </c>
      <c r="D141" s="489" t="s">
        <v>1346</v>
      </c>
      <c r="E141" s="309"/>
    </row>
    <row r="142" spans="1:5" ht="31.5">
      <c r="A142" s="201" t="s">
        <v>898</v>
      </c>
      <c r="B142" s="5">
        <v>644000</v>
      </c>
      <c r="C142" s="307" t="s">
        <v>1347</v>
      </c>
      <c r="D142" s="299"/>
      <c r="E142" s="309"/>
    </row>
    <row r="143" spans="1:5" ht="63">
      <c r="A143" s="201" t="s">
        <v>1038</v>
      </c>
      <c r="B143" s="5">
        <v>700</v>
      </c>
      <c r="C143" s="240" t="s">
        <v>1348</v>
      </c>
      <c r="D143" s="307" t="s">
        <v>1349</v>
      </c>
      <c r="E143" s="309"/>
    </row>
    <row r="144" spans="1:5" ht="47.25">
      <c r="A144" s="201" t="s">
        <v>480</v>
      </c>
      <c r="B144" s="97">
        <v>0.85</v>
      </c>
      <c r="C144" s="240" t="s">
        <v>1350</v>
      </c>
      <c r="D144" s="307" t="s">
        <v>1351</v>
      </c>
      <c r="E144" s="309"/>
    </row>
    <row r="145" spans="1:5">
      <c r="A145" s="201" t="s">
        <v>453</v>
      </c>
      <c r="B145" s="149" t="s">
        <v>103</v>
      </c>
      <c r="C145" s="307" t="s">
        <v>103</v>
      </c>
      <c r="D145" s="299" t="s">
        <v>103</v>
      </c>
      <c r="E145" s="309"/>
    </row>
    <row r="146" spans="1:5" ht="47.25">
      <c r="A146" s="201" t="s">
        <v>186</v>
      </c>
      <c r="B146" s="5">
        <v>3000</v>
      </c>
      <c r="C146" s="240" t="s">
        <v>1247</v>
      </c>
      <c r="D146" s="307" t="s">
        <v>1352</v>
      </c>
      <c r="E146" s="309"/>
    </row>
    <row r="147" spans="1:5">
      <c r="A147" s="201" t="s">
        <v>755</v>
      </c>
      <c r="B147" s="149" t="s">
        <v>103</v>
      </c>
      <c r="C147" s="240" t="s">
        <v>103</v>
      </c>
      <c r="D147" s="300" t="s">
        <v>103</v>
      </c>
      <c r="E147" s="309"/>
    </row>
    <row r="148" spans="1:5" ht="31.5">
      <c r="A148" s="201" t="s">
        <v>466</v>
      </c>
      <c r="B148" s="5">
        <v>0.7</v>
      </c>
      <c r="C148" s="240" t="s">
        <v>1353</v>
      </c>
      <c r="D148" s="307" t="s">
        <v>1354</v>
      </c>
      <c r="E148" s="309"/>
    </row>
    <row r="149" spans="1:5" s="9" customFormat="1">
      <c r="A149" s="217" t="s">
        <v>702</v>
      </c>
      <c r="B149" s="149" t="s">
        <v>103</v>
      </c>
      <c r="C149" s="166"/>
      <c r="D149" s="489"/>
      <c r="E149" s="481"/>
    </row>
    <row r="150" spans="1:5" ht="47.25">
      <c r="A150" s="213" t="s">
        <v>477</v>
      </c>
      <c r="B150" s="72">
        <v>202</v>
      </c>
      <c r="C150" s="240" t="s">
        <v>1330</v>
      </c>
      <c r="D150" s="294" t="s">
        <v>1355</v>
      </c>
      <c r="E150" s="309"/>
    </row>
    <row r="151" spans="1:5" ht="63">
      <c r="A151" s="201" t="s">
        <v>1042</v>
      </c>
      <c r="B151" s="5">
        <v>5</v>
      </c>
      <c r="C151" s="307" t="s">
        <v>103</v>
      </c>
      <c r="D151" s="307" t="s">
        <v>1356</v>
      </c>
      <c r="E151" s="309"/>
    </row>
    <row r="152" spans="1:5" ht="63">
      <c r="A152" s="201" t="s">
        <v>826</v>
      </c>
      <c r="B152" s="5">
        <v>115000000</v>
      </c>
      <c r="C152" s="240" t="s">
        <v>1357</v>
      </c>
      <c r="D152" s="299"/>
      <c r="E152" s="309"/>
    </row>
    <row r="153" spans="1:5" ht="63">
      <c r="A153" s="201" t="s">
        <v>830</v>
      </c>
      <c r="B153" s="5">
        <v>1000000</v>
      </c>
      <c r="C153" s="240" t="s">
        <v>1357</v>
      </c>
      <c r="D153" s="299"/>
      <c r="E153" s="309"/>
    </row>
    <row r="154" spans="1:5" s="9" customFormat="1" ht="63">
      <c r="A154" s="201" t="s">
        <v>105</v>
      </c>
      <c r="B154" s="3">
        <v>10</v>
      </c>
      <c r="C154" s="448" t="s">
        <v>1358</v>
      </c>
      <c r="D154" s="489" t="s">
        <v>1359</v>
      </c>
      <c r="E154" s="481"/>
    </row>
    <row r="155" spans="1:5" ht="63">
      <c r="A155" s="201" t="s">
        <v>1041</v>
      </c>
      <c r="B155" s="5">
        <v>1100</v>
      </c>
      <c r="C155" s="240" t="s">
        <v>1360</v>
      </c>
      <c r="D155" s="307" t="s">
        <v>1361</v>
      </c>
      <c r="E155" s="309"/>
    </row>
    <row r="156" spans="1:5" s="9" customFormat="1" ht="31.5">
      <c r="A156" s="209" t="s">
        <v>254</v>
      </c>
      <c r="B156" s="5">
        <v>119000</v>
      </c>
      <c r="C156" s="240" t="s">
        <v>1362</v>
      </c>
      <c r="D156" s="469" t="s">
        <v>1363</v>
      </c>
      <c r="E156" s="481"/>
    </row>
    <row r="157" spans="1:5" ht="31.5">
      <c r="A157" s="201" t="s">
        <v>376</v>
      </c>
      <c r="B157" s="5">
        <v>2000</v>
      </c>
      <c r="C157" s="240" t="s">
        <v>1295</v>
      </c>
      <c r="D157" s="307" t="s">
        <v>1364</v>
      </c>
      <c r="E157" s="309"/>
    </row>
    <row r="158" spans="1:5" s="9" customFormat="1" ht="31.5">
      <c r="A158" s="205" t="s">
        <v>109</v>
      </c>
      <c r="B158" s="3">
        <v>75</v>
      </c>
      <c r="C158" s="489" t="s">
        <v>1365</v>
      </c>
      <c r="D158" s="469"/>
      <c r="E158" s="481"/>
    </row>
    <row r="159" spans="1:5">
      <c r="A159" s="206" t="s">
        <v>1081</v>
      </c>
      <c r="B159" s="5" t="s">
        <v>103</v>
      </c>
      <c r="D159" s="307"/>
      <c r="E159" s="309"/>
    </row>
    <row r="160" spans="1:5" s="9" customFormat="1" ht="47.25">
      <c r="A160" s="208" t="s">
        <v>701</v>
      </c>
      <c r="B160" s="5">
        <v>8900</v>
      </c>
      <c r="C160" s="165" t="s">
        <v>1366</v>
      </c>
      <c r="D160" s="489" t="s">
        <v>1367</v>
      </c>
      <c r="E160" s="481"/>
    </row>
    <row r="161" spans="1:5" ht="31.5">
      <c r="A161" s="205" t="s">
        <v>510</v>
      </c>
      <c r="B161" s="5">
        <v>150</v>
      </c>
      <c r="C161" s="240" t="s">
        <v>1368</v>
      </c>
      <c r="D161" s="307" t="s">
        <v>1369</v>
      </c>
      <c r="E161" s="309"/>
    </row>
    <row r="162" spans="1:5">
      <c r="A162" s="205" t="s">
        <v>1086</v>
      </c>
      <c r="B162" s="5" t="s">
        <v>103</v>
      </c>
      <c r="D162" s="307"/>
      <c r="E162" s="309"/>
    </row>
    <row r="163" spans="1:5">
      <c r="A163" s="208" t="s">
        <v>481</v>
      </c>
      <c r="B163" s="149" t="s">
        <v>103</v>
      </c>
      <c r="C163" s="307"/>
      <c r="D163" s="299"/>
      <c r="E163" s="309"/>
    </row>
    <row r="164" spans="1:5">
      <c r="A164" s="205" t="s">
        <v>969</v>
      </c>
      <c r="B164" s="149" t="s">
        <v>103</v>
      </c>
      <c r="C164" s="307" t="s">
        <v>103</v>
      </c>
      <c r="D164" s="299" t="s">
        <v>103</v>
      </c>
      <c r="E164" s="309"/>
    </row>
    <row r="165" spans="1:5">
      <c r="A165" s="205" t="s">
        <v>946</v>
      </c>
      <c r="B165" s="149" t="s">
        <v>103</v>
      </c>
      <c r="C165" s="308" t="s">
        <v>103</v>
      </c>
      <c r="D165" s="300" t="s">
        <v>103</v>
      </c>
      <c r="E165" s="309"/>
    </row>
    <row r="166" spans="1:5" ht="31.5">
      <c r="A166" s="205" t="s">
        <v>451</v>
      </c>
      <c r="B166" s="5">
        <v>119000</v>
      </c>
      <c r="C166" s="240" t="s">
        <v>1362</v>
      </c>
      <c r="D166" s="299" t="s">
        <v>103</v>
      </c>
      <c r="E166" s="309"/>
    </row>
    <row r="167" spans="1:5" ht="31.5">
      <c r="A167" s="205" t="s">
        <v>705</v>
      </c>
      <c r="B167" s="97">
        <v>119000</v>
      </c>
      <c r="C167" s="240" t="s">
        <v>1362</v>
      </c>
      <c r="D167" s="307" t="s">
        <v>1370</v>
      </c>
      <c r="E167" s="309"/>
    </row>
    <row r="168" spans="1:5" ht="47.25">
      <c r="A168" s="205" t="s">
        <v>461</v>
      </c>
      <c r="B168" s="5">
        <v>22700</v>
      </c>
      <c r="C168" s="240" t="s">
        <v>1371</v>
      </c>
      <c r="D168" s="307" t="s">
        <v>1372</v>
      </c>
      <c r="E168" s="309"/>
    </row>
    <row r="169" spans="1:5" ht="47.25">
      <c r="A169" s="205" t="s">
        <v>370</v>
      </c>
      <c r="B169" s="5">
        <v>100</v>
      </c>
      <c r="C169" s="240" t="s">
        <v>1373</v>
      </c>
      <c r="D169" s="307" t="s">
        <v>1374</v>
      </c>
      <c r="E169" s="309"/>
    </row>
    <row r="170" spans="1:5" s="9" customFormat="1">
      <c r="A170" s="218" t="s">
        <v>260</v>
      </c>
      <c r="B170" s="149" t="s">
        <v>103</v>
      </c>
      <c r="C170" s="489"/>
      <c r="D170" s="469" t="s">
        <v>103</v>
      </c>
      <c r="E170" s="481"/>
    </row>
    <row r="171" spans="1:5">
      <c r="A171" s="206" t="s">
        <v>1048</v>
      </c>
      <c r="B171" s="5" t="s">
        <v>103</v>
      </c>
      <c r="D171" s="307"/>
      <c r="E171" s="309"/>
    </row>
    <row r="172" spans="1:5" s="9" customFormat="1">
      <c r="A172" s="205" t="s">
        <v>295</v>
      </c>
      <c r="B172" s="3">
        <v>500000</v>
      </c>
      <c r="C172" s="448" t="s">
        <v>1375</v>
      </c>
      <c r="D172" s="469" t="s">
        <v>103</v>
      </c>
      <c r="E172" s="481"/>
    </row>
    <row r="173" spans="1:5" s="9" customFormat="1">
      <c r="A173" s="218" t="s">
        <v>262</v>
      </c>
      <c r="B173" s="149" t="s">
        <v>103</v>
      </c>
      <c r="C173" s="489"/>
      <c r="D173" s="469" t="s">
        <v>103</v>
      </c>
      <c r="E173" s="481"/>
    </row>
    <row r="174" spans="1:5">
      <c r="A174" s="206" t="s">
        <v>1083</v>
      </c>
      <c r="B174" s="5" t="s">
        <v>103</v>
      </c>
      <c r="D174" s="307"/>
      <c r="E174" s="309"/>
    </row>
    <row r="175" spans="1:5" ht="110.25">
      <c r="A175" s="205" t="s">
        <v>1037</v>
      </c>
      <c r="B175" s="5">
        <v>6000</v>
      </c>
      <c r="C175" s="240" t="s">
        <v>1376</v>
      </c>
      <c r="D175" s="307" t="s">
        <v>1377</v>
      </c>
      <c r="E175" s="309"/>
    </row>
    <row r="176" spans="1:5">
      <c r="A176" s="206" t="s">
        <v>1063</v>
      </c>
      <c r="B176" s="5" t="s">
        <v>103</v>
      </c>
      <c r="C176" s="5" t="s">
        <v>103</v>
      </c>
      <c r="D176" s="5" t="s">
        <v>103</v>
      </c>
      <c r="E176" s="309"/>
    </row>
    <row r="177" spans="1:5">
      <c r="A177" s="250" t="s">
        <v>1082</v>
      </c>
      <c r="B177" s="5" t="s">
        <v>103</v>
      </c>
      <c r="C177" s="5" t="s">
        <v>103</v>
      </c>
      <c r="D177" s="5" t="s">
        <v>103</v>
      </c>
      <c r="E177" s="309"/>
    </row>
    <row r="178" spans="1:5">
      <c r="A178" s="208" t="s">
        <v>678</v>
      </c>
      <c r="B178" s="149" t="s">
        <v>103</v>
      </c>
      <c r="C178" s="149" t="s">
        <v>103</v>
      </c>
      <c r="D178" s="149" t="s">
        <v>103</v>
      </c>
      <c r="E178" s="309"/>
    </row>
    <row r="179" spans="1:5" ht="31.5">
      <c r="A179" s="201" t="s">
        <v>224</v>
      </c>
      <c r="B179" s="5">
        <v>2000</v>
      </c>
      <c r="C179" s="307" t="s">
        <v>1378</v>
      </c>
      <c r="D179" s="307" t="s">
        <v>1379</v>
      </c>
      <c r="E179" s="309"/>
    </row>
    <row r="180" spans="1:5" ht="94.5">
      <c r="A180" s="205" t="s">
        <v>139</v>
      </c>
      <c r="B180" s="5">
        <v>1662.5</v>
      </c>
      <c r="C180" s="240" t="s">
        <v>1380</v>
      </c>
      <c r="D180" s="307" t="s">
        <v>1381</v>
      </c>
      <c r="E180" s="309"/>
    </row>
    <row r="181" spans="1:5" ht="63">
      <c r="A181" s="205" t="s">
        <v>422</v>
      </c>
      <c r="B181" s="3">
        <v>10000</v>
      </c>
      <c r="C181" s="73" t="s">
        <v>1382</v>
      </c>
      <c r="D181" s="8" t="s">
        <v>1383</v>
      </c>
      <c r="E181" s="309"/>
    </row>
    <row r="182" spans="1:5" ht="63">
      <c r="A182" s="219" t="s">
        <v>227</v>
      </c>
      <c r="B182" s="23">
        <v>10000</v>
      </c>
      <c r="C182" s="73" t="s">
        <v>1382</v>
      </c>
      <c r="D182" s="8" t="s">
        <v>1384</v>
      </c>
      <c r="E182" s="309"/>
    </row>
    <row r="183" spans="1:5" ht="126">
      <c r="A183" s="205" t="s">
        <v>429</v>
      </c>
      <c r="B183" s="5">
        <v>6000</v>
      </c>
      <c r="C183" s="307" t="s">
        <v>1385</v>
      </c>
      <c r="D183" s="489" t="s">
        <v>1386</v>
      </c>
      <c r="E183" s="309"/>
    </row>
    <row r="184" spans="1:5" s="9" customFormat="1">
      <c r="A184" s="208" t="s">
        <v>1387</v>
      </c>
      <c r="B184" s="149" t="s">
        <v>103</v>
      </c>
      <c r="C184" s="149" t="s">
        <v>103</v>
      </c>
      <c r="D184" s="149" t="s">
        <v>103</v>
      </c>
      <c r="E184" s="481"/>
    </row>
    <row r="185" spans="1:5" ht="47.25">
      <c r="A185" s="205" t="s">
        <v>516</v>
      </c>
      <c r="B185" s="5">
        <v>27500</v>
      </c>
      <c r="C185" s="240" t="s">
        <v>1388</v>
      </c>
      <c r="D185" s="28" t="s">
        <v>1389</v>
      </c>
      <c r="E185" s="309"/>
    </row>
    <row r="186" spans="1:5" s="164" customFormat="1">
      <c r="A186" s="208" t="s">
        <v>700</v>
      </c>
      <c r="B186" s="149" t="s">
        <v>103</v>
      </c>
      <c r="C186" s="149" t="s">
        <v>103</v>
      </c>
      <c r="D186" s="149" t="s">
        <v>103</v>
      </c>
      <c r="E186" s="496"/>
    </row>
    <row r="187" spans="1:5" s="9" customFormat="1">
      <c r="A187" s="208" t="s">
        <v>698</v>
      </c>
      <c r="B187" s="149" t="s">
        <v>103</v>
      </c>
      <c r="C187" s="149" t="s">
        <v>103</v>
      </c>
      <c r="D187" s="149" t="s">
        <v>103</v>
      </c>
      <c r="E187" s="481"/>
    </row>
    <row r="188" spans="1:5">
      <c r="A188" s="201" t="s">
        <v>945</v>
      </c>
      <c r="B188" s="149" t="s">
        <v>103</v>
      </c>
      <c r="C188" s="149" t="s">
        <v>103</v>
      </c>
      <c r="D188" s="149" t="s">
        <v>103</v>
      </c>
      <c r="E188" s="309"/>
    </row>
    <row r="189" spans="1:5" ht="63">
      <c r="A189" s="201" t="s">
        <v>511</v>
      </c>
      <c r="B189" s="97">
        <v>299</v>
      </c>
      <c r="C189" s="289" t="s">
        <v>1390</v>
      </c>
      <c r="D189" s="308" t="s">
        <v>1391</v>
      </c>
      <c r="E189" s="309"/>
    </row>
    <row r="190" spans="1:5" ht="47.25">
      <c r="A190" s="201" t="s">
        <v>716</v>
      </c>
      <c r="B190" s="5">
        <v>4500000</v>
      </c>
      <c r="C190" s="242" t="s">
        <v>1392</v>
      </c>
      <c r="D190" s="149" t="s">
        <v>103</v>
      </c>
      <c r="E190" s="309"/>
    </row>
    <row r="191" spans="1:5" ht="48" customHeight="1">
      <c r="A191" s="201" t="s">
        <v>412</v>
      </c>
      <c r="B191" s="5">
        <v>30000</v>
      </c>
      <c r="C191" s="99" t="s">
        <v>1393</v>
      </c>
      <c r="D191" s="149" t="s">
        <v>103</v>
      </c>
      <c r="E191" s="309"/>
    </row>
    <row r="192" spans="1:5" ht="47.25">
      <c r="A192" s="201" t="s">
        <v>425</v>
      </c>
      <c r="B192" s="5">
        <v>5500000</v>
      </c>
      <c r="C192" s="242" t="s">
        <v>1393</v>
      </c>
      <c r="D192" s="149" t="s">
        <v>103</v>
      </c>
      <c r="E192" s="309"/>
    </row>
    <row r="193" spans="4:5">
      <c r="D193" s="307"/>
      <c r="E193" s="309"/>
    </row>
    <row r="194" spans="4:5">
      <c r="D194" s="307"/>
      <c r="E194" s="309"/>
    </row>
    <row r="195" spans="4:5">
      <c r="D195" s="307"/>
      <c r="E195" s="309"/>
    </row>
    <row r="196" spans="4:5">
      <c r="D196" s="307"/>
      <c r="E196" s="309"/>
    </row>
    <row r="197" spans="4:5">
      <c r="D197" s="307"/>
      <c r="E197" s="309"/>
    </row>
    <row r="198" spans="4:5">
      <c r="D198" s="307"/>
      <c r="E198" s="309"/>
    </row>
    <row r="199" spans="4:5">
      <c r="D199" s="307"/>
      <c r="E199" s="309"/>
    </row>
    <row r="200" spans="4:5">
      <c r="D200" s="307"/>
      <c r="E200" s="309"/>
    </row>
    <row r="201" spans="4:5">
      <c r="D201" s="307"/>
      <c r="E201" s="309"/>
    </row>
    <row r="202" spans="4:5">
      <c r="D202" s="307"/>
      <c r="E202" s="309"/>
    </row>
    <row r="203" spans="4:5">
      <c r="D203" s="307"/>
      <c r="E203" s="309"/>
    </row>
    <row r="204" spans="4:5">
      <c r="D204" s="307"/>
      <c r="E204" s="309"/>
    </row>
    <row r="205" spans="4:5">
      <c r="D205" s="307"/>
      <c r="E205" s="309"/>
    </row>
    <row r="206" spans="4:5">
      <c r="D206" s="307"/>
      <c r="E206" s="309"/>
    </row>
    <row r="207" spans="4:5">
      <c r="D207" s="307"/>
      <c r="E207" s="309"/>
    </row>
    <row r="208" spans="4:5">
      <c r="D208" s="307"/>
      <c r="E208" s="309"/>
    </row>
    <row r="209" spans="4:5">
      <c r="D209" s="307"/>
      <c r="E209" s="309"/>
    </row>
    <row r="210" spans="4:5">
      <c r="D210" s="307"/>
      <c r="E210" s="309"/>
    </row>
    <row r="211" spans="4:5">
      <c r="D211" s="307"/>
      <c r="E211" s="309"/>
    </row>
    <row r="212" spans="4:5">
      <c r="D212" s="307"/>
      <c r="E212" s="309"/>
    </row>
    <row r="213" spans="4:5">
      <c r="D213" s="307"/>
      <c r="E213" s="309"/>
    </row>
    <row r="214" spans="4:5">
      <c r="D214" s="307"/>
      <c r="E214" s="309"/>
    </row>
    <row r="215" spans="4:5">
      <c r="D215" s="307"/>
      <c r="E215" s="309"/>
    </row>
    <row r="216" spans="4:5">
      <c r="D216" s="307"/>
      <c r="E216" s="309"/>
    </row>
    <row r="217" spans="4:5">
      <c r="D217" s="307"/>
      <c r="E217" s="309"/>
    </row>
    <row r="218" spans="4:5">
      <c r="D218" s="307"/>
      <c r="E218" s="309"/>
    </row>
    <row r="219" spans="4:5">
      <c r="D219" s="307"/>
      <c r="E219" s="309"/>
    </row>
    <row r="220" spans="4:5">
      <c r="D220" s="307"/>
      <c r="E220" s="309"/>
    </row>
    <row r="221" spans="4:5">
      <c r="D221" s="307"/>
      <c r="E221" s="309"/>
    </row>
    <row r="222" spans="4:5">
      <c r="D222" s="307"/>
      <c r="E222" s="309"/>
    </row>
    <row r="223" spans="4:5">
      <c r="D223" s="307"/>
      <c r="E223" s="309"/>
    </row>
    <row r="224" spans="4:5">
      <c r="D224" s="307"/>
      <c r="E224" s="309"/>
    </row>
    <row r="225" spans="4:5">
      <c r="D225" s="307"/>
      <c r="E225" s="309"/>
    </row>
    <row r="226" spans="4:5">
      <c r="D226" s="307"/>
      <c r="E226" s="309"/>
    </row>
    <row r="227" spans="4:5">
      <c r="D227" s="307"/>
      <c r="E227" s="309"/>
    </row>
    <row r="228" spans="4:5">
      <c r="D228" s="307"/>
      <c r="E228" s="309"/>
    </row>
    <row r="229" spans="4:5">
      <c r="D229" s="307"/>
      <c r="E229" s="309"/>
    </row>
    <row r="230" spans="4:5">
      <c r="D230" s="307"/>
      <c r="E230" s="309"/>
    </row>
    <row r="231" spans="4:5">
      <c r="D231" s="307"/>
      <c r="E231" s="309"/>
    </row>
    <row r="232" spans="4:5">
      <c r="D232" s="307"/>
      <c r="E232" s="309"/>
    </row>
    <row r="233" spans="4:5">
      <c r="D233" s="307"/>
      <c r="E233" s="309"/>
    </row>
    <row r="234" spans="4:5">
      <c r="D234" s="307"/>
      <c r="E234" s="309"/>
    </row>
    <row r="235" spans="4:5">
      <c r="D235" s="307"/>
      <c r="E235" s="309"/>
    </row>
    <row r="236" spans="4:5">
      <c r="D236" s="307"/>
      <c r="E236" s="309"/>
    </row>
    <row r="237" spans="4:5">
      <c r="D237" s="307"/>
      <c r="E237" s="309"/>
    </row>
    <row r="238" spans="4:5">
      <c r="D238" s="307"/>
      <c r="E238" s="309"/>
    </row>
    <row r="239" spans="4:5">
      <c r="D239" s="307"/>
      <c r="E239" s="309"/>
    </row>
    <row r="240" spans="4:5">
      <c r="D240" s="307"/>
      <c r="E240" s="309"/>
    </row>
    <row r="241" spans="4:5">
      <c r="D241" s="307"/>
      <c r="E241" s="309"/>
    </row>
    <row r="242" spans="4:5">
      <c r="D242" s="307"/>
      <c r="E242" s="309"/>
    </row>
  </sheetData>
  <autoFilter ref="A1:D189" xr:uid="{00000000-0009-0000-0000-000003000000}">
    <sortState ref="A2:D189">
      <sortCondition ref="A1:A189"/>
    </sortState>
  </autoFilter>
  <hyperlinks>
    <hyperlink ref="C116" r:id="rId1" xr:uid="{00000000-0004-0000-0300-000000000000}"/>
    <hyperlink ref="C84" r:id="rId2" xr:uid="{00000000-0004-0000-0300-000001000000}"/>
    <hyperlink ref="C7" r:id="rId3" xr:uid="{00000000-0004-0000-0300-000002000000}"/>
    <hyperlink ref="C80" r:id="rId4" xr:uid="{00000000-0004-0000-0300-000003000000}"/>
    <hyperlink ref="C146" r:id="rId5" xr:uid="{00000000-0004-0000-0300-000004000000}"/>
    <hyperlink ref="C67" r:id="rId6" xr:uid="{00000000-0004-0000-0300-000005000000}"/>
    <hyperlink ref="C102" r:id="rId7" xr:uid="{00000000-0004-0000-0300-000006000000}"/>
    <hyperlink ref="C69" r:id="rId8" xr:uid="{00000000-0004-0000-0300-000007000000}"/>
    <hyperlink ref="C94" r:id="rId9" xr:uid="{00000000-0004-0000-0300-000008000000}"/>
    <hyperlink ref="C169" r:id="rId10" xr:uid="{00000000-0004-0000-0300-000009000000}"/>
    <hyperlink ref="C45" r:id="rId11" xr:uid="{00000000-0004-0000-0300-00000A000000}"/>
    <hyperlink ref="C28" r:id="rId12" location="Export_(Military/LE)" xr:uid="{00000000-0004-0000-0300-00000B000000}"/>
    <hyperlink ref="C15" r:id="rId13" xr:uid="{00000000-0004-0000-0300-00000C000000}"/>
    <hyperlink ref="C185" r:id="rId14" xr:uid="{00000000-0004-0000-0300-00000D000000}"/>
    <hyperlink ref="C182" r:id="rId15" xr:uid="{00000000-0004-0000-0300-00000E000000}"/>
    <hyperlink ref="C91" r:id="rId16" xr:uid="{00000000-0004-0000-0300-00000F000000}"/>
    <hyperlink ref="C16" r:id="rId17" xr:uid="{00000000-0004-0000-0300-000010000000}"/>
    <hyperlink ref="C58" r:id="rId18" xr:uid="{00000000-0004-0000-0300-000011000000}"/>
    <hyperlink ref="C141" r:id="rId19" xr:uid="{00000000-0004-0000-0300-000012000000}"/>
    <hyperlink ref="C181" r:id="rId20" xr:uid="{00000000-0004-0000-0300-000013000000}"/>
    <hyperlink ref="C105" r:id="rId21" xr:uid="{00000000-0004-0000-0300-000014000000}"/>
    <hyperlink ref="C93" r:id="rId22" xr:uid="{00000000-0004-0000-0300-000015000000}"/>
    <hyperlink ref="C31" r:id="rId23" xr:uid="{00000000-0004-0000-0300-000016000000}"/>
    <hyperlink ref="C49" r:id="rId24" xr:uid="{00000000-0004-0000-0300-000017000000}"/>
    <hyperlink ref="C168" r:id="rId25" xr:uid="{00000000-0004-0000-0300-000018000000}"/>
    <hyperlink ref="C107" r:id="rId26" xr:uid="{00000000-0004-0000-0300-000019000000}"/>
    <hyperlink ref="C148" r:id="rId27" xr:uid="{00000000-0004-0000-0300-00001A000000}"/>
    <hyperlink ref="C166" r:id="rId28" xr:uid="{00000000-0004-0000-0300-00001B000000}"/>
    <hyperlink ref="C82" r:id="rId29" xr:uid="{00000000-0004-0000-0300-00001C000000}"/>
    <hyperlink ref="C87" r:id="rId30" xr:uid="{00000000-0004-0000-0300-00001D000000}"/>
    <hyperlink ref="C29" r:id="rId31" xr:uid="{00000000-0004-0000-0300-00001E000000}"/>
    <hyperlink ref="C175" r:id="rId32" xr:uid="{00000000-0004-0000-0300-00001F000000}"/>
    <hyperlink ref="C65" r:id="rId33" xr:uid="{00000000-0004-0000-0300-000020000000}"/>
    <hyperlink ref="C143" r:id="rId34" xr:uid="{00000000-0004-0000-0300-000021000000}"/>
    <hyperlink ref="C64" r:id="rId35" xr:uid="{00000000-0004-0000-0300-000022000000}"/>
    <hyperlink ref="C136" r:id="rId36" xr:uid="{00000000-0004-0000-0300-000023000000}"/>
    <hyperlink ref="C103" r:id="rId37" xr:uid="{00000000-0004-0000-0300-000024000000}"/>
    <hyperlink ref="C113" r:id="rId38" xr:uid="{00000000-0004-0000-0300-000025000000}"/>
    <hyperlink ref="C155" r:id="rId39" xr:uid="{00000000-0004-0000-0300-000026000000}"/>
    <hyperlink ref="C44" r:id="rId40" xr:uid="{00000000-0004-0000-0300-000027000000}"/>
    <hyperlink ref="C167" r:id="rId41" xr:uid="{00000000-0004-0000-0300-000028000000}"/>
    <hyperlink ref="C92" r:id="rId42" xr:uid="{00000000-0004-0000-0300-000029000000}"/>
    <hyperlink ref="C63" r:id="rId43" xr:uid="{00000000-0004-0000-0300-00002A000000}"/>
    <hyperlink ref="C89" r:id="rId44" xr:uid="{00000000-0004-0000-0300-00002B000000}"/>
    <hyperlink ref="C62" r:id="rId45" xr:uid="{00000000-0004-0000-0300-00002C000000}"/>
    <hyperlink ref="C131" r:id="rId46" xr:uid="{00000000-0004-0000-0300-00002D000000}"/>
    <hyperlink ref="C30" r:id="rId47" xr:uid="{00000000-0004-0000-0300-00002E000000}"/>
    <hyperlink ref="C180" r:id="rId48" display="https://www.globalpetrolprices.com/gasoline_prices/" xr:uid="{00000000-0004-0000-0300-00002F000000}"/>
    <hyperlink ref="C101" r:id="rId49" xr:uid="{00000000-0004-0000-0300-000030000000}"/>
    <hyperlink ref="C61" r:id="rId50" location=":~:text=Anyways%2C%20you%20can%20buy%20a,on%20a%20great%20little%20rifle" xr:uid="{00000000-0004-0000-0300-000031000000}"/>
    <hyperlink ref="C161" r:id="rId51" xr:uid="{00000000-0004-0000-0300-000032000000}"/>
    <hyperlink ref="C132" r:id="rId52" xr:uid="{00000000-0004-0000-0300-000033000000}"/>
    <hyperlink ref="C6" r:id="rId53" xr:uid="{00000000-0004-0000-0300-000034000000}"/>
    <hyperlink ref="C39" r:id="rId54" xr:uid="{00000000-0004-0000-0300-000035000000}"/>
    <hyperlink ref="C40" r:id="rId55" xr:uid="{00000000-0004-0000-0300-000036000000}"/>
    <hyperlink ref="C157" r:id="rId56" xr:uid="{00000000-0004-0000-0300-000037000000}"/>
    <hyperlink ref="C112" r:id="rId57" xr:uid="{00000000-0004-0000-0300-000038000000}"/>
    <hyperlink ref="C144" r:id="rId58" xr:uid="{00000000-0004-0000-0300-000039000000}"/>
    <hyperlink ref="D45" r:id="rId59" display="https://en.wikipedia.org/wiki/Meal,_Ready-to-Eat" xr:uid="{00000000-0004-0000-0300-00003A000000}"/>
    <hyperlink ref="D15" r:id="rId60" display="https://en.wikipedia.org/wiki/Comparison_of_the_AK-47_and_M16" xr:uid="{00000000-0004-0000-0300-00003B000000}"/>
    <hyperlink ref="D185" r:id="rId61" display="https://hcpresources.medtronic.com/blog/high-acuity-ventilator-cost-guide" xr:uid="{00000000-0004-0000-0300-00003C000000}"/>
    <hyperlink ref="C152" r:id="rId62" xr:uid="{00000000-0004-0000-0300-00003D000000}"/>
    <hyperlink ref="C153" r:id="rId63" xr:uid="{00000000-0004-0000-0300-00003E000000}"/>
    <hyperlink ref="C150" r:id="rId64" xr:uid="{00000000-0004-0000-0300-00003F000000}"/>
    <hyperlink ref="C110" r:id="rId65" location=":~:text=It%20is%20estimated%20that%20there,them%20is%20%24300%20to%20%241000." xr:uid="{00000000-0004-0000-0300-000040000000}"/>
    <hyperlink ref="C53" r:id="rId66" display="https://www.pmulcahy.com/explosives/explosives.html" xr:uid="{00000000-0004-0000-0300-000041000000}"/>
    <hyperlink ref="C90" r:id="rId67" display="https://www.ebay.de/itm/261421940408" xr:uid="{00000000-0004-0000-0300-000042000000}"/>
    <hyperlink ref="C51" r:id="rId68" location=":~:text=Der%20Einsatz%20von%20Linearladungen%20%28Sprengschnur%29%20stellt%20hier%20eine,Kosten%20von%2018%20Cent%20f%C3%BCr%20jeden%20vernichteten%20Datentr%C3%A4ger." xr:uid="{00000000-0004-0000-0300-000043000000}"/>
    <hyperlink ref="C154" r:id="rId69" xr:uid="{00000000-0004-0000-0300-000044000000}"/>
    <hyperlink ref="C137" r:id="rId70" xr:uid="{00000000-0004-0000-0300-000045000000}"/>
    <hyperlink ref="C96" r:id="rId71" xr:uid="{00000000-0004-0000-0300-000046000000}"/>
    <hyperlink ref="C172" r:id="rId72" xr:uid="{00000000-0004-0000-0300-000047000000}"/>
    <hyperlink ref="C35" r:id="rId73" xr:uid="{00000000-0004-0000-0300-000048000000}"/>
    <hyperlink ref="C118" r:id="rId74" xr:uid="{00000000-0004-0000-0300-000049000000}"/>
    <hyperlink ref="C70" r:id="rId75" xr:uid="{00000000-0004-0000-0300-00004A000000}"/>
    <hyperlink ref="C3" r:id="rId76" xr:uid="{00000000-0004-0000-0300-00004B000000}"/>
    <hyperlink ref="C5" r:id="rId77" xr:uid="{00000000-0004-0000-0300-00004C000000}"/>
    <hyperlink ref="C8" r:id="rId78" xr:uid="{00000000-0004-0000-0300-00004D000000}"/>
    <hyperlink ref="C9" r:id="rId79" xr:uid="{00000000-0004-0000-0300-00004E000000}"/>
    <hyperlink ref="C10" r:id="rId80" xr:uid="{00000000-0004-0000-0300-00004F000000}"/>
    <hyperlink ref="C11" r:id="rId81" xr:uid="{00000000-0004-0000-0300-000050000000}"/>
    <hyperlink ref="C12" r:id="rId82" xr:uid="{00000000-0004-0000-0300-000051000000}"/>
    <hyperlink ref="C17" r:id="rId83" xr:uid="{00000000-0004-0000-0300-000052000000}"/>
    <hyperlink ref="C18" r:id="rId84" xr:uid="{00000000-0004-0000-0300-000053000000}"/>
    <hyperlink ref="C19" r:id="rId85" xr:uid="{00000000-0004-0000-0300-000054000000}"/>
    <hyperlink ref="C83" r:id="rId86" xr:uid="{00000000-0004-0000-0300-000055000000}"/>
    <hyperlink ref="C21" r:id="rId87" xr:uid="{00000000-0004-0000-0300-000056000000}"/>
    <hyperlink ref="C22" r:id="rId88" xr:uid="{00000000-0004-0000-0300-000057000000}"/>
    <hyperlink ref="C23" r:id="rId89" xr:uid="{00000000-0004-0000-0300-000058000000}"/>
    <hyperlink ref="C25" r:id="rId90" xr:uid="{00000000-0004-0000-0300-000059000000}"/>
    <hyperlink ref="C26" r:id="rId91" location=":~:text=Buying%20an%20armored%20car%20is,while%20others%20need%20special%20work" xr:uid="{00000000-0004-0000-0300-00005A000000}"/>
    <hyperlink ref="C36" r:id="rId92" xr:uid="{00000000-0004-0000-0300-00005B000000}"/>
    <hyperlink ref="C43" r:id="rId93" xr:uid="{00000000-0004-0000-0300-00005C000000}"/>
    <hyperlink ref="C47" r:id="rId94" xr:uid="{00000000-0004-0000-0300-00005D000000}"/>
    <hyperlink ref="C48" r:id="rId95" xr:uid="{00000000-0004-0000-0300-00005E000000}"/>
    <hyperlink ref="C72" r:id="rId96" xr:uid="{00000000-0004-0000-0300-00005F000000}"/>
    <hyperlink ref="C60" r:id="rId97" location=":~:text=Fly%20Eye%20%E2%80%93%20%24149.99&amp;text=Trim%2Fstabilization%20adjustment.,-Camera%20%E2%80%93%20Wi%2DFi" xr:uid="{00000000-0004-0000-0300-000060000000}"/>
    <hyperlink ref="C68" r:id="rId98" xr:uid="{00000000-0004-0000-0300-000061000000}"/>
    <hyperlink ref="C86" r:id="rId99" xr:uid="{00000000-0004-0000-0300-000062000000}"/>
    <hyperlink ref="C88" r:id="rId100" xr:uid="{00000000-0004-0000-0300-000063000000}"/>
    <hyperlink ref="C99" r:id="rId101" location=":~:text=The%20unit%20cost%20of%20a,to%20A3%20costs%20%24160%20000" xr:uid="{00000000-0004-0000-0300-000064000000}"/>
    <hyperlink ref="C108" r:id="rId102" location=":~:text=Overall%2C%2063%20Mi%2D17s%20were,52%20Mi%2D171E%2C%20respectively" xr:uid="{00000000-0004-0000-0300-000065000000}"/>
    <hyperlink ref="C117" r:id="rId103" xr:uid="{00000000-0004-0000-0300-000066000000}"/>
    <hyperlink ref="C156" r:id="rId104" xr:uid="{00000000-0004-0000-0300-000067000000}"/>
    <hyperlink ref="C160" r:id="rId105" xr:uid="{00000000-0004-0000-0300-000068000000}"/>
    <hyperlink ref="C190" r:id="rId106" xr:uid="{00000000-0004-0000-0300-000069000000}"/>
    <hyperlink ref="C192" r:id="rId107" xr:uid="{00000000-0004-0000-0300-00006A000000}"/>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4472C4"/>
  </sheetPr>
  <dimension ref="B2:D14"/>
  <sheetViews>
    <sheetView showGridLines="0" workbookViewId="0">
      <selection activeCell="H22" sqref="H22"/>
    </sheetView>
  </sheetViews>
  <sheetFormatPr defaultColWidth="11" defaultRowHeight="15.75"/>
  <cols>
    <col min="1" max="1" width="5" style="9" customWidth="1"/>
    <col min="2" max="2" width="11" style="9"/>
    <col min="3" max="3" width="14.5" style="9" customWidth="1"/>
    <col min="4" max="16384" width="11" style="9"/>
  </cols>
  <sheetData>
    <row r="2" spans="2:4">
      <c r="B2" s="35" t="s">
        <v>1195</v>
      </c>
      <c r="C2" s="35" t="s">
        <v>1394</v>
      </c>
      <c r="D2" s="9" t="s">
        <v>8</v>
      </c>
    </row>
    <row r="3" spans="2:4">
      <c r="B3" s="168" t="s">
        <v>120</v>
      </c>
      <c r="C3" s="169">
        <v>1</v>
      </c>
      <c r="D3" s="9" t="s">
        <v>8</v>
      </c>
    </row>
    <row r="4" spans="2:4">
      <c r="B4" s="168" t="s">
        <v>99</v>
      </c>
      <c r="C4" s="170">
        <v>1.0887</v>
      </c>
      <c r="D4" s="9" t="s">
        <v>8</v>
      </c>
    </row>
    <row r="5" spans="2:4">
      <c r="B5" s="168" t="s">
        <v>156</v>
      </c>
      <c r="C5" s="170">
        <v>1.36</v>
      </c>
    </row>
    <row r="6" spans="2:4">
      <c r="B6" s="168" t="s">
        <v>940</v>
      </c>
      <c r="C6" s="170">
        <v>0.83523000000000003</v>
      </c>
      <c r="D6" s="9" t="s">
        <v>8</v>
      </c>
    </row>
    <row r="7" spans="2:4">
      <c r="B7" s="168" t="s">
        <v>772</v>
      </c>
      <c r="C7" s="170">
        <v>4.63</v>
      </c>
      <c r="D7" s="9" t="s">
        <v>8</v>
      </c>
    </row>
    <row r="8" spans="2:4">
      <c r="B8" s="168" t="s">
        <v>791</v>
      </c>
      <c r="C8" s="170">
        <v>4.9450000000000003</v>
      </c>
      <c r="D8" s="9" t="s">
        <v>8</v>
      </c>
    </row>
    <row r="9" spans="2:4">
      <c r="B9" s="168" t="s">
        <v>907</v>
      </c>
      <c r="C9" s="170">
        <v>10.2553</v>
      </c>
      <c r="D9" s="9" t="s">
        <v>8</v>
      </c>
    </row>
    <row r="10" spans="2:4">
      <c r="B10" s="168" t="s">
        <v>208</v>
      </c>
      <c r="C10" s="170">
        <v>7.5635000000000003</v>
      </c>
      <c r="D10" s="9" t="s">
        <v>8</v>
      </c>
    </row>
    <row r="11" spans="2:4">
      <c r="B11" s="168" t="s">
        <v>234</v>
      </c>
      <c r="C11" s="170">
        <v>24.38</v>
      </c>
      <c r="D11" s="9" t="s">
        <v>8</v>
      </c>
    </row>
    <row r="12" spans="2:4">
      <c r="B12" s="171" t="s">
        <v>319</v>
      </c>
      <c r="C12" s="172">
        <v>7.4402999999999997</v>
      </c>
      <c r="D12" s="9" t="s">
        <v>8</v>
      </c>
    </row>
    <row r="14" spans="2:4">
      <c r="B14" s="10" t="s">
        <v>1395</v>
      </c>
    </row>
  </sheetData>
  <hyperlinks>
    <hyperlink ref="C4" r:id="rId1" display="https://www.ecb.europa.eu/stats/policy_and_exchange_rates/euro_reference_exchange_rates/html/eurofxref-graph-usd.en.html" xr:uid="{00000000-0004-0000-0400-000000000000}"/>
    <hyperlink ref="C6" r:id="rId2" display="https://www.ecb.europa.eu/stats/policy_and_exchange_rates/euro_reference_exchange_rates/html/eurofxref-graph-gbp.en.html" xr:uid="{00000000-0004-0000-0400-000001000000}"/>
    <hyperlink ref="C7" r:id="rId3" display="https://www.ecb.europa.eu/stats/policy_and_exchange_rates/euro_reference_exchange_rates/html/eurofxref-graph-pln.en.html" xr:uid="{00000000-0004-0000-0400-000002000000}"/>
    <hyperlink ref="C8" r:id="rId4" display="https://www.ecb.europa.eu/stats/policy_and_exchange_rates/euro_reference_exchange_rates/html/eurofxref-graph-ron.en.html" xr:uid="{00000000-0004-0000-0400-000003000000}"/>
    <hyperlink ref="C9" r:id="rId5" display="https://www.ecb.europa.eu/stats/policy_and_exchange_rates/euro_reference_exchange_rates/html/eurofxref-graph-sek.en.html" xr:uid="{00000000-0004-0000-0400-000004000000}"/>
    <hyperlink ref="C10" r:id="rId6" display="https://www.ecb.europa.eu/stats/policy_and_exchange_rates/euro_reference_exchange_rates/html/eurofxref-graph-hrk.en.html" xr:uid="{00000000-0004-0000-0400-000005000000}"/>
    <hyperlink ref="C11" r:id="rId7" display="https://www.ecb.europa.eu/stats/policy_and_exchange_rates/euro_reference_exchange_rates/html/eurofxref-graph-czk.en.html" xr:uid="{00000000-0004-0000-0400-000006000000}"/>
    <hyperlink ref="C12" r:id="rId8" display="https://www.ecb.europa.eu/stats/policy_and_exchange_rates/euro_reference_exchange_rates/html/eurofxref-graph-dkk.en.html" xr:uid="{00000000-0004-0000-0400-000007000000}"/>
    <hyperlink ref="C5" r:id="rId9" display="1.37" xr:uid="{00000000-0004-0000-0400-000008000000}"/>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4472C4"/>
  </sheetPr>
  <dimension ref="A1:AX157"/>
  <sheetViews>
    <sheetView showGridLines="0" workbookViewId="0">
      <pane ySplit="1" topLeftCell="A22" activePane="bottomLeft" state="frozen"/>
      <selection pane="bottomLeft" activeCell="D50" sqref="D50"/>
    </sheetView>
  </sheetViews>
  <sheetFormatPr defaultColWidth="8.875" defaultRowHeight="15.75"/>
  <cols>
    <col min="1" max="1" width="8.875" style="42"/>
    <col min="2" max="2" width="60.375" style="43" bestFit="1" customWidth="1"/>
    <col min="3" max="3" width="25.125" style="43" hidden="1" customWidth="1"/>
    <col min="4" max="4" width="22.125" style="43" bestFit="1" customWidth="1"/>
    <col min="5" max="5" width="25.375" style="46" customWidth="1"/>
    <col min="6" max="6" width="25.125" style="51" customWidth="1"/>
    <col min="7" max="7" width="22.375" style="46" bestFit="1" customWidth="1"/>
    <col min="8" max="8" width="28" style="47" bestFit="1" customWidth="1"/>
    <col min="9" max="9" width="13.125" style="43" bestFit="1" customWidth="1"/>
    <col min="10" max="10" width="17" style="43" bestFit="1" customWidth="1"/>
    <col min="11" max="11" width="12" style="43" bestFit="1" customWidth="1"/>
    <col min="12" max="12" width="25.875" style="43" bestFit="1" customWidth="1"/>
    <col min="13" max="13" width="26.25" style="43" bestFit="1" customWidth="1"/>
    <col min="14" max="14" width="27.5" style="43" bestFit="1" customWidth="1"/>
    <col min="15" max="17" width="27.5" style="43" customWidth="1"/>
    <col min="18" max="18" width="32.625" style="43" bestFit="1" customWidth="1"/>
    <col min="19" max="19" width="16.75" style="43" bestFit="1" customWidth="1"/>
    <col min="20" max="21" width="8.875" style="43"/>
    <col min="22" max="22" width="16.5" style="43" customWidth="1"/>
    <col min="23" max="23" width="18.875" style="43" bestFit="1" customWidth="1"/>
    <col min="24" max="24" width="16.375" style="43" customWidth="1"/>
    <col min="25" max="29" width="8.875" style="43"/>
    <col min="30" max="30" width="11.625" style="43" customWidth="1"/>
    <col min="31" max="31" width="12" style="43" bestFit="1" customWidth="1"/>
    <col min="32" max="32" width="14.375" style="43" bestFit="1" customWidth="1"/>
    <col min="33" max="33" width="12" style="43" bestFit="1" customWidth="1"/>
    <col min="34" max="34" width="14.5" style="43" customWidth="1"/>
    <col min="35" max="40" width="8.875" style="43"/>
    <col min="41" max="41" width="41" style="43" bestFit="1" customWidth="1"/>
    <col min="42" max="42" width="18.5" style="43" customWidth="1"/>
    <col min="43" max="43" width="8.875" style="43"/>
    <col min="44" max="44" width="22" style="43" customWidth="1"/>
    <col min="45" max="45" width="17.75" style="43" customWidth="1"/>
    <col min="46" max="46" width="14" style="43" customWidth="1"/>
    <col min="47" max="47" width="27.625" style="43" customWidth="1"/>
    <col min="48" max="48" width="24.25" style="43" bestFit="1" customWidth="1"/>
    <col min="49" max="16384" width="8.875" style="43"/>
  </cols>
  <sheetData>
    <row r="1" spans="1:50" s="37" customFormat="1">
      <c r="A1" s="36" t="s">
        <v>1396</v>
      </c>
      <c r="B1" s="37" t="s">
        <v>62</v>
      </c>
      <c r="C1" s="37" t="s">
        <v>1397</v>
      </c>
      <c r="D1" s="37" t="s">
        <v>1398</v>
      </c>
      <c r="E1" s="38" t="s">
        <v>1399</v>
      </c>
      <c r="F1" s="39" t="s">
        <v>1400</v>
      </c>
      <c r="G1" s="38" t="s">
        <v>1401</v>
      </c>
      <c r="H1" s="40" t="s">
        <v>1402</v>
      </c>
      <c r="I1" s="37" t="s">
        <v>73</v>
      </c>
      <c r="J1" s="37" t="s">
        <v>75</v>
      </c>
      <c r="K1" s="37" t="s">
        <v>77</v>
      </c>
      <c r="L1" s="37" t="s">
        <v>1403</v>
      </c>
      <c r="M1" s="37" t="s">
        <v>1404</v>
      </c>
      <c r="N1" s="37" t="s">
        <v>1405</v>
      </c>
      <c r="O1" s="37" t="s">
        <v>1406</v>
      </c>
      <c r="P1" s="37" t="s">
        <v>1407</v>
      </c>
      <c r="Q1" s="37" t="s">
        <v>1408</v>
      </c>
      <c r="R1" s="37" t="s">
        <v>1409</v>
      </c>
      <c r="S1" s="37" t="s">
        <v>1410</v>
      </c>
      <c r="U1" s="41"/>
      <c r="V1" s="41"/>
      <c r="W1" s="41"/>
      <c r="X1" s="41"/>
      <c r="Y1" s="41"/>
      <c r="Z1" s="41"/>
      <c r="AA1" s="41"/>
      <c r="AB1" s="41"/>
      <c r="AC1" s="41"/>
      <c r="AD1" s="37" t="s">
        <v>62</v>
      </c>
      <c r="AE1" s="41" t="s">
        <v>117</v>
      </c>
      <c r="AF1" s="41" t="s">
        <v>95</v>
      </c>
      <c r="AG1" s="41" t="s">
        <v>112</v>
      </c>
      <c r="AH1" s="41" t="s">
        <v>50</v>
      </c>
      <c r="AJ1" s="251" t="s">
        <v>1411</v>
      </c>
      <c r="AM1" s="37" t="s">
        <v>1412</v>
      </c>
    </row>
    <row r="2" spans="1:50">
      <c r="A2" s="42">
        <v>1</v>
      </c>
      <c r="B2" s="43" t="s">
        <v>346</v>
      </c>
      <c r="C2" s="43" t="s">
        <v>1413</v>
      </c>
      <c r="D2" s="54">
        <f t="shared" ref="D2:D33" si="0">VLOOKUP(B2, AD:AH, 5, 0)</f>
        <v>0.221647014</v>
      </c>
      <c r="E2" s="44">
        <f t="shared" ref="E2:E33" si="1">D2*1000000000</f>
        <v>221647014</v>
      </c>
      <c r="F2" s="46">
        <v>30650290000</v>
      </c>
      <c r="G2" s="46">
        <f>F2/VLOOKUP("USD",'Currency Conversion'!B:C,2,0)</f>
        <v>28153109212.822632</v>
      </c>
      <c r="H2" s="47">
        <f t="shared" ref="H2:H33" si="2">E2/G2*100</f>
        <v>0.78729142250138584</v>
      </c>
      <c r="I2" s="55">
        <f t="shared" ref="I2:I33" si="3">VLOOKUP(B2,AD:AG,2,0)</f>
        <v>0</v>
      </c>
      <c r="J2" s="55">
        <f t="shared" ref="J2:J33" si="4">VLOOKUP(B2,AD:AG,3,0)</f>
        <v>1.647014E-3</v>
      </c>
      <c r="K2" s="55">
        <f t="shared" ref="K2:K33" si="5">VLOOKUP(B2,AD:AG,4,0)</f>
        <v>0.22</v>
      </c>
      <c r="L2" s="43">
        <f>VLOOKUP(B2,AM:AW,9,0)</f>
        <v>4.4082896092760551E-3</v>
      </c>
      <c r="M2" s="43">
        <f t="shared" ref="M2:M33" si="6">VLOOKUP(B2,AM:AW,5,0)</f>
        <v>1.6600457933228115E-3</v>
      </c>
      <c r="N2" s="43">
        <f>VLOOKUP(B2,AM:AW,10,0)</f>
        <v>2.3882381630389465E-3</v>
      </c>
      <c r="O2" s="43">
        <f>VLOOKUP(B2,AM:AW,11,0)</f>
        <v>2.985297703798683E-3</v>
      </c>
      <c r="P2" s="43">
        <f t="shared" ref="P2:P33" si="7">SUM(L2:O2)</f>
        <v>1.1441871269436497E-2</v>
      </c>
      <c r="Q2" s="55">
        <f t="shared" ref="Q2:Q33" si="8">P2+D2</f>
        <v>0.2330888852694365</v>
      </c>
      <c r="R2" s="43">
        <f t="shared" ref="R2:R33" si="9">Q2/(G2/1000000000)*100</f>
        <v>0.82793301268221442</v>
      </c>
      <c r="S2" s="43">
        <f t="shared" ref="S2:S33" si="10">VLOOKUP(B2,AD:AJ,7,0)</f>
        <v>0.22</v>
      </c>
      <c r="U2" s="48"/>
      <c r="V2" s="48"/>
      <c r="W2" s="48"/>
      <c r="X2" s="49"/>
      <c r="Y2" s="48"/>
      <c r="Z2" s="48"/>
      <c r="AA2" s="48"/>
      <c r="AB2" s="48"/>
      <c r="AC2" s="48"/>
      <c r="AD2" s="43" t="s">
        <v>94</v>
      </c>
      <c r="AE2" s="48">
        <f>SUMIFS('MAIN DATASET'!N:N,'MAIN DATASET'!D:D,"Financial",'MAIN DATASET'!B:B,'Aggregate Aid'!AD2)/1000000000</f>
        <v>0.01</v>
      </c>
      <c r="AF2" s="48">
        <f>SUMIFS('MAIN DATASET'!N:N,'MAIN DATASET'!D:D,"Humanitarian",'MAIN DATASET'!B:B,'Aggregate Aid'!AD2)/1000000000</f>
        <v>7.1185817948011393E-4</v>
      </c>
      <c r="AG2" s="48">
        <f>SUMIFS('MAIN DATASET'!N:N,'MAIN DATASET'!D:D,"Military",'MAIN DATASET'!B:B,'Aggregate Aid'!AD2)/1000000000</f>
        <v>2.3697988426563794E-4</v>
      </c>
      <c r="AH2" s="48">
        <f>SUM(AE2:AG2)</f>
        <v>1.0948838063745752E-2</v>
      </c>
      <c r="AJ2" s="43">
        <f>SUMIFS('MAIN DATASET'!N:N,'MAIN DATASET'!E:E,"Weapons", 'MAIN DATASET'!B:B,'Aggregate Aid'!AD2)/1000000000+SUMIFS('MAIN DATASET'!N:N,'MAIN DATASET'!E:E,"Weapons and equipment", 'MAIN DATASET'!B:B,'Aggregate Aid'!AD2)/1000000000+SUMIFS('MAIN DATASET'!N:N,'MAIN DATASET'!E:E,"Unknown", 'MAIN DATASET'!B:B,'Aggregate Aid'!AD2)/1000000000+SUMIFS('MAIN DATASET'!N:N,'MAIN DATASET'!E:E,"Artillery", 'MAIN DATASET'!B:B,'Aggregate Aid'!AD2)/1000000000+SUMIFS('MAIN DATASET'!N:N,'MAIN DATASET'!E:E,"Weapons and training", 'MAIN DATASET'!B:B,'Aggregate Aid'!AD2)/1000000000+SUMIFS('MAIN DATASET'!N:N,'MAIN DATASET'!E:E,"Weapons and Assistance", 'MAIN DATASET'!B:B,'Aggregate Aid'!AD2)/1000000000</f>
        <v>0</v>
      </c>
    </row>
    <row r="3" spans="1:50">
      <c r="A3" s="42">
        <v>1</v>
      </c>
      <c r="B3" s="43" t="s">
        <v>608</v>
      </c>
      <c r="C3" s="43" t="s">
        <v>1414</v>
      </c>
      <c r="D3" s="54">
        <f t="shared" si="0"/>
        <v>0.22636741773999999</v>
      </c>
      <c r="E3" s="44">
        <f t="shared" si="1"/>
        <v>226367417.73999998</v>
      </c>
      <c r="F3" s="46">
        <v>33707320000</v>
      </c>
      <c r="G3" s="46">
        <f>F3/VLOOKUP("USD",'Currency Conversion'!B:C,2,0)</f>
        <v>30961072839.165977</v>
      </c>
      <c r="H3" s="47">
        <f t="shared" si="2"/>
        <v>0.73113557439018584</v>
      </c>
      <c r="I3" s="55">
        <f t="shared" si="3"/>
        <v>5.0000000000000001E-3</v>
      </c>
      <c r="J3" s="55">
        <f t="shared" si="4"/>
        <v>1.36741774E-3</v>
      </c>
      <c r="K3" s="55">
        <f t="shared" si="5"/>
        <v>0.22</v>
      </c>
      <c r="L3" s="43">
        <f t="shared" ref="L3:L33" si="11">VLOOKUP(B3,AM:AW,9,0)</f>
        <v>4.5160020395422322E-3</v>
      </c>
      <c r="M3" s="43">
        <f t="shared" si="6"/>
        <v>2.1496355379410164E-3</v>
      </c>
      <c r="N3" s="43">
        <f t="shared" ref="N3:N33" si="12">VLOOKUP(B3,AM:AW,10,0)</f>
        <v>2.4465925270657691E-3</v>
      </c>
      <c r="O3" s="43">
        <f t="shared" ref="O3:O33" si="13">VLOOKUP(B3,AM:AW,11,0)</f>
        <v>3.0582406588322117E-3</v>
      </c>
      <c r="P3" s="43">
        <f t="shared" si="7"/>
        <v>1.2170470763381229E-2</v>
      </c>
      <c r="Q3" s="55">
        <f t="shared" si="8"/>
        <v>0.23853788850338123</v>
      </c>
      <c r="R3" s="43">
        <f t="shared" si="9"/>
        <v>0.77044451832311545</v>
      </c>
      <c r="S3" s="43">
        <f t="shared" si="10"/>
        <v>0.22</v>
      </c>
      <c r="U3" s="48"/>
      <c r="V3" s="48"/>
      <c r="W3" s="48"/>
      <c r="X3" s="49"/>
      <c r="Y3" s="48"/>
      <c r="Z3" s="48"/>
      <c r="AA3" s="48"/>
      <c r="AB3" s="48"/>
      <c r="AC3" s="48"/>
      <c r="AD3" s="43" t="s">
        <v>124</v>
      </c>
      <c r="AE3" s="48">
        <f>SUMIFS('MAIN DATASET'!N:N,'MAIN DATASET'!D:D,"Financial",'MAIN DATASET'!B:B,'Aggregate Aid'!AD3)/1000000000</f>
        <v>0</v>
      </c>
      <c r="AF3" s="48">
        <f>SUMIFS('MAIN DATASET'!N:N,'MAIN DATASET'!D:D,"Humanitarian",'MAIN DATASET'!B:B,'Aggregate Aid'!AD3)/1000000000</f>
        <v>8.3229999999999998E-2</v>
      </c>
      <c r="AG3" s="48">
        <f>SUMIFS('MAIN DATASET'!N:N,'MAIN DATASET'!D:D,"Military",'MAIN DATASET'!B:B,'Aggregate Aid'!AD3)/1000000000</f>
        <v>1.9948103242399193E-2</v>
      </c>
      <c r="AH3" s="48">
        <f t="shared" ref="AH3:AH29" si="14">SUM(AE3:AG3)</f>
        <v>0.10317810324239919</v>
      </c>
      <c r="AJ3" s="43">
        <f>SUMIFS('MAIN DATASET'!N:N,'MAIN DATASET'!E:E,"Weapons", 'MAIN DATASET'!B:B,'Aggregate Aid'!AD3)/1000000000+SUMIFS('MAIN DATASET'!N:N,'MAIN DATASET'!E:E,"Weapons and equipment", 'MAIN DATASET'!B:B,'Aggregate Aid'!AD3)/1000000000+SUMIFS('MAIN DATASET'!N:N,'MAIN DATASET'!E:E,"Unknown", 'MAIN DATASET'!B:B,'Aggregate Aid'!AD3)/1000000000+SUMIFS('MAIN DATASET'!N:N,'MAIN DATASET'!E:E,"Artillery", 'MAIN DATASET'!B:B,'Aggregate Aid'!AD3)/1000000000+SUMIFS('MAIN DATASET'!N:N,'MAIN DATASET'!E:E,"Weapons and training", 'MAIN DATASET'!B:B,'Aggregate Aid'!AD3)/1000000000+SUMIFS('MAIN DATASET'!N:N,'MAIN DATASET'!E:E,"Weapons and Assistance", 'MAIN DATASET'!B:B,'Aggregate Aid'!AD3)/1000000000</f>
        <v>1.9948103242399193E-2</v>
      </c>
    </row>
    <row r="4" spans="1:50">
      <c r="A4" s="42">
        <v>1</v>
      </c>
      <c r="B4" s="43" t="s">
        <v>737</v>
      </c>
      <c r="C4" s="43" t="s">
        <v>1415</v>
      </c>
      <c r="D4" s="54">
        <f t="shared" si="0"/>
        <v>2.3973282921494139</v>
      </c>
      <c r="E4" s="44">
        <f t="shared" si="1"/>
        <v>2397328292.1494141</v>
      </c>
      <c r="F4" s="46">
        <v>596624360000</v>
      </c>
      <c r="G4" s="46">
        <f>F4/VLOOKUP("USD",'Currency Conversion'!B:C,2,0)</f>
        <v>548015394507.21045</v>
      </c>
      <c r="H4" s="47">
        <f t="shared" si="2"/>
        <v>0.4374563773532591</v>
      </c>
      <c r="I4" s="55">
        <f t="shared" si="3"/>
        <v>0.92500616484161557</v>
      </c>
      <c r="J4" s="55">
        <f t="shared" si="4"/>
        <v>2.755580049600441E-3</v>
      </c>
      <c r="K4" s="55">
        <f t="shared" si="5"/>
        <v>1.469566547258198</v>
      </c>
      <c r="L4" s="43">
        <f t="shared" si="11"/>
        <v>9.2597841889708807E-2</v>
      </c>
      <c r="M4" s="43">
        <f t="shared" si="6"/>
        <v>9.1487854785372302E-2</v>
      </c>
      <c r="N4" s="43">
        <f t="shared" si="12"/>
        <v>5.016587371000026E-2</v>
      </c>
      <c r="O4" s="43">
        <f t="shared" si="13"/>
        <v>6.270734213750033E-2</v>
      </c>
      <c r="P4" s="43">
        <f t="shared" si="7"/>
        <v>0.29695891252258172</v>
      </c>
      <c r="Q4" s="55">
        <f t="shared" si="8"/>
        <v>2.6942872046719955</v>
      </c>
      <c r="R4" s="43">
        <f t="shared" si="9"/>
        <v>0.49164443767036292</v>
      </c>
      <c r="S4" s="43">
        <f t="shared" si="10"/>
        <v>1.4695665472581978</v>
      </c>
      <c r="U4" s="48"/>
      <c r="V4" s="48"/>
      <c r="W4" s="48"/>
      <c r="X4" s="49"/>
      <c r="Y4" s="48"/>
      <c r="Z4" s="48"/>
      <c r="AA4" s="48"/>
      <c r="AB4" s="48"/>
      <c r="AC4" s="48"/>
      <c r="AD4" s="43" t="s">
        <v>153</v>
      </c>
      <c r="AE4" s="48">
        <f>SUMIFS('MAIN DATASET'!N:N,'MAIN DATASET'!D:D,"Financial",'MAIN DATASET'!B:B,'Aggregate Aid'!AD4)/1000000000</f>
        <v>1.1029411764705883</v>
      </c>
      <c r="AF4" s="48">
        <f>SUMIFS('MAIN DATASET'!N:N,'MAIN DATASET'!D:D,"Humanitarian",'MAIN DATASET'!B:B,'Aggregate Aid'!AD4)/1000000000</f>
        <v>0.14705882352941177</v>
      </c>
      <c r="AG4" s="48">
        <f>SUMIFS('MAIN DATASET'!N:N,'MAIN DATASET'!D:D,"Military",'MAIN DATASET'!B:B,'Aggregate Aid'!AD4)/1000000000</f>
        <v>0.69781663776009151</v>
      </c>
      <c r="AH4" s="48">
        <f t="shared" si="14"/>
        <v>1.9478166377600914</v>
      </c>
      <c r="AJ4" s="43">
        <f>SUMIFS('MAIN DATASET'!N:N,'MAIN DATASET'!E:E,"Weapons", 'MAIN DATASET'!B:B,'Aggregate Aid'!AD4)/1000000000+SUMIFS('MAIN DATASET'!N:N,'MAIN DATASET'!E:E,"Weapons and equipment", 'MAIN DATASET'!B:B,'Aggregate Aid'!AD4)/1000000000+SUMIFS('MAIN DATASET'!N:N,'MAIN DATASET'!E:E,"Unknown", 'MAIN DATASET'!B:B,'Aggregate Aid'!AD4)/1000000000+SUMIFS('MAIN DATASET'!N:N,'MAIN DATASET'!E:E,"Artillery", 'MAIN DATASET'!B:B,'Aggregate Aid'!AD4)/1000000000+SUMIFS('MAIN DATASET'!N:N,'MAIN DATASET'!E:E,"Weapons and training", 'MAIN DATASET'!B:B,'Aggregate Aid'!AD4)/1000000000+SUMIFS('MAIN DATASET'!N:N,'MAIN DATASET'!E:E,"Weapons and Assistance", 'MAIN DATASET'!B:B,'Aggregate Aid'!AD4)/1000000000</f>
        <v>0.66816312223428909</v>
      </c>
    </row>
    <row r="5" spans="1:50">
      <c r="A5" s="42">
        <v>1</v>
      </c>
      <c r="B5" s="43" t="s">
        <v>663</v>
      </c>
      <c r="C5" s="43" t="s">
        <v>663</v>
      </c>
      <c r="D5" s="54">
        <f t="shared" si="0"/>
        <v>0.25303203361807658</v>
      </c>
      <c r="E5" s="44">
        <f t="shared" si="1"/>
        <v>253032033.61807659</v>
      </c>
      <c r="F5" s="46">
        <v>73353130000</v>
      </c>
      <c r="G5" s="46">
        <f>F5/VLOOKUP("USD",'Currency Conversion'!B:C,2,0)</f>
        <v>67376807201.249199</v>
      </c>
      <c r="H5" s="47">
        <f t="shared" si="2"/>
        <v>0.37554767601600636</v>
      </c>
      <c r="I5" s="55">
        <f t="shared" si="3"/>
        <v>0.25</v>
      </c>
      <c r="J5" s="55">
        <f t="shared" si="4"/>
        <v>0</v>
      </c>
      <c r="K5" s="55">
        <f t="shared" si="5"/>
        <v>3.0320336180766055E-3</v>
      </c>
      <c r="L5" s="43">
        <f t="shared" si="11"/>
        <v>7.0884283153109387E-3</v>
      </c>
      <c r="M5" s="43">
        <f t="shared" si="6"/>
        <v>2.6390189924416279E-3</v>
      </c>
      <c r="N5" s="43">
        <f t="shared" si="12"/>
        <v>3.8402320444122472E-3</v>
      </c>
      <c r="O5" s="43">
        <f t="shared" si="13"/>
        <v>4.800290055515309E-3</v>
      </c>
      <c r="P5" s="43">
        <f t="shared" si="7"/>
        <v>1.8367969407680124E-2</v>
      </c>
      <c r="Q5" s="55">
        <f t="shared" si="8"/>
        <v>0.27140000302575673</v>
      </c>
      <c r="R5" s="43">
        <f t="shared" si="9"/>
        <v>0.4028092370347951</v>
      </c>
      <c r="S5" s="43">
        <f t="shared" si="10"/>
        <v>3.0320336180766055E-3</v>
      </c>
      <c r="U5" s="48"/>
      <c r="V5" s="48"/>
      <c r="W5" s="48"/>
      <c r="X5" s="49"/>
      <c r="Y5" s="48"/>
      <c r="Z5" s="48"/>
      <c r="AA5" s="48"/>
      <c r="AB5" s="48"/>
      <c r="AC5" s="48"/>
      <c r="AD5" s="43" t="s">
        <v>206</v>
      </c>
      <c r="AE5" s="48">
        <f>SUMIFS('MAIN DATASET'!N:N,'MAIN DATASET'!D:D,"Financial",'MAIN DATASET'!B:B,'Aggregate Aid'!AD5)/1000000000</f>
        <v>0</v>
      </c>
      <c r="AF5" s="48">
        <f>SUMIFS('MAIN DATASET'!N:N,'MAIN DATASET'!D:D,"Humanitarian",'MAIN DATASET'!B:B,'Aggregate Aid'!AD5)/1000000000</f>
        <v>1.4036887684273154E-3</v>
      </c>
      <c r="AG5" s="48">
        <f>SUMIFS('MAIN DATASET'!N:N,'MAIN DATASET'!D:D,"Military",'MAIN DATASET'!B:B,'Aggregate Aid'!AD5)/1000000000</f>
        <v>1.6394526343623983E-2</v>
      </c>
      <c r="AH5" s="48">
        <f t="shared" si="14"/>
        <v>1.7798215112051298E-2</v>
      </c>
      <c r="AJ5" s="43">
        <f>SUMIFS('MAIN DATASET'!N:N,'MAIN DATASET'!E:E,"Weapons", 'MAIN DATASET'!B:B,'Aggregate Aid'!AD5)/1000000000+SUMIFS('MAIN DATASET'!N:N,'MAIN DATASET'!E:E,"Weapons and equipment", 'MAIN DATASET'!B:B,'Aggregate Aid'!AD5)/1000000000+SUMIFS('MAIN DATASET'!N:N,'MAIN DATASET'!E:E,"Unknown", 'MAIN DATASET'!B:B,'Aggregate Aid'!AD5)/1000000000+SUMIFS('MAIN DATASET'!N:N,'MAIN DATASET'!E:E,"Artillery", 'MAIN DATASET'!B:B,'Aggregate Aid'!AD5)/1000000000+SUMIFS('MAIN DATASET'!N:N,'MAIN DATASET'!E:E,"Weapons and training", 'MAIN DATASET'!B:B,'Aggregate Aid'!AD5)/1000000000+SUMIFS('MAIN DATASET'!N:N,'MAIN DATASET'!E:E,"Weapons and Assistance", 'MAIN DATASET'!B:B,'Aggregate Aid'!AD5)/1000000000</f>
        <v>1.6394526343623983E-2</v>
      </c>
      <c r="AM5" s="71"/>
      <c r="AN5" s="195"/>
      <c r="AO5" s="177" t="s">
        <v>1416</v>
      </c>
      <c r="AP5" s="178"/>
      <c r="AQ5" s="178"/>
      <c r="AR5" s="178"/>
      <c r="AS5" s="179" t="s">
        <v>1417</v>
      </c>
      <c r="AT5" s="178"/>
      <c r="AU5" s="178"/>
      <c r="AV5" s="176"/>
      <c r="AW5" s="276"/>
    </row>
    <row r="6" spans="1:50">
      <c r="A6" s="42">
        <v>1</v>
      </c>
      <c r="B6" s="43" t="s">
        <v>803</v>
      </c>
      <c r="C6" s="43" t="s">
        <v>1418</v>
      </c>
      <c r="D6" s="54">
        <f t="shared" si="0"/>
        <v>0.20136426931202353</v>
      </c>
      <c r="E6" s="44">
        <f t="shared" si="1"/>
        <v>201364269.31202352</v>
      </c>
      <c r="F6" s="46">
        <v>105172560000</v>
      </c>
      <c r="G6" s="46">
        <f>F6/VLOOKUP("USD",'Currency Conversion'!B:C,2,0)</f>
        <v>96603802700.468445</v>
      </c>
      <c r="H6" s="47">
        <f t="shared" si="2"/>
        <v>0.20844341908193548</v>
      </c>
      <c r="I6" s="55">
        <f t="shared" si="3"/>
        <v>0</v>
      </c>
      <c r="J6" s="55">
        <f t="shared" si="4"/>
        <v>5.0000000000000001E-3</v>
      </c>
      <c r="K6" s="55">
        <f t="shared" si="5"/>
        <v>0.19636426931202353</v>
      </c>
      <c r="L6" s="43">
        <f t="shared" si="11"/>
        <v>2.0568322161857552E-2</v>
      </c>
      <c r="M6" s="43">
        <f t="shared" si="6"/>
        <v>6.0465311555603042E-3</v>
      </c>
      <c r="N6" s="43">
        <f t="shared" si="12"/>
        <v>1.114310907188671E-2</v>
      </c>
      <c r="O6" s="43">
        <f t="shared" si="13"/>
        <v>1.3928886339858388E-2</v>
      </c>
      <c r="P6" s="43">
        <f t="shared" si="7"/>
        <v>5.1686848729162953E-2</v>
      </c>
      <c r="Q6" s="55">
        <f t="shared" si="8"/>
        <v>0.25305111804118646</v>
      </c>
      <c r="R6" s="43">
        <f t="shared" si="9"/>
        <v>0.26194736746109409</v>
      </c>
      <c r="S6" s="43">
        <f t="shared" si="10"/>
        <v>0.19466426931202352</v>
      </c>
      <c r="U6" s="48"/>
      <c r="V6" s="48"/>
      <c r="W6" s="48"/>
      <c r="X6" s="49"/>
      <c r="Y6" s="48"/>
      <c r="Z6" s="48"/>
      <c r="AA6" s="48"/>
      <c r="AB6" s="48"/>
      <c r="AC6" s="48"/>
      <c r="AD6" s="43" t="s">
        <v>231</v>
      </c>
      <c r="AE6" s="48">
        <f>SUMIFS('MAIN DATASET'!N:N,'MAIN DATASET'!D:D,"Financial",'MAIN DATASET'!B:B,'Aggregate Aid'!AD6)/1000000000</f>
        <v>0</v>
      </c>
      <c r="AF6" s="48">
        <f>SUMIFS('MAIN DATASET'!N:N,'MAIN DATASET'!D:D,"Humanitarian",'MAIN DATASET'!B:B,'Aggregate Aid'!AD6)/1000000000</f>
        <v>1.8170631665299423E-2</v>
      </c>
      <c r="AG6" s="48">
        <f>SUMIFS('MAIN DATASET'!N:N,'MAIN DATASET'!D:D,"Military",'MAIN DATASET'!B:B,'Aggregate Aid'!AD6)/1000000000</f>
        <v>7.0988185097707046E-2</v>
      </c>
      <c r="AH6" s="48">
        <f t="shared" si="14"/>
        <v>8.9158816763006465E-2</v>
      </c>
      <c r="AJ6" s="43">
        <f>SUMIFS('MAIN DATASET'!N:N,'MAIN DATASET'!E:E,"Weapons", 'MAIN DATASET'!B:B,'Aggregate Aid'!AD6)/1000000000+SUMIFS('MAIN DATASET'!N:N,'MAIN DATASET'!E:E,"Weapons and equipment", 'MAIN DATASET'!B:B,'Aggregate Aid'!AD6)/1000000000+SUMIFS('MAIN DATASET'!N:N,'MAIN DATASET'!E:E,"Unknown", 'MAIN DATASET'!B:B,'Aggregate Aid'!AD6)/1000000000+SUMIFS('MAIN DATASET'!N:N,'MAIN DATASET'!E:E,"Artillery", 'MAIN DATASET'!B:B,'Aggregate Aid'!AD6)/1000000000+SUMIFS('MAIN DATASET'!N:N,'MAIN DATASET'!E:E,"Weapons and training", 'MAIN DATASET'!B:B,'Aggregate Aid'!AD6)/1000000000+SUMIFS('MAIN DATASET'!N:N,'MAIN DATASET'!E:E,"Weapons and Assistance", 'MAIN DATASET'!B:B,'Aggregate Aid'!AD6)/1000000000</f>
        <v>6.6358844224618435E-2</v>
      </c>
      <c r="AM6" s="69"/>
      <c r="AN6" s="176"/>
      <c r="AO6" s="176"/>
      <c r="AP6" s="176"/>
      <c r="AQ6" s="176"/>
      <c r="AR6" s="176"/>
      <c r="AS6" s="176"/>
      <c r="AT6" s="176"/>
      <c r="AU6" s="176"/>
      <c r="AV6" s="176"/>
      <c r="AW6" s="276"/>
    </row>
    <row r="7" spans="1:50">
      <c r="A7" s="42">
        <v>1</v>
      </c>
      <c r="B7" s="43" t="s">
        <v>638</v>
      </c>
      <c r="C7" s="43" t="s">
        <v>1419</v>
      </c>
      <c r="D7" s="54">
        <f t="shared" si="0"/>
        <v>9.2499999999999999E-2</v>
      </c>
      <c r="E7" s="44">
        <f t="shared" si="1"/>
        <v>92500000</v>
      </c>
      <c r="F7" s="46">
        <v>56546960000</v>
      </c>
      <c r="G7" s="46">
        <f>F7/VLOOKUP("USD",'Currency Conversion'!B:C,2,0)</f>
        <v>51939891613.851379</v>
      </c>
      <c r="H7" s="47">
        <f t="shared" si="2"/>
        <v>0.1780904755976272</v>
      </c>
      <c r="I7" s="55">
        <f t="shared" si="3"/>
        <v>3.5000000000000001E-3</v>
      </c>
      <c r="J7" s="55">
        <f t="shared" si="4"/>
        <v>0.04</v>
      </c>
      <c r="K7" s="55">
        <f t="shared" si="5"/>
        <v>4.9000000000000002E-2</v>
      </c>
      <c r="L7" s="43">
        <f t="shared" si="11"/>
        <v>7.2309888847808803E-3</v>
      </c>
      <c r="M7" s="43">
        <f t="shared" si="6"/>
        <v>3.5224114686203721E-3</v>
      </c>
      <c r="N7" s="43">
        <f t="shared" si="12"/>
        <v>3.9174657615065715E-3</v>
      </c>
      <c r="O7" s="43">
        <f t="shared" si="13"/>
        <v>4.8968322018832153E-3</v>
      </c>
      <c r="P7" s="43">
        <f t="shared" si="7"/>
        <v>1.9567698316791039E-2</v>
      </c>
      <c r="Q7" s="55">
        <f t="shared" si="8"/>
        <v>0.11206769831679103</v>
      </c>
      <c r="R7" s="43">
        <f t="shared" si="9"/>
        <v>0.21576421289047262</v>
      </c>
      <c r="S7" s="43">
        <f t="shared" si="10"/>
        <v>3.9E-2</v>
      </c>
      <c r="U7" s="48"/>
      <c r="V7" s="48"/>
      <c r="W7" s="48"/>
      <c r="X7" s="49"/>
      <c r="Y7" s="48"/>
      <c r="Z7" s="48"/>
      <c r="AA7" s="48"/>
      <c r="AB7" s="48"/>
      <c r="AC7" s="48"/>
      <c r="AD7" s="43" t="s">
        <v>316</v>
      </c>
      <c r="AE7" s="48">
        <f>SUMIFS('MAIN DATASET'!N:N,'MAIN DATASET'!D:D,"Financial",'MAIN DATASET'!B:B,'Aggregate Aid'!AD7)/1000000000</f>
        <v>0.02</v>
      </c>
      <c r="AF7" s="48">
        <f>SUMIFS('MAIN DATASET'!N:N,'MAIN DATASET'!D:D,"Humanitarian",'MAIN DATASET'!B:B,'Aggregate Aid'!AD7)/1000000000</f>
        <v>1.8144429660094354E-2</v>
      </c>
      <c r="AG7" s="48">
        <f>SUMIFS('MAIN DATASET'!N:N,'MAIN DATASET'!D:D,"Military",'MAIN DATASET'!B:B,'Aggregate Aid'!AD7)/1000000000</f>
        <v>8.5601953689700139E-2</v>
      </c>
      <c r="AH7" s="48">
        <f t="shared" si="14"/>
        <v>0.12374638334979449</v>
      </c>
      <c r="AJ7" s="43">
        <f>SUMIFS('MAIN DATASET'!N:N,'MAIN DATASET'!E:E,"Weapons", 'MAIN DATASET'!B:B,'Aggregate Aid'!AD7)/1000000000+SUMIFS('MAIN DATASET'!N:N,'MAIN DATASET'!E:E,"Weapons and equipment", 'MAIN DATASET'!B:B,'Aggregate Aid'!AD7)/1000000000+SUMIFS('MAIN DATASET'!N:N,'MAIN DATASET'!E:E,"Unknown", 'MAIN DATASET'!B:B,'Aggregate Aid'!AD7)/1000000000+SUMIFS('MAIN DATASET'!N:N,'MAIN DATASET'!E:E,"Artillery", 'MAIN DATASET'!B:B,'Aggregate Aid'!AD7)/1000000000+SUMIFS('MAIN DATASET'!N:N,'MAIN DATASET'!E:E,"Weapons and training", 'MAIN DATASET'!B:B,'Aggregate Aid'!AD7)/1000000000+SUMIFS('MAIN DATASET'!N:N,'MAIN DATASET'!E:E,"Weapons and Assistance", 'MAIN DATASET'!B:B,'Aggregate Aid'!AD7)/1000000000</f>
        <v>4.9600440892807931E-3</v>
      </c>
      <c r="AM7" s="69"/>
      <c r="AN7" s="180"/>
      <c r="AO7" s="176"/>
      <c r="AP7" s="178"/>
      <c r="AQ7" s="176"/>
      <c r="AR7" s="176"/>
      <c r="AS7" s="176"/>
      <c r="AT7" s="180"/>
      <c r="AU7" s="176"/>
      <c r="AV7" s="176"/>
      <c r="AW7" s="276"/>
    </row>
    <row r="8" spans="1:50" ht="15.75" customHeight="1">
      <c r="A8" s="42">
        <v>0</v>
      </c>
      <c r="B8" s="43" t="s">
        <v>153</v>
      </c>
      <c r="C8" s="43" t="s">
        <v>1420</v>
      </c>
      <c r="D8" s="54">
        <f t="shared" si="0"/>
        <v>1.9478166377600914</v>
      </c>
      <c r="E8" s="44">
        <f t="shared" si="1"/>
        <v>1947816637.7600913</v>
      </c>
      <c r="F8" s="45">
        <f>1645423.41*1000000</f>
        <v>1645423410000</v>
      </c>
      <c r="G8" s="46">
        <f>F8/VLOOKUP("USD",'Currency Conversion'!B:C,2,0)</f>
        <v>1511365307247.1755</v>
      </c>
      <c r="H8" s="47">
        <f t="shared" si="2"/>
        <v>0.12887795084484738</v>
      </c>
      <c r="I8" s="55">
        <f t="shared" si="3"/>
        <v>1.1029411764705883</v>
      </c>
      <c r="J8" s="55">
        <f t="shared" si="4"/>
        <v>0.14705882352941177</v>
      </c>
      <c r="K8" s="55">
        <f t="shared" si="5"/>
        <v>0.69781663776009151</v>
      </c>
      <c r="L8" s="43">
        <f t="shared" si="11"/>
        <v>0</v>
      </c>
      <c r="M8" s="43">
        <f t="shared" si="6"/>
        <v>0</v>
      </c>
      <c r="N8" s="43">
        <f t="shared" si="12"/>
        <v>0</v>
      </c>
      <c r="O8" s="43">
        <f t="shared" si="13"/>
        <v>0</v>
      </c>
      <c r="P8" s="43">
        <f t="shared" si="7"/>
        <v>0</v>
      </c>
      <c r="Q8" s="55">
        <f t="shared" si="8"/>
        <v>1.9478166377600914</v>
      </c>
      <c r="R8" s="43">
        <f t="shared" si="9"/>
        <v>0.12887795084484738</v>
      </c>
      <c r="S8" s="43">
        <f t="shared" si="10"/>
        <v>0.66816312223428909</v>
      </c>
      <c r="U8" s="48"/>
      <c r="V8" s="48"/>
      <c r="W8" s="48"/>
      <c r="X8" s="49"/>
      <c r="Y8" s="48"/>
      <c r="Z8" s="48"/>
      <c r="AA8" s="48"/>
      <c r="AB8" s="48"/>
      <c r="AC8" s="48"/>
      <c r="AD8" s="43" t="s">
        <v>346</v>
      </c>
      <c r="AE8" s="48">
        <f>SUMIFS('MAIN DATASET'!N:N,'MAIN DATASET'!D:D,"Financial",'MAIN DATASET'!B:B,'Aggregate Aid'!AD8)/1000000000</f>
        <v>0</v>
      </c>
      <c r="AF8" s="48">
        <f>SUMIFS('MAIN DATASET'!N:N,'MAIN DATASET'!D:D,"Humanitarian",'MAIN DATASET'!B:B,'Aggregate Aid'!AD8)/1000000000</f>
        <v>1.647014E-3</v>
      </c>
      <c r="AG8" s="48">
        <f>SUMIFS('MAIN DATASET'!N:N,'MAIN DATASET'!D:D,"Military",'MAIN DATASET'!B:B,'Aggregate Aid'!AD8)/1000000000</f>
        <v>0.22</v>
      </c>
      <c r="AH8" s="48">
        <f t="shared" si="14"/>
        <v>0.221647014</v>
      </c>
      <c r="AJ8" s="43">
        <f>SUMIFS('MAIN DATASET'!N:N,'MAIN DATASET'!E:E,"Weapons", 'MAIN DATASET'!B:B,'Aggregate Aid'!AD8)/1000000000+SUMIFS('MAIN DATASET'!N:N,'MAIN DATASET'!E:E,"Weapons and equipment", 'MAIN DATASET'!B:B,'Aggregate Aid'!AD8)/1000000000+SUMIFS('MAIN DATASET'!N:N,'MAIN DATASET'!E:E,"Unknown", 'MAIN DATASET'!B:B,'Aggregate Aid'!AD8)/1000000000+SUMIFS('MAIN DATASET'!N:N,'MAIN DATASET'!E:E,"Artillery", 'MAIN DATASET'!B:B,'Aggregate Aid'!AD8)/1000000000+SUMIFS('MAIN DATASET'!N:N,'MAIN DATASET'!E:E,"Weapons and training", 'MAIN DATASET'!B:B,'Aggregate Aid'!AD8)/1000000000+SUMIFS('MAIN DATASET'!N:N,'MAIN DATASET'!E:E,"Weapons and Assistance", 'MAIN DATASET'!B:B,'Aggregate Aid'!AD8)/1000000000</f>
        <v>0.22</v>
      </c>
      <c r="AM8" s="196" t="s">
        <v>62</v>
      </c>
      <c r="AN8" s="197" t="s">
        <v>1397</v>
      </c>
      <c r="AO8" s="196" t="s">
        <v>1421</v>
      </c>
      <c r="AP8" s="196" t="s">
        <v>1422</v>
      </c>
      <c r="AQ8" s="197" t="s">
        <v>1423</v>
      </c>
      <c r="AR8" s="197"/>
      <c r="AS8" s="196" t="s">
        <v>1424</v>
      </c>
      <c r="AT8" s="196" t="s">
        <v>1425</v>
      </c>
      <c r="AU8" s="197" t="s">
        <v>1426</v>
      </c>
      <c r="AV8" s="197" t="s">
        <v>1427</v>
      </c>
      <c r="AW8" s="275" t="s">
        <v>1428</v>
      </c>
      <c r="AX8" s="37"/>
    </row>
    <row r="9" spans="1:50">
      <c r="A9" s="42">
        <v>1</v>
      </c>
      <c r="B9" s="43" t="s">
        <v>905</v>
      </c>
      <c r="C9" s="43" t="s">
        <v>1429</v>
      </c>
      <c r="D9" s="54">
        <f t="shared" si="0"/>
        <v>0.31615082296092001</v>
      </c>
      <c r="E9" s="44">
        <f t="shared" si="1"/>
        <v>316150822.96092004</v>
      </c>
      <c r="F9" s="46">
        <v>541220060000.00006</v>
      </c>
      <c r="G9" s="46">
        <f>F9/VLOOKUP("USD",'Currency Conversion'!B:C,2,0)</f>
        <v>497125066593.18457</v>
      </c>
      <c r="H9" s="47">
        <f t="shared" si="2"/>
        <v>6.3595832156988719E-2</v>
      </c>
      <c r="I9" s="55">
        <f t="shared" si="3"/>
        <v>8.9926334160007351E-2</v>
      </c>
      <c r="J9" s="55">
        <f t="shared" si="4"/>
        <v>9.9460766627987474E-2</v>
      </c>
      <c r="K9" s="55">
        <f t="shared" si="5"/>
        <v>0.12676372217292523</v>
      </c>
      <c r="L9" s="43">
        <f t="shared" si="11"/>
        <v>7.3938247352421008E-2</v>
      </c>
      <c r="M9" s="43">
        <f t="shared" si="6"/>
        <v>6.9153322665024983E-2</v>
      </c>
      <c r="N9" s="43">
        <f t="shared" si="12"/>
        <v>4.0056838294765335E-2</v>
      </c>
      <c r="O9" s="43">
        <f t="shared" si="13"/>
        <v>5.0071047868456675E-2</v>
      </c>
      <c r="P9" s="43">
        <f t="shared" si="7"/>
        <v>0.233219456180668</v>
      </c>
      <c r="Q9" s="55">
        <f t="shared" si="8"/>
        <v>0.54937027914158798</v>
      </c>
      <c r="R9" s="43">
        <f t="shared" si="9"/>
        <v>0.11050947056571532</v>
      </c>
      <c r="S9" s="43">
        <f t="shared" si="10"/>
        <v>7.8008444414107828E-2</v>
      </c>
      <c r="U9" s="48"/>
      <c r="V9" s="48"/>
      <c r="W9" s="48"/>
      <c r="X9" s="49"/>
      <c r="Y9" s="48"/>
      <c r="Z9" s="48"/>
      <c r="AA9" s="48"/>
      <c r="AB9" s="48"/>
      <c r="AC9" s="48"/>
      <c r="AD9" s="48" t="s">
        <v>1100</v>
      </c>
      <c r="AE9" s="48">
        <f>SUMIFS('MAIN DATASET'!N:N,'MAIN DATASET'!D:D,"Financial",'MAIN DATASET'!B:B,'Aggregate Aid'!AD9)/1000000000</f>
        <v>1.2</v>
      </c>
      <c r="AF9" s="48">
        <f>SUMIFS('MAIN DATASET'!N:N,'MAIN DATASET'!D:D,"Humanitarian",'MAIN DATASET'!B:B,'Aggregate Aid'!AD9)/1000000000</f>
        <v>1.0149999999999999</v>
      </c>
      <c r="AG9" s="48">
        <f>SUMIFS('MAIN DATASET'!N:N,'MAIN DATASET'!D:D,"Military",'MAIN DATASET'!B:B,'Aggregate Aid'!AD9)/1000000000</f>
        <v>0</v>
      </c>
      <c r="AH9" s="48">
        <f t="shared" si="14"/>
        <v>2.2149999999999999</v>
      </c>
      <c r="AJ9" s="43">
        <f>SUMIFS('MAIN DATASET'!N:N,'MAIN DATASET'!E:E,"Weapons", 'MAIN DATASET'!B:B,'Aggregate Aid'!AD9)/1000000000+SUMIFS('MAIN DATASET'!N:N,'MAIN DATASET'!E:E,"Weapons and equipment", 'MAIN DATASET'!B:B,'Aggregate Aid'!AD9)/1000000000+SUMIFS('MAIN DATASET'!N:N,'MAIN DATASET'!E:E,"Unknown", 'MAIN DATASET'!B:B,'Aggregate Aid'!AD9)/1000000000+SUMIFS('MAIN DATASET'!N:N,'MAIN DATASET'!E:E,"Artillery", 'MAIN DATASET'!B:B,'Aggregate Aid'!AD9)/1000000000+SUMIFS('MAIN DATASET'!N:N,'MAIN DATASET'!E:E,"Weapons and training", 'MAIN DATASET'!B:B,'Aggregate Aid'!AD9)/1000000000+SUMIFS('MAIN DATASET'!N:N,'MAIN DATASET'!E:E,"Weapons and Assistance", 'MAIN DATASET'!B:B,'Aggregate Aid'!AD9)/1000000000</f>
        <v>0</v>
      </c>
      <c r="AM9" s="180" t="s">
        <v>94</v>
      </c>
      <c r="AN9" s="176" t="s">
        <v>1430</v>
      </c>
      <c r="AO9" s="183">
        <v>6428994386</v>
      </c>
      <c r="AP9" s="184">
        <f>AO9/$AO$36</f>
        <v>2.5840465861099449E-2</v>
      </c>
      <c r="AQ9" s="185">
        <f>AP9*VLOOKUP("European Investment Bank",B:D,3,0)</f>
        <v>5.1745532886851645E-2</v>
      </c>
      <c r="AR9" s="176"/>
      <c r="AS9" s="180">
        <v>4097.3999999999996</v>
      </c>
      <c r="AT9" s="184">
        <f>AS9/$AS$36</f>
        <v>2.9301614113174564E-2</v>
      </c>
      <c r="AU9" s="185">
        <f>AT9*VLOOKUP("EU (Commission and Council)",B:D,3,0)</f>
        <v>6.4903075260681647E-2</v>
      </c>
      <c r="AV9" s="186">
        <f>AT9*VLOOKUP("MFA Program",B:D,3,0)</f>
        <v>3.5161936935809476E-2</v>
      </c>
      <c r="AW9" s="276">
        <f>AT9*VLOOKUP("European Peace Facility",B:D,3,0)</f>
        <v>4.3952421169761849E-2</v>
      </c>
    </row>
    <row r="10" spans="1:50">
      <c r="A10" s="42">
        <v>1</v>
      </c>
      <c r="B10" s="43" t="s">
        <v>427</v>
      </c>
      <c r="C10" s="43" t="s">
        <v>1431</v>
      </c>
      <c r="D10" s="54">
        <f t="shared" si="0"/>
        <v>1.8146579498484432</v>
      </c>
      <c r="E10" s="44">
        <f t="shared" si="1"/>
        <v>1814657949.8484433</v>
      </c>
      <c r="F10" s="46">
        <v>3846413930000</v>
      </c>
      <c r="G10" s="46">
        <f>F10/VLOOKUP("USD",'Currency Conversion'!B:C,2,0)</f>
        <v>3533033829337.7422</v>
      </c>
      <c r="H10" s="47">
        <f t="shared" si="2"/>
        <v>5.1362597628695675E-2</v>
      </c>
      <c r="I10" s="55">
        <f t="shared" si="3"/>
        <v>0</v>
      </c>
      <c r="J10" s="55">
        <f t="shared" si="4"/>
        <v>0.47242491044364837</v>
      </c>
      <c r="K10" s="55">
        <f t="shared" si="5"/>
        <v>1.3422330394047948</v>
      </c>
      <c r="L10" s="43">
        <f t="shared" si="11"/>
        <v>0.84454028775280632</v>
      </c>
      <c r="M10" s="43">
        <f t="shared" si="6"/>
        <v>0.37605786289314741</v>
      </c>
      <c r="N10" s="43">
        <f t="shared" si="12"/>
        <v>0.24083446740558351</v>
      </c>
      <c r="O10" s="43">
        <f t="shared" si="13"/>
        <v>0.3010430842569794</v>
      </c>
      <c r="P10" s="43">
        <f t="shared" si="7"/>
        <v>1.7624757023085167</v>
      </c>
      <c r="Q10" s="55">
        <f t="shared" si="8"/>
        <v>3.5771336521569599</v>
      </c>
      <c r="R10" s="43">
        <f t="shared" si="9"/>
        <v>0.10124821399820801</v>
      </c>
      <c r="S10" s="43">
        <f t="shared" si="10"/>
        <v>0.1422330394047947</v>
      </c>
      <c r="U10" s="48"/>
      <c r="V10" s="48"/>
      <c r="W10" s="48"/>
      <c r="X10" s="49"/>
      <c r="Y10" s="48"/>
      <c r="Z10" s="48"/>
      <c r="AA10" s="48"/>
      <c r="AB10" s="48"/>
      <c r="AC10" s="48"/>
      <c r="AD10" s="43" t="s">
        <v>358</v>
      </c>
      <c r="AE10" s="48">
        <f>SUMIFS('MAIN DATASET'!N:N,'MAIN DATASET'!D:D,"Financial",'MAIN DATASET'!B:B,'Aggregate Aid'!AD10)/1000000000</f>
        <v>0</v>
      </c>
      <c r="AF10" s="48">
        <f>SUMIFS('MAIN DATASET'!N:N,'MAIN DATASET'!D:D,"Humanitarian",'MAIN DATASET'!B:B,'Aggregate Aid'!AD10)/1000000000</f>
        <v>1.4404151740608065E-2</v>
      </c>
      <c r="AG10" s="48">
        <f>SUMIFS('MAIN DATASET'!N:N,'MAIN DATASET'!D:D,"Military",'MAIN DATASET'!B:B,'Aggregate Aid'!AD10)/1000000000</f>
        <v>1.0269128318177643E-2</v>
      </c>
      <c r="AH10" s="48">
        <f t="shared" si="14"/>
        <v>2.4673280058785708E-2</v>
      </c>
      <c r="AJ10" s="43">
        <f>SUMIFS('MAIN DATASET'!N:N,'MAIN DATASET'!E:E,"Weapons", 'MAIN DATASET'!B:B,'Aggregate Aid'!AD10)/1000000000+SUMIFS('MAIN DATASET'!N:N,'MAIN DATASET'!E:E,"Weapons and equipment", 'MAIN DATASET'!B:B,'Aggregate Aid'!AD10)/1000000000+SUMIFS('MAIN DATASET'!N:N,'MAIN DATASET'!E:E,"Unknown", 'MAIN DATASET'!B:B,'Aggregate Aid'!AD10)/1000000000+SUMIFS('MAIN DATASET'!N:N,'MAIN DATASET'!E:E,"Artillery", 'MAIN DATASET'!B:B,'Aggregate Aid'!AD10)/1000000000+SUMIFS('MAIN DATASET'!N:N,'MAIN DATASET'!E:E,"Weapons and training", 'MAIN DATASET'!B:B,'Aggregate Aid'!AD10)/1000000000+SUMIFS('MAIN DATASET'!N:N,'MAIN DATASET'!E:E,"Weapons and Assistance", 'MAIN DATASET'!B:B,'Aggregate Aid'!AD10)/1000000000</f>
        <v>6.7695416551850828E-3</v>
      </c>
      <c r="AM10" s="180" t="s">
        <v>124</v>
      </c>
      <c r="AN10" s="176" t="s">
        <v>1432</v>
      </c>
      <c r="AO10" s="183">
        <v>12951115777</v>
      </c>
      <c r="AP10" s="184">
        <f t="shared" ref="AP10:AP41" si="15">AO10/$AO$36</f>
        <v>5.205524301397562E-2</v>
      </c>
      <c r="AQ10" s="185">
        <f>AP10*VLOOKUP("European Investment Bank",B:D,3,0)</f>
        <v>0.10424062413548618</v>
      </c>
      <c r="AR10" s="176"/>
      <c r="AS10" s="180">
        <v>4881</v>
      </c>
      <c r="AT10" s="184">
        <f t="shared" ref="AT10:AT41" si="16">AS10/$AS$36</f>
        <v>3.4905349364573894E-2</v>
      </c>
      <c r="AU10" s="185">
        <f t="shared" ref="AU10:AU41" si="17">AT10*VLOOKUP("EU (Commission and Council)",B:D,3,0)</f>
        <v>7.7315348842531176E-2</v>
      </c>
      <c r="AV10" s="186">
        <f t="shared" ref="AV10:AV41" si="18">AT10*VLOOKUP("MFA Program",B:D,3,0)</f>
        <v>4.1886419237488669E-2</v>
      </c>
      <c r="AW10" s="276">
        <f t="shared" ref="AW10:AW41" si="19">AT10*VLOOKUP("European Peace Facility",B:D,3,0)</f>
        <v>5.2358024046860838E-2</v>
      </c>
    </row>
    <row r="11" spans="1:50">
      <c r="A11" s="42">
        <v>1</v>
      </c>
      <c r="B11" s="43" t="s">
        <v>316</v>
      </c>
      <c r="C11" s="43" t="s">
        <v>1433</v>
      </c>
      <c r="D11" s="54">
        <f t="shared" si="0"/>
        <v>0.12374638334979449</v>
      </c>
      <c r="E11" s="44">
        <f t="shared" si="1"/>
        <v>123746383.34979449</v>
      </c>
      <c r="F11" s="46">
        <v>356084870000</v>
      </c>
      <c r="G11" s="46">
        <f>F11/VLOOKUP("USD",'Currency Conversion'!B:C,2,0)</f>
        <v>327073454578.85553</v>
      </c>
      <c r="H11" s="47">
        <f t="shared" si="2"/>
        <v>3.7834431873761232E-2</v>
      </c>
      <c r="I11" s="55">
        <f t="shared" si="3"/>
        <v>0.02</v>
      </c>
      <c r="J11" s="55">
        <f t="shared" si="4"/>
        <v>1.8144429660094354E-2</v>
      </c>
      <c r="K11" s="55">
        <f t="shared" si="5"/>
        <v>8.5601953689700139E-2</v>
      </c>
      <c r="L11" s="43">
        <f t="shared" si="11"/>
        <v>5.6233808630581819E-2</v>
      </c>
      <c r="M11" s="43">
        <f t="shared" si="6"/>
        <v>5.2780020044418716E-2</v>
      </c>
      <c r="N11" s="43">
        <f t="shared" si="12"/>
        <v>3.0465268784062385E-2</v>
      </c>
      <c r="O11" s="43">
        <f t="shared" si="13"/>
        <v>3.8081585980077985E-2</v>
      </c>
      <c r="P11" s="43">
        <f t="shared" si="7"/>
        <v>0.17756068343914092</v>
      </c>
      <c r="Q11" s="55">
        <f t="shared" si="8"/>
        <v>0.30130706678893537</v>
      </c>
      <c r="R11" s="43">
        <f t="shared" si="9"/>
        <v>9.2122140323769974E-2</v>
      </c>
      <c r="S11" s="43">
        <f t="shared" si="10"/>
        <v>4.9600440892807931E-3</v>
      </c>
      <c r="U11" s="48"/>
      <c r="V11" s="48"/>
      <c r="W11" s="48"/>
      <c r="X11" s="49"/>
      <c r="Y11" s="48"/>
      <c r="Z11" s="48"/>
      <c r="AA11" s="48"/>
      <c r="AB11" s="48"/>
      <c r="AC11" s="48"/>
      <c r="AD11" s="43" t="s">
        <v>388</v>
      </c>
      <c r="AE11" s="48">
        <f>SUMIFS('MAIN DATASET'!N:N,'MAIN DATASET'!D:D,"Financial",'MAIN DATASET'!B:B,'Aggregate Aid'!AD11)/1000000000</f>
        <v>0.3</v>
      </c>
      <c r="AF11" s="48">
        <f>SUMIFS('MAIN DATASET'!N:N,'MAIN DATASET'!D:D,"Humanitarian",'MAIN DATASET'!B:B,'Aggregate Aid'!AD11)/1000000000</f>
        <v>0.11647094700101039</v>
      </c>
      <c r="AG11" s="48">
        <f>SUMIFS('MAIN DATASET'!N:N,'MAIN DATASET'!D:D,"Military",'MAIN DATASET'!B:B,'Aggregate Aid'!AD11)/1000000000</f>
        <v>0.15051896757600808</v>
      </c>
      <c r="AH11" s="48">
        <f t="shared" si="14"/>
        <v>0.56698991457701853</v>
      </c>
      <c r="AJ11" s="43">
        <f>SUMIFS('MAIN DATASET'!N:N,'MAIN DATASET'!E:E,"Weapons", 'MAIN DATASET'!B:B,'Aggregate Aid'!AD11)/1000000000+SUMIFS('MAIN DATASET'!N:N,'MAIN DATASET'!E:E,"Weapons and equipment", 'MAIN DATASET'!B:B,'Aggregate Aid'!AD11)/1000000000+SUMIFS('MAIN DATASET'!N:N,'MAIN DATASET'!E:E,"Unknown", 'MAIN DATASET'!B:B,'Aggregate Aid'!AD11)/1000000000+SUMIFS('MAIN DATASET'!N:N,'MAIN DATASET'!E:E,"Artillery", 'MAIN DATASET'!B:B,'Aggregate Aid'!AD11)/1000000000+SUMIFS('MAIN DATASET'!N:N,'MAIN DATASET'!E:E,"Weapons and training", 'MAIN DATASET'!B:B,'Aggregate Aid'!AD11)/1000000000+SUMIFS('MAIN DATASET'!N:N,'MAIN DATASET'!E:E,"Weapons and Assistance", 'MAIN DATASET'!B:B,'Aggregate Aid'!AD11)/1000000000</f>
        <v>0.1</v>
      </c>
      <c r="AM11" s="180" t="s">
        <v>146</v>
      </c>
      <c r="AN11" s="176" t="s">
        <v>1434</v>
      </c>
      <c r="AO11" s="183">
        <v>510041217</v>
      </c>
      <c r="AP11" s="184">
        <f t="shared" si="15"/>
        <v>2.050041089527577E-3</v>
      </c>
      <c r="AQ11" s="185">
        <f t="shared" ref="AQ11:AQ41" si="20">AP11*VLOOKUP("European Investment Bank",B:D,3,0)</f>
        <v>4.105207281778973E-3</v>
      </c>
      <c r="AR11" s="176"/>
      <c r="AS11" s="180">
        <v>877.4</v>
      </c>
      <c r="AT11" s="184">
        <f t="shared" si="16"/>
        <v>6.2745243869037348E-3</v>
      </c>
      <c r="AU11" s="185">
        <f t="shared" si="17"/>
        <v>1.3898071516991772E-2</v>
      </c>
      <c r="AV11" s="186">
        <f t="shared" si="18"/>
        <v>7.5294292642844813E-3</v>
      </c>
      <c r="AW11" s="276">
        <f t="shared" si="19"/>
        <v>9.4117865803556022E-3</v>
      </c>
    </row>
    <row r="12" spans="1:50">
      <c r="A12" s="42">
        <v>1</v>
      </c>
      <c r="B12" s="43" t="s">
        <v>206</v>
      </c>
      <c r="C12" s="43" t="s">
        <v>1435</v>
      </c>
      <c r="D12" s="54">
        <f t="shared" si="0"/>
        <v>1.7798215112051298E-2</v>
      </c>
      <c r="E12" s="44">
        <f t="shared" si="1"/>
        <v>17798215.112051297</v>
      </c>
      <c r="F12" s="46">
        <f>57203.78*1000000</f>
        <v>57203780000</v>
      </c>
      <c r="G12" s="46">
        <f>F12/VLOOKUP("USD",'Currency Conversion'!B:C,2,0)</f>
        <v>52543198309.910904</v>
      </c>
      <c r="H12" s="47">
        <f t="shared" si="2"/>
        <v>3.3873490165318182E-2</v>
      </c>
      <c r="I12" s="55">
        <f t="shared" si="3"/>
        <v>0</v>
      </c>
      <c r="J12" s="55">
        <f t="shared" si="4"/>
        <v>1.4036887684273154E-3</v>
      </c>
      <c r="K12" s="55">
        <f t="shared" si="5"/>
        <v>1.6394526343623983E-2</v>
      </c>
      <c r="L12" s="43">
        <f t="shared" si="11"/>
        <v>9.2791090661656934E-3</v>
      </c>
      <c r="M12" s="43">
        <f t="shared" si="6"/>
        <v>8.5503152247076754E-3</v>
      </c>
      <c r="N12" s="43">
        <f t="shared" si="12"/>
        <v>5.0270568304283669E-3</v>
      </c>
      <c r="O12" s="43">
        <f t="shared" si="13"/>
        <v>6.2838210380354587E-3</v>
      </c>
      <c r="P12" s="43">
        <f t="shared" si="7"/>
        <v>2.9140302159337196E-2</v>
      </c>
      <c r="Q12" s="55">
        <f t="shared" si="8"/>
        <v>4.6938517271388494E-2</v>
      </c>
      <c r="R12" s="43">
        <f t="shared" si="9"/>
        <v>8.9333193983615514E-2</v>
      </c>
      <c r="S12" s="43">
        <f t="shared" si="10"/>
        <v>1.6394526343623983E-2</v>
      </c>
      <c r="U12" s="48"/>
      <c r="V12" s="48"/>
      <c r="W12" s="48"/>
      <c r="X12" s="49"/>
      <c r="Y12" s="48"/>
      <c r="Z12" s="48"/>
      <c r="AA12" s="48"/>
      <c r="AB12" s="48"/>
      <c r="AC12" s="48"/>
      <c r="AD12" s="43" t="s">
        <v>427</v>
      </c>
      <c r="AE12" s="48">
        <f>SUMIFS('MAIN DATASET'!N:N,'MAIN DATASET'!D:D,"Financial",'MAIN DATASET'!B:B,'Aggregate Aid'!AD12)/1000000000</f>
        <v>0</v>
      </c>
      <c r="AF12" s="48">
        <f>SUMIFS('MAIN DATASET'!N:N,'MAIN DATASET'!D:D,"Humanitarian",'MAIN DATASET'!B:B,'Aggregate Aid'!AD12)/1000000000</f>
        <v>0.47242491044364837</v>
      </c>
      <c r="AG12" s="48">
        <f>SUMIFS('MAIN DATASET'!N:N,'MAIN DATASET'!D:D,"Military",'MAIN DATASET'!B:B,'Aggregate Aid'!AD12)/1000000000</f>
        <v>1.3422330394047948</v>
      </c>
      <c r="AH12" s="48">
        <f t="shared" si="14"/>
        <v>1.8146579498484432</v>
      </c>
      <c r="AJ12" s="43">
        <f>SUMIFS('MAIN DATASET'!N:N,'MAIN DATASET'!E:E,"Weapons", 'MAIN DATASET'!B:B,'Aggregate Aid'!AD12)/1000000000+SUMIFS('MAIN DATASET'!N:N,'MAIN DATASET'!E:E,"Weapons and equipment", 'MAIN DATASET'!B:B,'Aggregate Aid'!AD12)/1000000000+SUMIFS('MAIN DATASET'!N:N,'MAIN DATASET'!E:E,"Unknown", 'MAIN DATASET'!B:B,'Aggregate Aid'!AD12)/1000000000+SUMIFS('MAIN DATASET'!N:N,'MAIN DATASET'!E:E,"Artillery", 'MAIN DATASET'!B:B,'Aggregate Aid'!AD12)/1000000000+SUMIFS('MAIN DATASET'!N:N,'MAIN DATASET'!E:E,"Weapons and training", 'MAIN DATASET'!B:B,'Aggregate Aid'!AD12)/1000000000+SUMIFS('MAIN DATASET'!N:N,'MAIN DATASET'!E:E,"Weapons and Assistance", 'MAIN DATASET'!B:B,'Aggregate Aid'!AD12)/1000000000</f>
        <v>0.1422330394047947</v>
      </c>
      <c r="AM12" s="180" t="s">
        <v>206</v>
      </c>
      <c r="AN12" s="176" t="s">
        <v>1435</v>
      </c>
      <c r="AO12" s="183">
        <v>1062312542</v>
      </c>
      <c r="AP12" s="184">
        <f t="shared" si="15"/>
        <v>4.2698203369326716E-3</v>
      </c>
      <c r="AQ12" s="185">
        <f t="shared" si="20"/>
        <v>8.5503152247076754E-3</v>
      </c>
      <c r="AR12" s="176"/>
      <c r="AS12" s="180">
        <v>585.79999999999995</v>
      </c>
      <c r="AT12" s="184">
        <f t="shared" si="16"/>
        <v>4.1892140253569727E-3</v>
      </c>
      <c r="AU12" s="185">
        <f t="shared" si="17"/>
        <v>9.2791090661656934E-3</v>
      </c>
      <c r="AV12" s="186">
        <f t="shared" si="18"/>
        <v>5.0270568304283669E-3</v>
      </c>
      <c r="AW12" s="276">
        <f t="shared" si="19"/>
        <v>6.2838210380354587E-3</v>
      </c>
    </row>
    <row r="13" spans="1:50">
      <c r="A13" s="42">
        <v>1</v>
      </c>
      <c r="B13" s="43" t="s">
        <v>832</v>
      </c>
      <c r="C13" s="43" t="s">
        <v>1436</v>
      </c>
      <c r="D13" s="54">
        <f t="shared" si="0"/>
        <v>2.033653366400294E-2</v>
      </c>
      <c r="E13" s="44">
        <f t="shared" si="1"/>
        <v>20336533.66400294</v>
      </c>
      <c r="F13" s="50">
        <v>53589609581</v>
      </c>
      <c r="G13" s="46">
        <f>F13/VLOOKUP("USD",'Currency Conversion'!B:C,2,0)</f>
        <v>49223486342.42675</v>
      </c>
      <c r="H13" s="47">
        <f t="shared" si="2"/>
        <v>4.1314695839564007E-2</v>
      </c>
      <c r="I13" s="55">
        <f t="shared" si="3"/>
        <v>0</v>
      </c>
      <c r="J13" s="55">
        <f t="shared" si="4"/>
        <v>1.8029999999999999E-3</v>
      </c>
      <c r="K13" s="55">
        <f t="shared" si="5"/>
        <v>1.8533533664002941E-2</v>
      </c>
      <c r="L13" s="43">
        <f t="shared" si="11"/>
        <v>7.9707198396971272E-3</v>
      </c>
      <c r="M13" s="43">
        <f t="shared" si="6"/>
        <v>5.6136594823116203E-3</v>
      </c>
      <c r="N13" s="43">
        <f t="shared" si="12"/>
        <v>4.3182229379848999E-3</v>
      </c>
      <c r="O13" s="43">
        <f t="shared" si="13"/>
        <v>5.3977786724811253E-3</v>
      </c>
      <c r="P13" s="43">
        <f t="shared" si="7"/>
        <v>2.3300380932474773E-2</v>
      </c>
      <c r="Q13" s="55">
        <f t="shared" si="8"/>
        <v>4.3636914596477713E-2</v>
      </c>
      <c r="R13" s="43">
        <f t="shared" si="9"/>
        <v>8.8650597182236043E-2</v>
      </c>
      <c r="S13" s="43">
        <f t="shared" si="10"/>
        <v>1.8370533664002941E-2</v>
      </c>
      <c r="U13" s="48"/>
      <c r="V13" s="48"/>
      <c r="W13" s="48"/>
      <c r="X13" s="49"/>
      <c r="Y13" s="48"/>
      <c r="Z13" s="48"/>
      <c r="AA13" s="48"/>
      <c r="AB13" s="48"/>
      <c r="AC13" s="48"/>
      <c r="AD13" s="43" t="s">
        <v>485</v>
      </c>
      <c r="AE13" s="48">
        <f>SUMIFS('MAIN DATASET'!N:N,'MAIN DATASET'!D:D,"Financial",'MAIN DATASET'!B:B,'Aggregate Aid'!AD13)/1000000000</f>
        <v>0</v>
      </c>
      <c r="AF13" s="48">
        <f>SUMIFS('MAIN DATASET'!N:N,'MAIN DATASET'!D:D,"Humanitarian",'MAIN DATASET'!B:B,'Aggregate Aid'!AD13)/1000000000</f>
        <v>0</v>
      </c>
      <c r="AG13" s="48">
        <f>SUMIFS('MAIN DATASET'!N:N,'MAIN DATASET'!D:D,"Military",'MAIN DATASET'!B:B,'Aggregate Aid'!AD13)/1000000000</f>
        <v>1.3923833930375676E-2</v>
      </c>
      <c r="AH13" s="48">
        <f t="shared" si="14"/>
        <v>1.3923833930375676E-2</v>
      </c>
      <c r="AJ13" s="43">
        <f>SUMIFS('MAIN DATASET'!N:N,'MAIN DATASET'!E:E,"Weapons", 'MAIN DATASET'!B:B,'Aggregate Aid'!AD13)/1000000000+SUMIFS('MAIN DATASET'!N:N,'MAIN DATASET'!E:E,"Weapons and equipment", 'MAIN DATASET'!B:B,'Aggregate Aid'!AD13)/1000000000+SUMIFS('MAIN DATASET'!N:N,'MAIN DATASET'!E:E,"Unknown", 'MAIN DATASET'!B:B,'Aggregate Aid'!AD13)/1000000000+SUMIFS('MAIN DATASET'!N:N,'MAIN DATASET'!E:E,"Artillery", 'MAIN DATASET'!B:B,'Aggregate Aid'!AD13)/1000000000+SUMIFS('MAIN DATASET'!N:N,'MAIN DATASET'!E:E,"Weapons and training", 'MAIN DATASET'!B:B,'Aggregate Aid'!AD13)/1000000000+SUMIFS('MAIN DATASET'!N:N,'MAIN DATASET'!E:E,"Weapons and Assistance", 'MAIN DATASET'!B:B,'Aggregate Aid'!AD13)/1000000000</f>
        <v>1.3923833930375676E-2</v>
      </c>
      <c r="AM13" s="180" t="s">
        <v>222</v>
      </c>
      <c r="AN13" s="176" t="s">
        <v>1437</v>
      </c>
      <c r="AO13" s="183">
        <v>321508011</v>
      </c>
      <c r="AP13" s="184">
        <f t="shared" si="15"/>
        <v>1.2922575885906966E-3</v>
      </c>
      <c r="AQ13" s="185">
        <f t="shared" si="20"/>
        <v>2.5877458211528699E-3</v>
      </c>
      <c r="AR13" s="176"/>
      <c r="AS13" s="180">
        <v>219.3</v>
      </c>
      <c r="AT13" s="184">
        <f t="shared" si="16"/>
        <v>1.5682735332208677E-3</v>
      </c>
      <c r="AU13" s="185">
        <f t="shared" si="17"/>
        <v>3.4737258760842217E-3</v>
      </c>
      <c r="AV13" s="186">
        <f t="shared" si="18"/>
        <v>1.8819282398650412E-3</v>
      </c>
      <c r="AW13" s="276">
        <f t="shared" si="19"/>
        <v>2.3524102998313014E-3</v>
      </c>
    </row>
    <row r="14" spans="1:50">
      <c r="A14" s="42">
        <v>0</v>
      </c>
      <c r="B14" s="43" t="s">
        <v>937</v>
      </c>
      <c r="C14" s="43" t="s">
        <v>1438</v>
      </c>
      <c r="D14" s="54">
        <f t="shared" si="0"/>
        <v>2.0962521820039988</v>
      </c>
      <c r="E14" s="44">
        <f t="shared" si="1"/>
        <v>2096252182.0039988</v>
      </c>
      <c r="F14" s="46">
        <v>2759804060000</v>
      </c>
      <c r="G14" s="46">
        <f>F14/VLOOKUP("USD",'Currency Conversion'!B:C,2,0)</f>
        <v>2534953669514.0996</v>
      </c>
      <c r="H14" s="47">
        <f t="shared" si="2"/>
        <v>8.2693905108167473E-2</v>
      </c>
      <c r="I14" s="55">
        <f t="shared" si="3"/>
        <v>0.83069107211298199</v>
      </c>
      <c r="J14" s="55">
        <f t="shared" si="4"/>
        <v>0.49492426826512548</v>
      </c>
      <c r="K14" s="55">
        <f t="shared" si="5"/>
        <v>0.7706368416258913</v>
      </c>
      <c r="L14" s="43">
        <f t="shared" si="11"/>
        <v>0</v>
      </c>
      <c r="M14" s="43">
        <f t="shared" si="6"/>
        <v>0</v>
      </c>
      <c r="N14" s="43">
        <f t="shared" si="12"/>
        <v>0</v>
      </c>
      <c r="O14" s="43">
        <f t="shared" si="13"/>
        <v>0</v>
      </c>
      <c r="P14" s="43">
        <f t="shared" si="7"/>
        <v>0</v>
      </c>
      <c r="Q14" s="55">
        <f t="shared" si="8"/>
        <v>2.0962521820039988</v>
      </c>
      <c r="R14" s="43">
        <f t="shared" si="9"/>
        <v>8.2693905108167473E-2</v>
      </c>
      <c r="S14" s="43">
        <f t="shared" si="10"/>
        <v>0.39312237483063084</v>
      </c>
      <c r="U14" s="48"/>
      <c r="V14" s="48"/>
      <c r="W14" s="48"/>
      <c r="X14" s="49"/>
      <c r="Y14" s="48"/>
      <c r="Z14" s="48"/>
      <c r="AA14" s="48"/>
      <c r="AB14" s="48"/>
      <c r="AC14" s="48"/>
      <c r="AD14" s="43" t="s">
        <v>513</v>
      </c>
      <c r="AE14" s="48">
        <f>SUMIFS('MAIN DATASET'!N:N,'MAIN DATASET'!D:D,"Financial",'MAIN DATASET'!B:B,'Aggregate Aid'!AD14)/1000000000</f>
        <v>0</v>
      </c>
      <c r="AF14" s="48">
        <f>SUMIFS('MAIN DATASET'!N:N,'MAIN DATASET'!D:D,"Humanitarian",'MAIN DATASET'!B:B,'Aggregate Aid'!AD14)/1000000000</f>
        <v>7.3369339579314784E-3</v>
      </c>
      <c r="AG14" s="48">
        <f>SUMIFS('MAIN DATASET'!N:N,'MAIN DATASET'!D:D,"Military",'MAIN DATASET'!B:B,'Aggregate Aid'!AD14)/1000000000</f>
        <v>0</v>
      </c>
      <c r="AH14" s="48">
        <f t="shared" si="14"/>
        <v>7.3369339579314784E-3</v>
      </c>
      <c r="AJ14" s="43">
        <f>SUMIFS('MAIN DATASET'!N:N,'MAIN DATASET'!E:E,"Weapons", 'MAIN DATASET'!B:B,'Aggregate Aid'!AD14)/1000000000+SUMIFS('MAIN DATASET'!N:N,'MAIN DATASET'!E:E,"Weapons and equipment", 'MAIN DATASET'!B:B,'Aggregate Aid'!AD14)/1000000000+SUMIFS('MAIN DATASET'!N:N,'MAIN DATASET'!E:E,"Unknown", 'MAIN DATASET'!B:B,'Aggregate Aid'!AD14)/1000000000+SUMIFS('MAIN DATASET'!N:N,'MAIN DATASET'!E:E,"Artillery", 'MAIN DATASET'!B:B,'Aggregate Aid'!AD14)/1000000000+SUMIFS('MAIN DATASET'!N:N,'MAIN DATASET'!E:E,"Weapons and training", 'MAIN DATASET'!B:B,'Aggregate Aid'!AD14)/1000000000+SUMIFS('MAIN DATASET'!N:N,'MAIN DATASET'!E:E,"Weapons and Assistance", 'MAIN DATASET'!B:B,'Aggregate Aid'!AD14)/1000000000</f>
        <v>0</v>
      </c>
      <c r="AM14" s="180" t="s">
        <v>231</v>
      </c>
      <c r="AN14" s="176" t="s">
        <v>1439</v>
      </c>
      <c r="AO14" s="183">
        <v>2206922328</v>
      </c>
      <c r="AP14" s="184">
        <f t="shared" si="15"/>
        <v>8.8704232187491166E-3</v>
      </c>
      <c r="AQ14" s="185">
        <f t="shared" si="20"/>
        <v>1.7763022495545105E-2</v>
      </c>
      <c r="AR14" s="176"/>
      <c r="AS14" s="180">
        <v>2052.3000000000002</v>
      </c>
      <c r="AT14" s="184">
        <f t="shared" si="16"/>
        <v>1.467655162895206E-2</v>
      </c>
      <c r="AU14" s="185">
        <f t="shared" si="17"/>
        <v>3.2508561858128809E-2</v>
      </c>
      <c r="AV14" s="186">
        <f t="shared" si="18"/>
        <v>1.7611861954742472E-2</v>
      </c>
      <c r="AW14" s="276">
        <f t="shared" si="19"/>
        <v>2.201482744342809E-2</v>
      </c>
    </row>
    <row r="15" spans="1:50">
      <c r="A15" s="42">
        <v>1</v>
      </c>
      <c r="B15" s="43" t="s">
        <v>231</v>
      </c>
      <c r="C15" s="43" t="s">
        <v>1439</v>
      </c>
      <c r="D15" s="54">
        <f t="shared" si="0"/>
        <v>8.9158816763006465E-2</v>
      </c>
      <c r="E15" s="44">
        <f t="shared" si="1"/>
        <v>89158816.763006464</v>
      </c>
      <c r="F15" s="46">
        <v>245339320000</v>
      </c>
      <c r="G15" s="46">
        <f>F15/VLOOKUP("USD",'Currency Conversion'!B:C,2,0)</f>
        <v>225350711858.17947</v>
      </c>
      <c r="H15" s="47">
        <f t="shared" si="2"/>
        <v>3.9564470876451902E-2</v>
      </c>
      <c r="I15" s="55">
        <f t="shared" si="3"/>
        <v>0</v>
      </c>
      <c r="J15" s="55">
        <f t="shared" si="4"/>
        <v>1.8170631665299423E-2</v>
      </c>
      <c r="K15" s="55">
        <f t="shared" si="5"/>
        <v>7.0988185097707046E-2</v>
      </c>
      <c r="L15" s="43">
        <f t="shared" si="11"/>
        <v>3.2508561858128809E-2</v>
      </c>
      <c r="M15" s="43">
        <f t="shared" si="6"/>
        <v>1.7763022495545105E-2</v>
      </c>
      <c r="N15" s="43">
        <f t="shared" si="12"/>
        <v>1.7611861954742472E-2</v>
      </c>
      <c r="O15" s="43">
        <f t="shared" si="13"/>
        <v>2.201482744342809E-2</v>
      </c>
      <c r="P15" s="43">
        <f t="shared" si="7"/>
        <v>8.9898273751844476E-2</v>
      </c>
      <c r="Q15" s="55">
        <f t="shared" si="8"/>
        <v>0.17905709051485094</v>
      </c>
      <c r="R15" s="43">
        <f t="shared" si="9"/>
        <v>7.945707783143699E-2</v>
      </c>
      <c r="S15" s="43">
        <f t="shared" si="10"/>
        <v>6.6358844224618435E-2</v>
      </c>
      <c r="U15" s="48"/>
      <c r="V15" s="48"/>
      <c r="W15" s="48"/>
      <c r="X15" s="49"/>
      <c r="Y15" s="48"/>
      <c r="Z15" s="48"/>
      <c r="AA15" s="48"/>
      <c r="AB15" s="48"/>
      <c r="AC15" s="48"/>
      <c r="AD15" s="43" t="s">
        <v>562</v>
      </c>
      <c r="AE15" s="48">
        <f>SUMIFS('MAIN DATASET'!N:N,'MAIN DATASET'!D:D,"Financial",'MAIN DATASET'!B:B,'Aggregate Aid'!AD15)/1000000000</f>
        <v>0.11</v>
      </c>
      <c r="AF15" s="48">
        <f>SUMIFS('MAIN DATASET'!N:N,'MAIN DATASET'!D:D,"Humanitarian",'MAIN DATASET'!B:B,'Aggregate Aid'!AD15)/1000000000</f>
        <v>4.7579682189767616E-3</v>
      </c>
      <c r="AG15" s="48">
        <f>SUMIFS('MAIN DATASET'!N:N,'MAIN DATASET'!D:D,"Military",'MAIN DATASET'!B:B,'Aggregate Aid'!AD15)/1000000000</f>
        <v>0.15</v>
      </c>
      <c r="AH15" s="48">
        <f t="shared" si="14"/>
        <v>0.26475796821897679</v>
      </c>
      <c r="AJ15" s="43">
        <f>SUMIFS('MAIN DATASET'!N:N,'MAIN DATASET'!E:E,"Weapons", 'MAIN DATASET'!B:B,'Aggregate Aid'!AD15)/1000000000+SUMIFS('MAIN DATASET'!N:N,'MAIN DATASET'!E:E,"Weapons and equipment", 'MAIN DATASET'!B:B,'Aggregate Aid'!AD15)/1000000000+SUMIFS('MAIN DATASET'!N:N,'MAIN DATASET'!E:E,"Unknown", 'MAIN DATASET'!B:B,'Aggregate Aid'!AD15)/1000000000+SUMIFS('MAIN DATASET'!N:N,'MAIN DATASET'!E:E,"Artillery", 'MAIN DATASET'!B:B,'Aggregate Aid'!AD15)/1000000000+SUMIFS('MAIN DATASET'!N:N,'MAIN DATASET'!E:E,"Weapons and training", 'MAIN DATASET'!B:B,'Aggregate Aid'!AD15)/1000000000+SUMIFS('MAIN DATASET'!N:N,'MAIN DATASET'!E:E,"Weapons and Assistance", 'MAIN DATASET'!B:B,'Aggregate Aid'!AD15)/1000000000</f>
        <v>0.15</v>
      </c>
      <c r="AM15" s="180" t="s">
        <v>316</v>
      </c>
      <c r="AN15" s="176" t="s">
        <v>1433</v>
      </c>
      <c r="AO15" s="183">
        <v>6557521657</v>
      </c>
      <c r="AP15" s="184">
        <f t="shared" si="15"/>
        <v>2.6357063692593618E-2</v>
      </c>
      <c r="AQ15" s="185">
        <f t="shared" si="20"/>
        <v>5.2780020044418716E-2</v>
      </c>
      <c r="AR15" s="176"/>
      <c r="AS15" s="180">
        <v>3550.1</v>
      </c>
      <c r="AT15" s="184">
        <f t="shared" si="16"/>
        <v>2.5387723986718656E-2</v>
      </c>
      <c r="AU15" s="185">
        <f t="shared" si="17"/>
        <v>5.6233808630581819E-2</v>
      </c>
      <c r="AV15" s="186">
        <f t="shared" si="18"/>
        <v>3.0465268784062385E-2</v>
      </c>
      <c r="AW15" s="276">
        <f t="shared" si="19"/>
        <v>3.8081585980077985E-2</v>
      </c>
    </row>
    <row r="16" spans="1:50">
      <c r="A16" s="42">
        <v>1</v>
      </c>
      <c r="B16" s="43" t="s">
        <v>124</v>
      </c>
      <c r="C16" s="43" t="s">
        <v>1432</v>
      </c>
      <c r="D16" s="54">
        <f t="shared" si="0"/>
        <v>0.10317810324239919</v>
      </c>
      <c r="E16" s="44">
        <f t="shared" si="1"/>
        <v>103178103.24239919</v>
      </c>
      <c r="F16" s="45">
        <f>521861.29*1000000</f>
        <v>521861290000</v>
      </c>
      <c r="G16" s="46">
        <f>F16/VLOOKUP("USD",'Currency Conversion'!B:C,2,0)</f>
        <v>479343519794.25</v>
      </c>
      <c r="H16" s="47">
        <f t="shared" si="2"/>
        <v>2.1524877041560218E-2</v>
      </c>
      <c r="I16" s="55">
        <f t="shared" si="3"/>
        <v>0</v>
      </c>
      <c r="J16" s="55">
        <f t="shared" si="4"/>
        <v>8.3229999999999998E-2</v>
      </c>
      <c r="K16" s="55">
        <f t="shared" si="5"/>
        <v>1.9948103242399193E-2</v>
      </c>
      <c r="L16" s="43">
        <f t="shared" si="11"/>
        <v>7.7315348842531176E-2</v>
      </c>
      <c r="M16" s="43">
        <f t="shared" si="6"/>
        <v>0.10424062413548618</v>
      </c>
      <c r="N16" s="43">
        <f t="shared" si="12"/>
        <v>4.1886419237488669E-2</v>
      </c>
      <c r="O16" s="43">
        <f t="shared" si="13"/>
        <v>5.2358024046860838E-2</v>
      </c>
      <c r="P16" s="43">
        <f t="shared" si="7"/>
        <v>0.27580041626236684</v>
      </c>
      <c r="Q16" s="55">
        <f t="shared" si="8"/>
        <v>0.37897851950476602</v>
      </c>
      <c r="R16" s="43">
        <f t="shared" si="9"/>
        <v>7.9061988710609057E-2</v>
      </c>
      <c r="S16" s="43">
        <f t="shared" si="10"/>
        <v>1.9948103242399193E-2</v>
      </c>
      <c r="U16" s="48"/>
      <c r="V16" s="48"/>
      <c r="W16" s="48"/>
      <c r="X16" s="49"/>
      <c r="Y16" s="48"/>
      <c r="Z16" s="48"/>
      <c r="AA16" s="48"/>
      <c r="AB16" s="48"/>
      <c r="AC16" s="48"/>
      <c r="AD16" s="43" t="s">
        <v>588</v>
      </c>
      <c r="AE16" s="48">
        <f>SUMIFS('MAIN DATASET'!N:N,'MAIN DATASET'!D:D,"Financial",'MAIN DATASET'!B:B,'Aggregate Aid'!AD16)/1000000000</f>
        <v>0.27555800496004407</v>
      </c>
      <c r="AF16" s="48">
        <f>SUMIFS('MAIN DATASET'!N:N,'MAIN DATASET'!D:D,"Humanitarian",'MAIN DATASET'!B:B,'Aggregate Aid'!AD16)/1000000000</f>
        <v>0</v>
      </c>
      <c r="AG16" s="48">
        <f>SUMIFS('MAIN DATASET'!N:N,'MAIN DATASET'!D:D,"Military",'MAIN DATASET'!B:B,'Aggregate Aid'!AD16)/1000000000</f>
        <v>0</v>
      </c>
      <c r="AH16" s="48">
        <f t="shared" si="14"/>
        <v>0.27555800496004407</v>
      </c>
      <c r="AJ16" s="43">
        <f>SUMIFS('MAIN DATASET'!N:N,'MAIN DATASET'!E:E,"Weapons", 'MAIN DATASET'!B:B,'Aggregate Aid'!AD16)/1000000000+SUMIFS('MAIN DATASET'!N:N,'MAIN DATASET'!E:E,"Weapons and equipment", 'MAIN DATASET'!B:B,'Aggregate Aid'!AD16)/1000000000+SUMIFS('MAIN DATASET'!N:N,'MAIN DATASET'!E:E,"Unknown", 'MAIN DATASET'!B:B,'Aggregate Aid'!AD16)/1000000000+SUMIFS('MAIN DATASET'!N:N,'MAIN DATASET'!E:E,"Artillery", 'MAIN DATASET'!B:B,'Aggregate Aid'!AD16)/1000000000+SUMIFS('MAIN DATASET'!N:N,'MAIN DATASET'!E:E,"Weapons and training", 'MAIN DATASET'!B:B,'Aggregate Aid'!AD16)/1000000000+SUMIFS('MAIN DATASET'!N:N,'MAIN DATASET'!E:E,"Weapons and Assistance", 'MAIN DATASET'!B:B,'Aggregate Aid'!AD16)/1000000000</f>
        <v>0</v>
      </c>
      <c r="AM16" s="180" t="s">
        <v>346</v>
      </c>
      <c r="AN16" s="176" t="s">
        <v>1413</v>
      </c>
      <c r="AO16" s="183">
        <v>206248240</v>
      </c>
      <c r="AP16" s="184">
        <f t="shared" si="15"/>
        <v>8.2898666333224046E-4</v>
      </c>
      <c r="AQ16" s="185">
        <f t="shared" si="20"/>
        <v>1.6600457933228115E-3</v>
      </c>
      <c r="AR16" s="176"/>
      <c r="AS16" s="180">
        <v>278.3</v>
      </c>
      <c r="AT16" s="184">
        <f t="shared" si="16"/>
        <v>1.9901984691991221E-3</v>
      </c>
      <c r="AU16" s="185">
        <f t="shared" si="17"/>
        <v>4.4082896092760551E-3</v>
      </c>
      <c r="AV16" s="186">
        <f t="shared" si="18"/>
        <v>2.3882381630389465E-3</v>
      </c>
      <c r="AW16" s="276">
        <f t="shared" si="19"/>
        <v>2.985297703798683E-3</v>
      </c>
    </row>
    <row r="17" spans="1:49">
      <c r="A17" s="42">
        <v>1</v>
      </c>
      <c r="B17" s="43" t="s">
        <v>692</v>
      </c>
      <c r="C17" s="43" t="s">
        <v>1440</v>
      </c>
      <c r="D17" s="54">
        <f t="shared" si="0"/>
        <v>0.14856196381004869</v>
      </c>
      <c r="E17" s="44">
        <f t="shared" si="1"/>
        <v>148561963.8100487</v>
      </c>
      <c r="F17" s="46">
        <v>913865400000</v>
      </c>
      <c r="G17" s="46">
        <f>F17/VLOOKUP("USD",'Currency Conversion'!B:C,2,0)</f>
        <v>839409754753.37561</v>
      </c>
      <c r="H17" s="47">
        <f t="shared" si="2"/>
        <v>1.7698384247833435E-2</v>
      </c>
      <c r="I17" s="55">
        <f t="shared" si="3"/>
        <v>0.08</v>
      </c>
      <c r="J17" s="55">
        <f t="shared" si="4"/>
        <v>1.8349912739965096E-2</v>
      </c>
      <c r="K17" s="55">
        <f t="shared" si="5"/>
        <v>5.0212051070083585E-2</v>
      </c>
      <c r="L17" s="43">
        <f t="shared" si="11"/>
        <v>0.17487905056877623</v>
      </c>
      <c r="M17" s="43">
        <f t="shared" si="6"/>
        <v>0.10424062413548618</v>
      </c>
      <c r="N17" s="43">
        <f t="shared" si="12"/>
        <v>9.4742600759607901E-2</v>
      </c>
      <c r="O17" s="43">
        <f t="shared" si="13"/>
        <v>0.11842825094950987</v>
      </c>
      <c r="P17" s="43">
        <f t="shared" si="7"/>
        <v>0.49229052641338017</v>
      </c>
      <c r="Q17" s="55">
        <f t="shared" si="8"/>
        <v>0.64085249022342883</v>
      </c>
      <c r="R17" s="43">
        <f t="shared" si="9"/>
        <v>7.6345609113360344E-2</v>
      </c>
      <c r="S17" s="43">
        <f t="shared" si="10"/>
        <v>5.0212051070083585E-2</v>
      </c>
      <c r="U17" s="48"/>
      <c r="V17" s="48"/>
      <c r="W17" s="48"/>
      <c r="X17" s="49"/>
      <c r="Y17" s="48"/>
      <c r="Z17" s="48"/>
      <c r="AA17" s="48"/>
      <c r="AB17" s="48"/>
      <c r="AC17" s="48"/>
      <c r="AD17" s="43" t="s">
        <v>608</v>
      </c>
      <c r="AE17" s="48">
        <f>SUMIFS('MAIN DATASET'!N:N,'MAIN DATASET'!D:D,"Financial",'MAIN DATASET'!B:B,'Aggregate Aid'!AD17)/1000000000</f>
        <v>5.0000000000000001E-3</v>
      </c>
      <c r="AF17" s="48">
        <f>SUMIFS('MAIN DATASET'!N:N,'MAIN DATASET'!D:D,"Humanitarian",'MAIN DATASET'!B:B,'Aggregate Aid'!AD17)/1000000000</f>
        <v>1.36741774E-3</v>
      </c>
      <c r="AG17" s="48">
        <f>SUMIFS('MAIN DATASET'!N:N,'MAIN DATASET'!D:D,"Military",'MAIN DATASET'!B:B,'Aggregate Aid'!AD17)/1000000000</f>
        <v>0.22</v>
      </c>
      <c r="AH17" s="48">
        <f t="shared" si="14"/>
        <v>0.22636741773999999</v>
      </c>
      <c r="AJ17" s="43">
        <f>SUMIFS('MAIN DATASET'!N:N,'MAIN DATASET'!E:E,"Weapons", 'MAIN DATASET'!B:B,'Aggregate Aid'!AD17)/1000000000+SUMIFS('MAIN DATASET'!N:N,'MAIN DATASET'!E:E,"Weapons and equipment", 'MAIN DATASET'!B:B,'Aggregate Aid'!AD17)/1000000000+SUMIFS('MAIN DATASET'!N:N,'MAIN DATASET'!E:E,"Unknown", 'MAIN DATASET'!B:B,'Aggregate Aid'!AD17)/1000000000+SUMIFS('MAIN DATASET'!N:N,'MAIN DATASET'!E:E,"Artillery", 'MAIN DATASET'!B:B,'Aggregate Aid'!AD17)/1000000000+SUMIFS('MAIN DATASET'!N:N,'MAIN DATASET'!E:E,"Weapons and training", 'MAIN DATASET'!B:B,'Aggregate Aid'!AD17)/1000000000+SUMIFS('MAIN DATASET'!N:N,'MAIN DATASET'!E:E,"Weapons and Assistance", 'MAIN DATASET'!B:B,'Aggregate Aid'!AD17)/1000000000</f>
        <v>0.22</v>
      </c>
      <c r="AM17" s="180" t="s">
        <v>358</v>
      </c>
      <c r="AN17" s="176" t="s">
        <v>1441</v>
      </c>
      <c r="AO17" s="183">
        <v>3693702498</v>
      </c>
      <c r="AP17" s="184">
        <f t="shared" si="15"/>
        <v>1.4846333278572373E-2</v>
      </c>
      <c r="AQ17" s="185">
        <f t="shared" si="20"/>
        <v>2.9729782390341176E-2</v>
      </c>
      <c r="AR17" s="176"/>
      <c r="AS17" s="180">
        <v>2380.1999999999998</v>
      </c>
      <c r="AT17" s="184">
        <f t="shared" si="16"/>
        <v>1.7021453095176966E-2</v>
      </c>
      <c r="AU17" s="185">
        <f t="shared" si="17"/>
        <v>3.7702518605816977E-2</v>
      </c>
      <c r="AV17" s="186">
        <f t="shared" si="18"/>
        <v>2.0425743714212359E-2</v>
      </c>
      <c r="AW17" s="276">
        <f t="shared" si="19"/>
        <v>2.5532179642765447E-2</v>
      </c>
    </row>
    <row r="18" spans="1:49">
      <c r="A18" s="42">
        <v>1</v>
      </c>
      <c r="B18" s="43" t="s">
        <v>388</v>
      </c>
      <c r="C18" s="43" t="s">
        <v>1442</v>
      </c>
      <c r="D18" s="54">
        <f t="shared" si="0"/>
        <v>0.56698991457701853</v>
      </c>
      <c r="E18" s="44">
        <f t="shared" si="1"/>
        <v>566989914.5770185</v>
      </c>
      <c r="F18" s="46">
        <v>2630317730000</v>
      </c>
      <c r="G18" s="46">
        <f>F18/VLOOKUP("USD",'Currency Conversion'!B:C,2,0)</f>
        <v>2416017020299.4395</v>
      </c>
      <c r="H18" s="47">
        <f t="shared" si="2"/>
        <v>2.3467960275658412E-2</v>
      </c>
      <c r="I18" s="55">
        <f t="shared" si="3"/>
        <v>0.3</v>
      </c>
      <c r="J18" s="55">
        <f t="shared" si="4"/>
        <v>0.11647094700101039</v>
      </c>
      <c r="K18" s="55">
        <f t="shared" si="5"/>
        <v>0.15051896757600808</v>
      </c>
      <c r="L18" s="43">
        <f t="shared" si="11"/>
        <v>0.37524159493346809</v>
      </c>
      <c r="M18" s="43">
        <f t="shared" si="6"/>
        <v>0.37605786289314741</v>
      </c>
      <c r="N18" s="43">
        <f t="shared" si="12"/>
        <v>0.20329115752603238</v>
      </c>
      <c r="O18" s="43">
        <f t="shared" si="13"/>
        <v>0.25411394690754047</v>
      </c>
      <c r="P18" s="43">
        <f t="shared" si="7"/>
        <v>1.2087045622601882</v>
      </c>
      <c r="Q18" s="55">
        <f t="shared" si="8"/>
        <v>1.7756944768372067</v>
      </c>
      <c r="R18" s="43">
        <f t="shared" si="9"/>
        <v>7.3496770176607801E-2</v>
      </c>
      <c r="S18" s="43">
        <f t="shared" si="10"/>
        <v>0.1</v>
      </c>
      <c r="U18" s="48"/>
      <c r="V18" s="48"/>
      <c r="W18" s="48"/>
      <c r="X18" s="49"/>
      <c r="Y18" s="48"/>
      <c r="Z18" s="48"/>
      <c r="AA18" s="48"/>
      <c r="AB18" s="48"/>
      <c r="AC18" s="48"/>
      <c r="AD18" s="43" t="s">
        <v>638</v>
      </c>
      <c r="AE18" s="48">
        <f>SUMIFS('MAIN DATASET'!N:N,'MAIN DATASET'!D:D,"Financial",'MAIN DATASET'!B:B,'Aggregate Aid'!AD18)/1000000000</f>
        <v>3.5000000000000001E-3</v>
      </c>
      <c r="AF18" s="48">
        <f>SUMIFS('MAIN DATASET'!N:N,'MAIN DATASET'!D:D,"Humanitarian",'MAIN DATASET'!B:B,'Aggregate Aid'!AD18)/1000000000</f>
        <v>0.04</v>
      </c>
      <c r="AG18" s="48">
        <f>SUMIFS('MAIN DATASET'!N:N,'MAIN DATASET'!D:D,"Military",'MAIN DATASET'!B:B,'Aggregate Aid'!AD18)/1000000000</f>
        <v>4.9000000000000002E-2</v>
      </c>
      <c r="AH18" s="48">
        <f t="shared" si="14"/>
        <v>9.2499999999999999E-2</v>
      </c>
      <c r="AJ18" s="43">
        <f>SUMIFS('MAIN DATASET'!N:N,'MAIN DATASET'!E:E,"Weapons", 'MAIN DATASET'!B:B,'Aggregate Aid'!AD18)/1000000000+SUMIFS('MAIN DATASET'!N:N,'MAIN DATASET'!E:E,"Weapons and equipment", 'MAIN DATASET'!B:B,'Aggregate Aid'!AD18)/1000000000+SUMIFS('MAIN DATASET'!N:N,'MAIN DATASET'!E:E,"Unknown", 'MAIN DATASET'!B:B,'Aggregate Aid'!AD18)/1000000000+SUMIFS('MAIN DATASET'!N:N,'MAIN DATASET'!E:E,"Artillery", 'MAIN DATASET'!B:B,'Aggregate Aid'!AD18)/1000000000+SUMIFS('MAIN DATASET'!N:N,'MAIN DATASET'!E:E,"Weapons and training", 'MAIN DATASET'!B:B,'Aggregate Aid'!AD18)/1000000000+SUMIFS('MAIN DATASET'!N:N,'MAIN DATASET'!E:E,"Weapons and Assistance", 'MAIN DATASET'!B:B,'Aggregate Aid'!AD18)/1000000000</f>
        <v>3.9E-2</v>
      </c>
      <c r="AM18" s="180" t="s">
        <v>388</v>
      </c>
      <c r="AN18" s="176" t="s">
        <v>1442</v>
      </c>
      <c r="AO18" s="183">
        <v>46722369149</v>
      </c>
      <c r="AP18" s="184">
        <f t="shared" si="15"/>
        <v>0.18779418871068534</v>
      </c>
      <c r="AQ18" s="185">
        <f t="shared" si="20"/>
        <v>0.37605786289314741</v>
      </c>
      <c r="AR18" s="176"/>
      <c r="AS18" s="180">
        <v>23689.4</v>
      </c>
      <c r="AT18" s="184">
        <f t="shared" si="16"/>
        <v>0.16940929793836032</v>
      </c>
      <c r="AU18" s="185">
        <f t="shared" si="17"/>
        <v>0.37524159493346809</v>
      </c>
      <c r="AV18" s="186">
        <f t="shared" si="18"/>
        <v>0.20329115752603238</v>
      </c>
      <c r="AW18" s="276">
        <f t="shared" si="19"/>
        <v>0.25411394690754047</v>
      </c>
    </row>
    <row r="19" spans="1:49">
      <c r="A19" s="42">
        <v>1</v>
      </c>
      <c r="B19" s="43" t="s">
        <v>562</v>
      </c>
      <c r="C19" s="43" t="s">
        <v>1443</v>
      </c>
      <c r="D19" s="54">
        <f t="shared" si="0"/>
        <v>0.26475796821897679</v>
      </c>
      <c r="E19" s="44">
        <f t="shared" si="1"/>
        <v>264757968.2189768</v>
      </c>
      <c r="F19" s="46">
        <v>1888709440000</v>
      </c>
      <c r="G19" s="46">
        <f>F19/VLOOKUP("USD",'Currency Conversion'!B:C,2,0)</f>
        <v>1734830017452.0071</v>
      </c>
      <c r="H19" s="47">
        <f t="shared" si="2"/>
        <v>1.5261320449586996E-2</v>
      </c>
      <c r="I19" s="55">
        <f t="shared" si="3"/>
        <v>0.11</v>
      </c>
      <c r="J19" s="55">
        <f t="shared" si="4"/>
        <v>4.7579682189767616E-3</v>
      </c>
      <c r="K19" s="55">
        <f t="shared" si="5"/>
        <v>0.15</v>
      </c>
      <c r="L19" s="43">
        <f t="shared" si="11"/>
        <v>0.27047541643633616</v>
      </c>
      <c r="M19" s="43">
        <f t="shared" si="6"/>
        <v>0.37605786289314741</v>
      </c>
      <c r="N19" s="43">
        <f t="shared" si="12"/>
        <v>0.14653295698582547</v>
      </c>
      <c r="O19" s="43">
        <f t="shared" si="13"/>
        <v>0.18316619623228184</v>
      </c>
      <c r="P19" s="43">
        <f t="shared" si="7"/>
        <v>0.97623243254759084</v>
      </c>
      <c r="Q19" s="55">
        <f t="shared" si="8"/>
        <v>1.2409904007665675</v>
      </c>
      <c r="R19" s="43">
        <f t="shared" si="9"/>
        <v>7.1533832610830919E-2</v>
      </c>
      <c r="S19" s="43">
        <f t="shared" si="10"/>
        <v>0.15</v>
      </c>
      <c r="U19" s="48"/>
      <c r="V19" s="48"/>
      <c r="W19" s="48"/>
      <c r="X19" s="49"/>
      <c r="Y19" s="48"/>
      <c r="Z19" s="48"/>
      <c r="AA19" s="48"/>
      <c r="AB19" s="48"/>
      <c r="AC19" s="48"/>
      <c r="AD19" s="43" t="s">
        <v>663</v>
      </c>
      <c r="AE19" s="48">
        <f>SUMIFS('MAIN DATASET'!N:N,'MAIN DATASET'!D:D,"Financial",'MAIN DATASET'!B:B,'Aggregate Aid'!AD19)/1000000000</f>
        <v>0.25</v>
      </c>
      <c r="AF19" s="48">
        <f>SUMIFS('MAIN DATASET'!N:N,'MAIN DATASET'!D:D,"Humanitarian",'MAIN DATASET'!B:B,'Aggregate Aid'!AD19)/1000000000</f>
        <v>0</v>
      </c>
      <c r="AG19" s="48">
        <f>SUMIFS('MAIN DATASET'!N:N,'MAIN DATASET'!D:D,"Military",'MAIN DATASET'!B:B,'Aggregate Aid'!AD19)/1000000000</f>
        <v>3.0320336180766055E-3</v>
      </c>
      <c r="AH19" s="48">
        <f t="shared" si="14"/>
        <v>0.25303203361807658</v>
      </c>
      <c r="AJ19" s="43">
        <f>SUMIFS('MAIN DATASET'!N:N,'MAIN DATASET'!E:E,"Weapons", 'MAIN DATASET'!B:B,'Aggregate Aid'!AD19)/1000000000+SUMIFS('MAIN DATASET'!N:N,'MAIN DATASET'!E:E,"Weapons and equipment", 'MAIN DATASET'!B:B,'Aggregate Aid'!AD19)/1000000000+SUMIFS('MAIN DATASET'!N:N,'MAIN DATASET'!E:E,"Unknown", 'MAIN DATASET'!B:B,'Aggregate Aid'!AD19)/1000000000+SUMIFS('MAIN DATASET'!N:N,'MAIN DATASET'!E:E,"Artillery", 'MAIN DATASET'!B:B,'Aggregate Aid'!AD19)/1000000000+SUMIFS('MAIN DATASET'!N:N,'MAIN DATASET'!E:E,"Weapons and training", 'MAIN DATASET'!B:B,'Aggregate Aid'!AD19)/1000000000+SUMIFS('MAIN DATASET'!N:N,'MAIN DATASET'!E:E,"Weapons and Assistance", 'MAIN DATASET'!B:B,'Aggregate Aid'!AD19)/1000000000</f>
        <v>3.0320336180766055E-3</v>
      </c>
      <c r="AM19" s="180" t="s">
        <v>427</v>
      </c>
      <c r="AN19" s="176" t="s">
        <v>1431</v>
      </c>
      <c r="AO19" s="183">
        <v>46722369149</v>
      </c>
      <c r="AP19" s="184">
        <f t="shared" si="15"/>
        <v>0.18779418871068534</v>
      </c>
      <c r="AQ19" s="185">
        <f t="shared" si="20"/>
        <v>0.37605786289314741</v>
      </c>
      <c r="AR19" s="176"/>
      <c r="AS19" s="180">
        <v>28064.3</v>
      </c>
      <c r="AT19" s="184">
        <f t="shared" si="16"/>
        <v>0.20069538950465293</v>
      </c>
      <c r="AU19" s="185">
        <f>AT19*VLOOKUP("EU (Commission and Council)",B:D,3,0)+0.4</f>
        <v>0.84454028775280632</v>
      </c>
      <c r="AV19" s="186">
        <f t="shared" si="18"/>
        <v>0.24083446740558351</v>
      </c>
      <c r="AW19" s="276">
        <f t="shared" si="19"/>
        <v>0.3010430842569794</v>
      </c>
    </row>
    <row r="20" spans="1:49">
      <c r="A20" s="42">
        <v>1</v>
      </c>
      <c r="B20" s="43" t="s">
        <v>863</v>
      </c>
      <c r="C20" s="43" t="s">
        <v>1444</v>
      </c>
      <c r="D20" s="54">
        <f t="shared" si="0"/>
        <v>4.6259358684669794E-2</v>
      </c>
      <c r="E20" s="44">
        <f t="shared" si="1"/>
        <v>46259358.684669793</v>
      </c>
      <c r="F20" s="46">
        <v>1281484640000</v>
      </c>
      <c r="G20" s="46">
        <f>F20/VLOOKUP("USD",'Currency Conversion'!B:C,2,0)</f>
        <v>1177077835951.1343</v>
      </c>
      <c r="H20" s="47">
        <f t="shared" si="2"/>
        <v>3.9300169684437268E-3</v>
      </c>
      <c r="I20" s="55">
        <f t="shared" si="3"/>
        <v>0</v>
      </c>
      <c r="J20" s="55">
        <f t="shared" si="4"/>
        <v>4.2237476807201253E-2</v>
      </c>
      <c r="K20" s="55">
        <f t="shared" si="5"/>
        <v>4.0218818774685403E-3</v>
      </c>
      <c r="L20" s="43">
        <f t="shared" si="11"/>
        <v>0.26290703420380968</v>
      </c>
      <c r="M20" s="43">
        <f t="shared" si="6"/>
        <v>0.22563472061413059</v>
      </c>
      <c r="N20" s="43">
        <f t="shared" si="12"/>
        <v>0.14243270476052897</v>
      </c>
      <c r="O20" s="43">
        <f t="shared" si="13"/>
        <v>0.1780408809506612</v>
      </c>
      <c r="P20" s="43">
        <f t="shared" si="7"/>
        <v>0.80901534052913038</v>
      </c>
      <c r="Q20" s="55">
        <f t="shared" si="8"/>
        <v>0.85527469921380017</v>
      </c>
      <c r="R20" s="43">
        <f t="shared" si="9"/>
        <v>7.2660844770957564E-2</v>
      </c>
      <c r="S20" s="43">
        <f t="shared" si="10"/>
        <v>3.3778818774685402E-3</v>
      </c>
      <c r="U20" s="48"/>
      <c r="V20" s="48"/>
      <c r="W20" s="48"/>
      <c r="X20" s="49"/>
      <c r="Y20" s="48"/>
      <c r="Z20" s="48"/>
      <c r="AA20" s="48"/>
      <c r="AB20" s="48"/>
      <c r="AC20" s="48"/>
      <c r="AD20" s="43" t="s">
        <v>685</v>
      </c>
      <c r="AE20" s="48">
        <f>SUMIFS('MAIN DATASET'!N:N,'MAIN DATASET'!D:D,"Financial",'MAIN DATASET'!B:B,'Aggregate Aid'!AD20)/1000000000</f>
        <v>0</v>
      </c>
      <c r="AF20" s="48">
        <f>SUMIFS('MAIN DATASET'!N:N,'MAIN DATASET'!D:D,"Humanitarian",'MAIN DATASET'!B:B,'Aggregate Aid'!AD20)/1000000000</f>
        <v>1.15E-3</v>
      </c>
      <c r="AG20" s="48">
        <f>SUMIFS('MAIN DATASET'!N:N,'MAIN DATASET'!D:D,"Military",'MAIN DATASET'!B:B,'Aggregate Aid'!AD20)/1000000000</f>
        <v>0</v>
      </c>
      <c r="AH20" s="48">
        <f t="shared" si="14"/>
        <v>1.15E-3</v>
      </c>
      <c r="AJ20" s="43">
        <f>SUMIFS('MAIN DATASET'!N:N,'MAIN DATASET'!E:E,"Weapons", 'MAIN DATASET'!B:B,'Aggregate Aid'!AD20)/1000000000+SUMIFS('MAIN DATASET'!N:N,'MAIN DATASET'!E:E,"Weapons and equipment", 'MAIN DATASET'!B:B,'Aggregate Aid'!AD20)/1000000000+SUMIFS('MAIN DATASET'!N:N,'MAIN DATASET'!E:E,"Unknown", 'MAIN DATASET'!B:B,'Aggregate Aid'!AD20)/1000000000+SUMIFS('MAIN DATASET'!N:N,'MAIN DATASET'!E:E,"Artillery", 'MAIN DATASET'!B:B,'Aggregate Aid'!AD20)/1000000000+SUMIFS('MAIN DATASET'!N:N,'MAIN DATASET'!E:E,"Weapons and training", 'MAIN DATASET'!B:B,'Aggregate Aid'!AD20)/1000000000+SUMIFS('MAIN DATASET'!N:N,'MAIN DATASET'!E:E,"Weapons and Assistance", 'MAIN DATASET'!B:B,'Aggregate Aid'!AD20)/1000000000</f>
        <v>0</v>
      </c>
      <c r="AM20" s="180" t="s">
        <v>485</v>
      </c>
      <c r="AN20" s="176" t="s">
        <v>1445</v>
      </c>
      <c r="AO20" s="183">
        <v>3512961713</v>
      </c>
      <c r="AP20" s="184">
        <f t="shared" si="15"/>
        <v>1.4119870350766542E-2</v>
      </c>
      <c r="AQ20" s="185">
        <f t="shared" si="20"/>
        <v>2.827504037741E-2</v>
      </c>
      <c r="AR20" s="176"/>
      <c r="AS20" s="180">
        <v>2009.2</v>
      </c>
      <c r="AT20" s="184">
        <f t="shared" si="16"/>
        <v>1.4368331887584893E-2</v>
      </c>
      <c r="AU20" s="185">
        <f t="shared" si="17"/>
        <v>3.1825855131000537E-2</v>
      </c>
      <c r="AV20" s="186">
        <f t="shared" si="18"/>
        <v>1.7241998265101869E-2</v>
      </c>
      <c r="AW20" s="276">
        <f t="shared" si="19"/>
        <v>2.1552497831377339E-2</v>
      </c>
    </row>
    <row r="21" spans="1:49">
      <c r="A21" s="42">
        <v>1</v>
      </c>
      <c r="B21" s="43" t="s">
        <v>485</v>
      </c>
      <c r="C21" s="43" t="s">
        <v>1445</v>
      </c>
      <c r="D21" s="54">
        <f t="shared" si="0"/>
        <v>1.3923833930375676E-2</v>
      </c>
      <c r="E21" s="44">
        <f t="shared" si="1"/>
        <v>13923833.930375677</v>
      </c>
      <c r="F21" s="46">
        <v>188835200000</v>
      </c>
      <c r="G21" s="46">
        <f>F21/VLOOKUP("USD",'Currency Conversion'!B:C,2,0)</f>
        <v>173450169927.4364</v>
      </c>
      <c r="H21" s="47">
        <f t="shared" si="2"/>
        <v>8.0275700716815508E-3</v>
      </c>
      <c r="I21" s="55">
        <f t="shared" si="3"/>
        <v>0</v>
      </c>
      <c r="J21" s="55">
        <f t="shared" si="4"/>
        <v>0</v>
      </c>
      <c r="K21" s="55">
        <f t="shared" si="5"/>
        <v>1.3923833930375676E-2</v>
      </c>
      <c r="L21" s="43">
        <f t="shared" si="11"/>
        <v>3.1825855131000537E-2</v>
      </c>
      <c r="M21" s="43">
        <f t="shared" si="6"/>
        <v>2.827504037741E-2</v>
      </c>
      <c r="N21" s="43">
        <f t="shared" si="12"/>
        <v>1.7241998265101869E-2</v>
      </c>
      <c r="O21" s="43">
        <f t="shared" si="13"/>
        <v>2.1552497831377339E-2</v>
      </c>
      <c r="P21" s="43">
        <f t="shared" si="7"/>
        <v>9.8895391604889749E-2</v>
      </c>
      <c r="Q21" s="55">
        <f t="shared" si="8"/>
        <v>0.11281922553526542</v>
      </c>
      <c r="R21" s="43">
        <f t="shared" si="9"/>
        <v>6.5044171235152909E-2</v>
      </c>
      <c r="S21" s="43">
        <f t="shared" si="10"/>
        <v>1.3923833930375676E-2</v>
      </c>
      <c r="U21" s="48"/>
      <c r="V21" s="48"/>
      <c r="W21" s="48"/>
      <c r="X21" s="49"/>
      <c r="Y21" s="48"/>
      <c r="Z21" s="48"/>
      <c r="AA21" s="48"/>
      <c r="AB21" s="48"/>
      <c r="AC21" s="48"/>
      <c r="AD21" s="43" t="s">
        <v>692</v>
      </c>
      <c r="AE21" s="48">
        <f>SUMIFS('MAIN DATASET'!N:N,'MAIN DATASET'!D:D,"Financial",'MAIN DATASET'!B:B,'Aggregate Aid'!AD21)/1000000000</f>
        <v>0.08</v>
      </c>
      <c r="AF21" s="48">
        <f>SUMIFS('MAIN DATASET'!N:N,'MAIN DATASET'!D:D,"Humanitarian",'MAIN DATASET'!B:B,'Aggregate Aid'!AD21)/1000000000</f>
        <v>1.8349912739965096E-2</v>
      </c>
      <c r="AG21" s="48">
        <f>SUMIFS('MAIN DATASET'!N:N,'MAIN DATASET'!D:D,"Military",'MAIN DATASET'!B:B,'Aggregate Aid'!AD21)/1000000000</f>
        <v>5.0212051070083585E-2</v>
      </c>
      <c r="AH21" s="48">
        <f t="shared" si="14"/>
        <v>0.14856196381004869</v>
      </c>
      <c r="AJ21" s="43">
        <f>SUMIFS('MAIN DATASET'!N:N,'MAIN DATASET'!E:E,"Weapons", 'MAIN DATASET'!B:B,'Aggregate Aid'!AD21)/1000000000+SUMIFS('MAIN DATASET'!N:N,'MAIN DATASET'!E:E,"Weapons and equipment", 'MAIN DATASET'!B:B,'Aggregate Aid'!AD21)/1000000000+SUMIFS('MAIN DATASET'!N:N,'MAIN DATASET'!E:E,"Unknown", 'MAIN DATASET'!B:B,'Aggregate Aid'!AD21)/1000000000+SUMIFS('MAIN DATASET'!N:N,'MAIN DATASET'!E:E,"Artillery", 'MAIN DATASET'!B:B,'Aggregate Aid'!AD21)/1000000000+SUMIFS('MAIN DATASET'!N:N,'MAIN DATASET'!E:E,"Weapons and training", 'MAIN DATASET'!B:B,'Aggregate Aid'!AD21)/1000000000+SUMIFS('MAIN DATASET'!N:N,'MAIN DATASET'!E:E,"Weapons and Assistance", 'MAIN DATASET'!B:B,'Aggregate Aid'!AD21)/1000000000</f>
        <v>5.0212051070083585E-2</v>
      </c>
      <c r="AM21" s="180" t="s">
        <v>513</v>
      </c>
      <c r="AN21" s="176" t="s">
        <v>1446</v>
      </c>
      <c r="AO21" s="183">
        <v>2087849195</v>
      </c>
      <c r="AP21" s="184">
        <f t="shared" si="15"/>
        <v>8.3918250051683071E-3</v>
      </c>
      <c r="AQ21" s="185">
        <f t="shared" si="20"/>
        <v>1.6804629572849533E-2</v>
      </c>
      <c r="AR21" s="176"/>
      <c r="AS21" s="180">
        <v>1654.5</v>
      </c>
      <c r="AT21" s="184">
        <f t="shared" si="16"/>
        <v>1.1831776382644437E-2</v>
      </c>
      <c r="AU21" s="185">
        <f t="shared" si="17"/>
        <v>2.6207384687557428E-2</v>
      </c>
      <c r="AV21" s="186">
        <f t="shared" si="18"/>
        <v>1.4198131659173325E-2</v>
      </c>
      <c r="AW21" s="276">
        <f t="shared" si="19"/>
        <v>1.7747664573966655E-2</v>
      </c>
    </row>
    <row r="22" spans="1:49">
      <c r="A22" s="42">
        <v>0</v>
      </c>
      <c r="B22" s="43" t="s">
        <v>1006</v>
      </c>
      <c r="C22" s="43" t="s">
        <v>1447</v>
      </c>
      <c r="D22" s="54">
        <f t="shared" si="0"/>
        <v>10.314227978322769</v>
      </c>
      <c r="E22" s="44">
        <f t="shared" si="1"/>
        <v>10314227978.322769</v>
      </c>
      <c r="F22" s="46">
        <v>20953030000000</v>
      </c>
      <c r="G22" s="46">
        <f>F22/VLOOKUP("USD",'Currency Conversion'!B:C,2,0)</f>
        <v>19245917148893.176</v>
      </c>
      <c r="H22" s="47">
        <f t="shared" si="2"/>
        <v>5.3591771691254196E-2</v>
      </c>
      <c r="I22" s="55">
        <f t="shared" si="3"/>
        <v>1.8370533664002939</v>
      </c>
      <c r="J22" s="55">
        <f t="shared" si="4"/>
        <v>4.4815835400018367</v>
      </c>
      <c r="K22" s="55">
        <f t="shared" si="5"/>
        <v>3.9955910719206384</v>
      </c>
      <c r="L22" s="43">
        <f t="shared" si="11"/>
        <v>0</v>
      </c>
      <c r="M22" s="43">
        <f t="shared" si="6"/>
        <v>0</v>
      </c>
      <c r="N22" s="43">
        <f t="shared" si="12"/>
        <v>0</v>
      </c>
      <c r="O22" s="43">
        <f t="shared" si="13"/>
        <v>0</v>
      </c>
      <c r="P22" s="43">
        <f t="shared" si="7"/>
        <v>0</v>
      </c>
      <c r="Q22" s="55">
        <f t="shared" si="8"/>
        <v>10.314227978322769</v>
      </c>
      <c r="R22" s="43">
        <f t="shared" si="9"/>
        <v>5.3591771691254196E-2</v>
      </c>
      <c r="S22" s="43">
        <f t="shared" si="10"/>
        <v>3.0311380545604849</v>
      </c>
      <c r="U22" s="48"/>
      <c r="V22" s="48"/>
      <c r="W22" s="48"/>
      <c r="X22" s="48"/>
      <c r="Y22" s="48"/>
      <c r="Z22" s="48"/>
      <c r="AA22" s="48"/>
      <c r="AB22" s="48"/>
      <c r="AC22" s="48"/>
      <c r="AD22" s="43" t="s">
        <v>737</v>
      </c>
      <c r="AE22" s="48">
        <f>SUMIFS('MAIN DATASET'!N:N,'MAIN DATASET'!D:D,"Financial",'MAIN DATASET'!B:B,'Aggregate Aid'!AD22)/1000000000</f>
        <v>0.92500616484161557</v>
      </c>
      <c r="AF22" s="48">
        <f>SUMIFS('MAIN DATASET'!N:N,'MAIN DATASET'!D:D,"Humanitarian",'MAIN DATASET'!B:B,'Aggregate Aid'!AD22)/1000000000</f>
        <v>2.755580049600441E-3</v>
      </c>
      <c r="AG22" s="48">
        <f>SUMIFS('MAIN DATASET'!N:N,'MAIN DATASET'!D:D,"Military",'MAIN DATASET'!B:B,'Aggregate Aid'!AD22)/1000000000</f>
        <v>1.469566547258198</v>
      </c>
      <c r="AH22" s="48">
        <f t="shared" si="14"/>
        <v>2.3973282921494139</v>
      </c>
      <c r="AJ22" s="43">
        <f>SUMIFS('MAIN DATASET'!N:N,'MAIN DATASET'!E:E,"Weapons", 'MAIN DATASET'!B:B,'Aggregate Aid'!AD22)/1000000000+SUMIFS('MAIN DATASET'!N:N,'MAIN DATASET'!E:E,"Weapons and equipment", 'MAIN DATASET'!B:B,'Aggregate Aid'!AD22)/1000000000+SUMIFS('MAIN DATASET'!N:N,'MAIN DATASET'!E:E,"Unknown", 'MAIN DATASET'!B:B,'Aggregate Aid'!AD22)/1000000000+SUMIFS('MAIN DATASET'!N:N,'MAIN DATASET'!E:E,"Artillery", 'MAIN DATASET'!B:B,'Aggregate Aid'!AD22)/1000000000+SUMIFS('MAIN DATASET'!N:N,'MAIN DATASET'!E:E,"Weapons and training", 'MAIN DATASET'!B:B,'Aggregate Aid'!AD22)/1000000000+SUMIFS('MAIN DATASET'!N:N,'MAIN DATASET'!E:E,"Weapons and Assistance", 'MAIN DATASET'!B:B,'Aggregate Aid'!AD22)/1000000000</f>
        <v>1.4695665472581978</v>
      </c>
      <c r="AM22" s="180" t="s">
        <v>535</v>
      </c>
      <c r="AN22" s="176" t="s">
        <v>1448</v>
      </c>
      <c r="AO22" s="183">
        <v>1639379073</v>
      </c>
      <c r="AP22" s="184">
        <f t="shared" si="15"/>
        <v>6.5892605321770095E-3</v>
      </c>
      <c r="AQ22" s="185">
        <f t="shared" si="20"/>
        <v>1.3194994215684461E-2</v>
      </c>
      <c r="AR22" s="176"/>
      <c r="AS22" s="180">
        <v>2819.5</v>
      </c>
      <c r="AT22" s="184">
        <f t="shared" si="16"/>
        <v>2.016300605068963E-2</v>
      </c>
      <c r="AU22" s="185">
        <f t="shared" si="17"/>
        <v>4.4661058402277527E-2</v>
      </c>
      <c r="AV22" s="186">
        <f t="shared" si="18"/>
        <v>2.4195607260827555E-2</v>
      </c>
      <c r="AW22" s="276">
        <f t="shared" si="19"/>
        <v>3.0244509076034445E-2</v>
      </c>
    </row>
    <row r="23" spans="1:49">
      <c r="A23" s="42">
        <v>1</v>
      </c>
      <c r="B23" s="43" t="s">
        <v>513</v>
      </c>
      <c r="C23" s="43" t="s">
        <v>1446</v>
      </c>
      <c r="D23" s="54">
        <f t="shared" si="0"/>
        <v>7.3369339579314784E-3</v>
      </c>
      <c r="E23" s="44">
        <f t="shared" si="1"/>
        <v>7336933.9579314785</v>
      </c>
      <c r="F23" s="46">
        <v>155808440000</v>
      </c>
      <c r="G23" s="46">
        <f>F23/VLOOKUP("USD",'Currency Conversion'!B:C,2,0)</f>
        <v>143114209607.78909</v>
      </c>
      <c r="H23" s="47">
        <f t="shared" si="2"/>
        <v>5.1266285703136499E-3</v>
      </c>
      <c r="I23" s="55">
        <f t="shared" si="3"/>
        <v>0</v>
      </c>
      <c r="J23" s="55">
        <f t="shared" si="4"/>
        <v>7.3369339579314784E-3</v>
      </c>
      <c r="K23" s="55">
        <f t="shared" si="5"/>
        <v>0</v>
      </c>
      <c r="L23" s="43">
        <f t="shared" si="11"/>
        <v>2.6207384687557428E-2</v>
      </c>
      <c r="M23" s="43">
        <f t="shared" si="6"/>
        <v>1.6804629572849533E-2</v>
      </c>
      <c r="N23" s="43">
        <f t="shared" si="12"/>
        <v>1.4198131659173325E-2</v>
      </c>
      <c r="O23" s="43">
        <f t="shared" si="13"/>
        <v>1.7747664573966655E-2</v>
      </c>
      <c r="P23" s="43">
        <f t="shared" si="7"/>
        <v>7.4957810493546939E-2</v>
      </c>
      <c r="Q23" s="55">
        <f t="shared" si="8"/>
        <v>8.2294744451478413E-2</v>
      </c>
      <c r="R23" s="43">
        <f t="shared" si="9"/>
        <v>5.7502846626488628E-2</v>
      </c>
      <c r="S23" s="43">
        <f t="shared" si="10"/>
        <v>0</v>
      </c>
      <c r="V23" s="48"/>
      <c r="Y23" s="48"/>
      <c r="Z23" s="48"/>
      <c r="AA23" s="48"/>
      <c r="AB23" s="48"/>
      <c r="AC23" s="48"/>
      <c r="AD23" s="43" t="s">
        <v>781</v>
      </c>
      <c r="AE23" s="48">
        <f>SUMIFS('MAIN DATASET'!N:N,'MAIN DATASET'!D:D,"Financial",'MAIN DATASET'!B:B,'Aggregate Aid'!AD23)/1000000000</f>
        <v>0</v>
      </c>
      <c r="AF23" s="48">
        <f>SUMIFS('MAIN DATASET'!N:N,'MAIN DATASET'!D:D,"Humanitarian",'MAIN DATASET'!B:B,'Aggregate Aid'!AD23)/1000000000</f>
        <v>1.0128969393557849E-3</v>
      </c>
      <c r="AG23" s="48">
        <f>SUMIFS('MAIN DATASET'!N:N,'MAIN DATASET'!D:D,"Military",'MAIN DATASET'!B:B,'Aggregate Aid'!AD23)/1000000000</f>
        <v>3.0000000000000001E-3</v>
      </c>
      <c r="AH23" s="48">
        <f t="shared" si="14"/>
        <v>4.0128969393557852E-3</v>
      </c>
      <c r="AJ23" s="43">
        <f>SUMIFS('MAIN DATASET'!N:N,'MAIN DATASET'!E:E,"Weapons", 'MAIN DATASET'!B:B,'Aggregate Aid'!AD23)/1000000000+SUMIFS('MAIN DATASET'!N:N,'MAIN DATASET'!E:E,"Weapons and equipment", 'MAIN DATASET'!B:B,'Aggregate Aid'!AD23)/1000000000+SUMIFS('MAIN DATASET'!N:N,'MAIN DATASET'!E:E,"Unknown", 'MAIN DATASET'!B:B,'Aggregate Aid'!AD23)/1000000000+SUMIFS('MAIN DATASET'!N:N,'MAIN DATASET'!E:E,"Artillery", 'MAIN DATASET'!B:B,'Aggregate Aid'!AD23)/1000000000+SUMIFS('MAIN DATASET'!N:N,'MAIN DATASET'!E:E,"Weapons and training", 'MAIN DATASET'!B:B,'Aggregate Aid'!AD23)/1000000000+SUMIFS('MAIN DATASET'!N:N,'MAIN DATASET'!E:E,"Weapons and Assistance", 'MAIN DATASET'!B:B,'Aggregate Aid'!AD23)/1000000000</f>
        <v>3.0000000000000001E-3</v>
      </c>
      <c r="AM23" s="180" t="s">
        <v>562</v>
      </c>
      <c r="AN23" s="176" t="s">
        <v>1443</v>
      </c>
      <c r="AO23" s="183">
        <v>46722369149</v>
      </c>
      <c r="AP23" s="184">
        <f t="shared" si="15"/>
        <v>0.18779418871068534</v>
      </c>
      <c r="AQ23" s="185">
        <f t="shared" si="20"/>
        <v>0.37605786289314741</v>
      </c>
      <c r="AR23" s="176"/>
      <c r="AS23" s="180">
        <v>17075.400000000001</v>
      </c>
      <c r="AT23" s="184">
        <f t="shared" si="16"/>
        <v>0.12211079748818789</v>
      </c>
      <c r="AU23" s="185">
        <f t="shared" si="17"/>
        <v>0.27047541643633616</v>
      </c>
      <c r="AV23" s="186">
        <f t="shared" si="18"/>
        <v>0.14653295698582547</v>
      </c>
      <c r="AW23" s="276">
        <f t="shared" si="19"/>
        <v>0.18316619623228184</v>
      </c>
    </row>
    <row r="24" spans="1:49">
      <c r="A24" s="42">
        <v>1</v>
      </c>
      <c r="B24" s="43" t="s">
        <v>358</v>
      </c>
      <c r="C24" s="43" t="s">
        <v>1441</v>
      </c>
      <c r="D24" s="54">
        <f t="shared" si="0"/>
        <v>2.4673280058785708E-2</v>
      </c>
      <c r="E24" s="44">
        <f t="shared" si="1"/>
        <v>24673280.058785707</v>
      </c>
      <c r="F24" s="46">
        <v>269594830000.00003</v>
      </c>
      <c r="G24" s="46">
        <f>F24/VLOOKUP("USD",'Currency Conversion'!B:C,2,0)</f>
        <v>247630045007.8075</v>
      </c>
      <c r="H24" s="47">
        <f t="shared" si="2"/>
        <v>9.9637667384051831E-3</v>
      </c>
      <c r="I24" s="55">
        <f t="shared" si="3"/>
        <v>0</v>
      </c>
      <c r="J24" s="55">
        <f t="shared" si="4"/>
        <v>1.4404151740608065E-2</v>
      </c>
      <c r="K24" s="55">
        <f t="shared" si="5"/>
        <v>1.0269128318177643E-2</v>
      </c>
      <c r="L24" s="43">
        <f t="shared" si="11"/>
        <v>3.7702518605816977E-2</v>
      </c>
      <c r="M24" s="43">
        <f t="shared" si="6"/>
        <v>2.9729782390341176E-2</v>
      </c>
      <c r="N24" s="43">
        <f t="shared" si="12"/>
        <v>2.0425743714212359E-2</v>
      </c>
      <c r="O24" s="43">
        <f t="shared" si="13"/>
        <v>2.5532179642765447E-2</v>
      </c>
      <c r="P24" s="43">
        <f t="shared" si="7"/>
        <v>0.11339022435313595</v>
      </c>
      <c r="Q24" s="55">
        <f t="shared" si="8"/>
        <v>0.13806350441192167</v>
      </c>
      <c r="R24" s="43">
        <f t="shared" si="9"/>
        <v>5.5753939069699193E-2</v>
      </c>
      <c r="S24" s="43">
        <f t="shared" si="10"/>
        <v>6.7695416551850828E-3</v>
      </c>
      <c r="Y24" s="48"/>
      <c r="Z24" s="48"/>
      <c r="AA24" s="48"/>
      <c r="AB24" s="48"/>
      <c r="AC24" s="48"/>
      <c r="AD24" s="43" t="s">
        <v>803</v>
      </c>
      <c r="AE24" s="48">
        <f>SUMIFS('MAIN DATASET'!N:N,'MAIN DATASET'!D:D,"Financial",'MAIN DATASET'!B:B,'Aggregate Aid'!AD24)/1000000000</f>
        <v>0</v>
      </c>
      <c r="AF24" s="48">
        <f>SUMIFS('MAIN DATASET'!N:N,'MAIN DATASET'!D:D,"Humanitarian",'MAIN DATASET'!B:B,'Aggregate Aid'!AD24)/1000000000</f>
        <v>5.0000000000000001E-3</v>
      </c>
      <c r="AG24" s="48">
        <f>SUMIFS('MAIN DATASET'!N:N,'MAIN DATASET'!D:D,"Military",'MAIN DATASET'!B:B,'Aggregate Aid'!AD24)/1000000000</f>
        <v>0.19636426931202353</v>
      </c>
      <c r="AH24" s="48">
        <f t="shared" si="14"/>
        <v>0.20136426931202353</v>
      </c>
      <c r="AJ24" s="43">
        <f>SUMIFS('MAIN DATASET'!N:N,'MAIN DATASET'!E:E,"Weapons", 'MAIN DATASET'!B:B,'Aggregate Aid'!AD24)/1000000000+SUMIFS('MAIN DATASET'!N:N,'MAIN DATASET'!E:E,"Weapons and equipment", 'MAIN DATASET'!B:B,'Aggregate Aid'!AD24)/1000000000+SUMIFS('MAIN DATASET'!N:N,'MAIN DATASET'!E:E,"Unknown", 'MAIN DATASET'!B:B,'Aggregate Aid'!AD24)/1000000000+SUMIFS('MAIN DATASET'!N:N,'MAIN DATASET'!E:E,"Artillery", 'MAIN DATASET'!B:B,'Aggregate Aid'!AD24)/1000000000+SUMIFS('MAIN DATASET'!N:N,'MAIN DATASET'!E:E,"Weapons and training", 'MAIN DATASET'!B:B,'Aggregate Aid'!AD24)/1000000000+SUMIFS('MAIN DATASET'!N:N,'MAIN DATASET'!E:E,"Weapons and Assistance", 'MAIN DATASET'!B:B,'Aggregate Aid'!AD24)/1000000000</f>
        <v>0.19466426931202352</v>
      </c>
      <c r="AM24" s="180" t="s">
        <v>608</v>
      </c>
      <c r="AN24" s="176" t="s">
        <v>1414</v>
      </c>
      <c r="AO24" s="183">
        <v>267076094</v>
      </c>
      <c r="AP24" s="184">
        <f t="shared" si="15"/>
        <v>1.0734759240654263E-3</v>
      </c>
      <c r="AQ24" s="185">
        <f t="shared" si="20"/>
        <v>2.1496355379410164E-3</v>
      </c>
      <c r="AR24" s="176"/>
      <c r="AS24" s="180">
        <v>285.10000000000002</v>
      </c>
      <c r="AT24" s="184">
        <f t="shared" si="16"/>
        <v>2.0388271058881411E-3</v>
      </c>
      <c r="AU24" s="185">
        <f t="shared" si="17"/>
        <v>4.5160020395422322E-3</v>
      </c>
      <c r="AV24" s="186">
        <f t="shared" si="18"/>
        <v>2.4465925270657691E-3</v>
      </c>
      <c r="AW24" s="276">
        <f t="shared" si="19"/>
        <v>3.0582406588322117E-3</v>
      </c>
    </row>
    <row r="25" spans="1:49">
      <c r="A25" s="42">
        <v>1</v>
      </c>
      <c r="B25" s="43" t="s">
        <v>535</v>
      </c>
      <c r="C25" s="43" t="s">
        <v>1448</v>
      </c>
      <c r="D25" s="54">
        <f t="shared" si="0"/>
        <v>9.7931507302287127E-2</v>
      </c>
      <c r="E25" s="44">
        <f t="shared" si="1"/>
        <v>97931507.302287132</v>
      </c>
      <c r="F25" s="50">
        <v>425889000000</v>
      </c>
      <c r="G25" s="46">
        <f>F25/VLOOKUP("USD",'Currency Conversion'!B:C,2,0)</f>
        <v>391190410581.42737</v>
      </c>
      <c r="H25" s="47">
        <f t="shared" si="2"/>
        <v>2.5034230045857021E-2</v>
      </c>
      <c r="I25" s="55">
        <f t="shared" si="3"/>
        <v>0</v>
      </c>
      <c r="J25" s="55">
        <f t="shared" si="4"/>
        <v>6.4931507302287125E-2</v>
      </c>
      <c r="K25" s="55">
        <f t="shared" si="5"/>
        <v>3.3000000000000002E-2</v>
      </c>
      <c r="L25" s="43">
        <f t="shared" si="11"/>
        <v>4.4661058402277527E-2</v>
      </c>
      <c r="M25" s="43">
        <f t="shared" si="6"/>
        <v>1.3194994215684461E-2</v>
      </c>
      <c r="N25" s="43">
        <f t="shared" si="12"/>
        <v>2.4195607260827555E-2</v>
      </c>
      <c r="O25" s="43">
        <f t="shared" si="13"/>
        <v>3.0244509076034445E-2</v>
      </c>
      <c r="P25" s="43">
        <f t="shared" si="7"/>
        <v>0.11229616895482399</v>
      </c>
      <c r="Q25" s="55">
        <f t="shared" si="8"/>
        <v>0.21022767625711111</v>
      </c>
      <c r="R25" s="43">
        <f t="shared" si="9"/>
        <v>5.3740498378947774E-2</v>
      </c>
      <c r="S25" s="43">
        <f t="shared" si="10"/>
        <v>0</v>
      </c>
      <c r="U25" s="48"/>
      <c r="V25" s="48"/>
      <c r="W25" s="48"/>
      <c r="X25" s="48"/>
      <c r="Y25" s="48"/>
      <c r="Z25" s="48"/>
      <c r="AA25" s="48"/>
      <c r="AB25" s="48"/>
      <c r="AC25" s="48"/>
      <c r="AD25" s="43" t="s">
        <v>863</v>
      </c>
      <c r="AE25" s="48">
        <f>SUMIFS('MAIN DATASET'!N:N,'MAIN DATASET'!D:D,"Financial",'MAIN DATASET'!B:B,'Aggregate Aid'!AD25)/1000000000</f>
        <v>0</v>
      </c>
      <c r="AF25" s="48">
        <f>SUMIFS('MAIN DATASET'!N:N,'MAIN DATASET'!D:D,"Humanitarian",'MAIN DATASET'!B:B,'Aggregate Aid'!AD25)/1000000000</f>
        <v>4.2237476807201253E-2</v>
      </c>
      <c r="AG25" s="48">
        <f>SUMIFS('MAIN DATASET'!N:N,'MAIN DATASET'!D:D,"Military",'MAIN DATASET'!B:B,'Aggregate Aid'!AD25)/1000000000</f>
        <v>4.0218818774685403E-3</v>
      </c>
      <c r="AH25" s="48">
        <f t="shared" si="14"/>
        <v>4.6259358684669794E-2</v>
      </c>
      <c r="AJ25" s="43">
        <f>SUMIFS('MAIN DATASET'!N:N,'MAIN DATASET'!E:E,"Weapons", 'MAIN DATASET'!B:B,'Aggregate Aid'!AD25)/1000000000+SUMIFS('MAIN DATASET'!N:N,'MAIN DATASET'!E:E,"Weapons and equipment", 'MAIN DATASET'!B:B,'Aggregate Aid'!AD25)/1000000000+SUMIFS('MAIN DATASET'!N:N,'MAIN DATASET'!E:E,"Unknown", 'MAIN DATASET'!B:B,'Aggregate Aid'!AD25)/1000000000+SUMIFS('MAIN DATASET'!N:N,'MAIN DATASET'!E:E,"Artillery", 'MAIN DATASET'!B:B,'Aggregate Aid'!AD25)/1000000000+SUMIFS('MAIN DATASET'!N:N,'MAIN DATASET'!E:E,"Weapons and training", 'MAIN DATASET'!B:B,'Aggregate Aid'!AD25)/1000000000+SUMIFS('MAIN DATASET'!N:N,'MAIN DATASET'!E:E,"Weapons and Assistance", 'MAIN DATASET'!B:B,'Aggregate Aid'!AD25)/1000000000</f>
        <v>3.3778818774685402E-3</v>
      </c>
      <c r="AM25" s="180" t="s">
        <v>638</v>
      </c>
      <c r="AN25" s="176" t="s">
        <v>1419</v>
      </c>
      <c r="AO25" s="183">
        <v>437633208</v>
      </c>
      <c r="AP25" s="184">
        <f t="shared" si="15"/>
        <v>1.7590069755906977E-3</v>
      </c>
      <c r="AQ25" s="185">
        <f t="shared" si="20"/>
        <v>3.5224114686203721E-3</v>
      </c>
      <c r="AR25" s="176"/>
      <c r="AS25" s="180">
        <v>456.5</v>
      </c>
      <c r="AT25" s="184">
        <f t="shared" si="16"/>
        <v>3.2645548012554767E-3</v>
      </c>
      <c r="AU25" s="185">
        <f t="shared" si="17"/>
        <v>7.2309888847808803E-3</v>
      </c>
      <c r="AV25" s="186">
        <f t="shared" si="18"/>
        <v>3.9174657615065715E-3</v>
      </c>
      <c r="AW25" s="276">
        <f t="shared" si="19"/>
        <v>4.8968322018832153E-3</v>
      </c>
    </row>
    <row r="26" spans="1:49">
      <c r="A26" s="42">
        <v>1</v>
      </c>
      <c r="B26" s="43" t="s">
        <v>222</v>
      </c>
      <c r="C26" s="43" t="s">
        <v>1437</v>
      </c>
      <c r="D26" s="54">
        <f t="shared" si="0"/>
        <v>1.837053366400294E-3</v>
      </c>
      <c r="E26" s="44">
        <f t="shared" si="1"/>
        <v>1837053.366400294</v>
      </c>
      <c r="F26" s="46">
        <f>24612.65*1000000</f>
        <v>24612650000</v>
      </c>
      <c r="G26" s="46">
        <f>F26/VLOOKUP("USD",'Currency Conversion'!B:C,2,0)</f>
        <v>22607375769.266098</v>
      </c>
      <c r="H26" s="47">
        <f t="shared" si="2"/>
        <v>8.1259027370071887E-3</v>
      </c>
      <c r="I26" s="55">
        <f t="shared" si="3"/>
        <v>0</v>
      </c>
      <c r="J26" s="55">
        <f t="shared" si="4"/>
        <v>1.837053366400294E-3</v>
      </c>
      <c r="K26" s="55">
        <f t="shared" si="5"/>
        <v>0</v>
      </c>
      <c r="L26" s="43">
        <f t="shared" si="11"/>
        <v>3.4737258760842217E-3</v>
      </c>
      <c r="M26" s="43">
        <f t="shared" si="6"/>
        <v>2.5877458211528699E-3</v>
      </c>
      <c r="N26" s="43">
        <f t="shared" si="12"/>
        <v>1.8819282398650412E-3</v>
      </c>
      <c r="O26" s="43">
        <f t="shared" si="13"/>
        <v>2.3524102998313014E-3</v>
      </c>
      <c r="P26" s="43">
        <f t="shared" si="7"/>
        <v>1.0295810236933434E-2</v>
      </c>
      <c r="Q26" s="55">
        <f t="shared" si="8"/>
        <v>1.2132863603333727E-2</v>
      </c>
      <c r="R26" s="43">
        <f t="shared" si="9"/>
        <v>5.3667722106109775E-2</v>
      </c>
      <c r="S26" s="43">
        <f t="shared" si="10"/>
        <v>0</v>
      </c>
      <c r="U26" s="48"/>
      <c r="V26" s="48"/>
      <c r="W26" s="48"/>
      <c r="X26" s="48"/>
      <c r="Y26" s="48"/>
      <c r="Z26" s="48"/>
      <c r="AA26" s="48"/>
      <c r="AB26" s="48"/>
      <c r="AC26" s="48"/>
      <c r="AD26" s="43" t="s">
        <v>905</v>
      </c>
      <c r="AE26" s="48">
        <f>SUMIFS('MAIN DATASET'!N:N,'MAIN DATASET'!D:D,"Financial",'MAIN DATASET'!B:B,'Aggregate Aid'!AD26)/1000000000</f>
        <v>8.9926334160007351E-2</v>
      </c>
      <c r="AF26" s="48">
        <f>SUMIFS('MAIN DATASET'!N:N,'MAIN DATASET'!D:D,"Humanitarian",'MAIN DATASET'!B:B,'Aggregate Aid'!AD26)/1000000000</f>
        <v>9.9460766627987474E-2</v>
      </c>
      <c r="AG26" s="48">
        <f>SUMIFS('MAIN DATASET'!N:N,'MAIN DATASET'!D:D,"Military",'MAIN DATASET'!B:B,'Aggregate Aid'!AD26)/1000000000</f>
        <v>0.12676372217292523</v>
      </c>
      <c r="AH26" s="48">
        <f t="shared" si="14"/>
        <v>0.31615082296092001</v>
      </c>
      <c r="AJ26" s="43">
        <f>SUMIFS('MAIN DATASET'!N:N,'MAIN DATASET'!E:E,"Weapons", 'MAIN DATASET'!B:B,'Aggregate Aid'!AD26)/1000000000+SUMIFS('MAIN DATASET'!N:N,'MAIN DATASET'!E:E,"Weapons and equipment", 'MAIN DATASET'!B:B,'Aggregate Aid'!AD26)/1000000000+SUMIFS('MAIN DATASET'!N:N,'MAIN DATASET'!E:E,"Unknown", 'MAIN DATASET'!B:B,'Aggregate Aid'!AD26)/1000000000+SUMIFS('MAIN DATASET'!N:N,'MAIN DATASET'!E:E,"Artillery", 'MAIN DATASET'!B:B,'Aggregate Aid'!AD26)/1000000000+SUMIFS('MAIN DATASET'!N:N,'MAIN DATASET'!E:E,"Weapons and training", 'MAIN DATASET'!B:B,'Aggregate Aid'!AD26)/1000000000+SUMIFS('MAIN DATASET'!N:N,'MAIN DATASET'!E:E,"Weapons and Assistance", 'MAIN DATASET'!B:B,'Aggregate Aid'!AD26)/1000000000</f>
        <v>7.8008444414107828E-2</v>
      </c>
      <c r="AM26" s="180" t="s">
        <v>663</v>
      </c>
      <c r="AN26" s="176" t="s">
        <v>663</v>
      </c>
      <c r="AO26" s="183">
        <v>327878318</v>
      </c>
      <c r="AP26" s="184">
        <f t="shared" si="15"/>
        <v>1.3178621685101762E-3</v>
      </c>
      <c r="AQ26" s="185">
        <f t="shared" si="20"/>
        <v>2.6390189924416279E-3</v>
      </c>
      <c r="AR26" s="176"/>
      <c r="AS26" s="180">
        <v>447.5</v>
      </c>
      <c r="AT26" s="184">
        <f t="shared" si="16"/>
        <v>3.2001933703435393E-3</v>
      </c>
      <c r="AU26" s="185">
        <f t="shared" si="17"/>
        <v>7.0884283153109387E-3</v>
      </c>
      <c r="AV26" s="186">
        <f t="shared" si="18"/>
        <v>3.8402320444122472E-3</v>
      </c>
      <c r="AW26" s="276">
        <f t="shared" si="19"/>
        <v>4.800290055515309E-3</v>
      </c>
    </row>
    <row r="27" spans="1:49">
      <c r="A27" s="231">
        <v>1</v>
      </c>
      <c r="B27" s="232" t="s">
        <v>146</v>
      </c>
      <c r="C27" s="232" t="s">
        <v>1434</v>
      </c>
      <c r="D27" s="233">
        <f t="shared" si="0"/>
        <v>0</v>
      </c>
      <c r="E27" s="234">
        <f t="shared" si="1"/>
        <v>0</v>
      </c>
      <c r="F27" s="235">
        <v>69889347433.432404</v>
      </c>
      <c r="G27" s="235">
        <f>F27/VLOOKUP("USD",'Currency Conversion'!B:C,2,0)</f>
        <v>64195230489.053368</v>
      </c>
      <c r="H27" s="236">
        <f t="shared" si="2"/>
        <v>0</v>
      </c>
      <c r="I27" s="237">
        <f t="shared" si="3"/>
        <v>0</v>
      </c>
      <c r="J27" s="237">
        <f t="shared" si="4"/>
        <v>0</v>
      </c>
      <c r="K27" s="237">
        <f t="shared" si="5"/>
        <v>0</v>
      </c>
      <c r="L27" s="43">
        <f t="shared" si="11"/>
        <v>1.3898071516991772E-2</v>
      </c>
      <c r="M27" s="43">
        <f t="shared" si="6"/>
        <v>4.105207281778973E-3</v>
      </c>
      <c r="N27" s="43">
        <f t="shared" si="12"/>
        <v>7.5294292642844813E-3</v>
      </c>
      <c r="O27" s="43">
        <f t="shared" si="13"/>
        <v>9.4117865803556022E-3</v>
      </c>
      <c r="P27" s="43">
        <f t="shared" si="7"/>
        <v>3.4944494643410831E-2</v>
      </c>
      <c r="Q27" s="55">
        <f t="shared" si="8"/>
        <v>3.4944494643410831E-2</v>
      </c>
      <c r="R27" s="43">
        <f t="shared" si="9"/>
        <v>5.4434721048894123E-2</v>
      </c>
      <c r="S27" s="43">
        <f t="shared" si="10"/>
        <v>0</v>
      </c>
      <c r="U27" s="48"/>
      <c r="V27" s="48"/>
      <c r="W27" s="48"/>
      <c r="X27" s="49"/>
      <c r="Y27" s="48"/>
      <c r="Z27" s="48"/>
      <c r="AA27" s="48"/>
      <c r="AB27" s="48"/>
      <c r="AC27" s="48"/>
      <c r="AD27" s="43" t="s">
        <v>937</v>
      </c>
      <c r="AE27" s="48">
        <f>SUMIFS('MAIN DATASET'!N:N,'MAIN DATASET'!D:D,"Financial",'MAIN DATASET'!B:B,'Aggregate Aid'!AD27)/1000000000</f>
        <v>0.83069107211298199</v>
      </c>
      <c r="AF27" s="48">
        <f>SUMIFS('MAIN DATASET'!N:N,'MAIN DATASET'!D:D,"Humanitarian",'MAIN DATASET'!B:B,'Aggregate Aid'!AD27)/1000000000</f>
        <v>0.49492426826512548</v>
      </c>
      <c r="AG27" s="48">
        <f>SUMIFS('MAIN DATASET'!N:N,'MAIN DATASET'!D:D,"Military",'MAIN DATASET'!B:B,'Aggregate Aid'!AD27)/1000000000</f>
        <v>0.7706368416258913</v>
      </c>
      <c r="AH27" s="48">
        <f t="shared" si="14"/>
        <v>2.0962521820039988</v>
      </c>
      <c r="AJ27" s="43">
        <f>SUMIFS('MAIN DATASET'!N:N,'MAIN DATASET'!E:E,"Weapons", 'MAIN DATASET'!B:B,'Aggregate Aid'!AD27)/1000000000+SUMIFS('MAIN DATASET'!N:N,'MAIN DATASET'!E:E,"Weapons and equipment", 'MAIN DATASET'!B:B,'Aggregate Aid'!AD27)/1000000000+SUMIFS('MAIN DATASET'!N:N,'MAIN DATASET'!E:E,"Unknown", 'MAIN DATASET'!B:B,'Aggregate Aid'!AD27)/1000000000+SUMIFS('MAIN DATASET'!N:N,'MAIN DATASET'!E:E,"Artillery", 'MAIN DATASET'!B:B,'Aggregate Aid'!AD27)/1000000000+SUMIFS('MAIN DATASET'!N:N,'MAIN DATASET'!E:E,"Weapons and training", 'MAIN DATASET'!B:B,'Aggregate Aid'!AD27)/1000000000+SUMIFS('MAIN DATASET'!N:N,'MAIN DATASET'!E:E,"Weapons and Assistance", 'MAIN DATASET'!B:B,'Aggregate Aid'!AD27)/1000000000</f>
        <v>0.39312237483063084</v>
      </c>
      <c r="AM27" s="180" t="s">
        <v>685</v>
      </c>
      <c r="AN27" s="176" t="s">
        <v>685</v>
      </c>
      <c r="AO27" s="183">
        <v>122381664</v>
      </c>
      <c r="AP27" s="184">
        <f t="shared" si="15"/>
        <v>4.9189640257006498E-4</v>
      </c>
      <c r="AQ27" s="185">
        <f t="shared" si="20"/>
        <v>9.8502254614655517E-4</v>
      </c>
      <c r="AR27" s="176"/>
      <c r="AS27" s="180">
        <v>116.5</v>
      </c>
      <c r="AT27" s="184">
        <f t="shared" si="16"/>
        <v>8.331229668045192E-4</v>
      </c>
      <c r="AU27" s="185">
        <f t="shared" si="17"/>
        <v>1.8453673714720099E-3</v>
      </c>
      <c r="AV27" s="186">
        <f t="shared" si="18"/>
        <v>9.9974756016542299E-4</v>
      </c>
      <c r="AW27" s="276">
        <f t="shared" si="19"/>
        <v>1.2496844502067788E-3</v>
      </c>
    </row>
    <row r="28" spans="1:49">
      <c r="A28" s="42">
        <v>1</v>
      </c>
      <c r="B28" s="43" t="s">
        <v>94</v>
      </c>
      <c r="C28" s="43" t="s">
        <v>1430</v>
      </c>
      <c r="D28" s="54">
        <f t="shared" si="0"/>
        <v>1.0948838063745752E-2</v>
      </c>
      <c r="E28" s="44">
        <f t="shared" si="1"/>
        <v>10948838.063745752</v>
      </c>
      <c r="F28" s="45">
        <f>433258.47*1000000</f>
        <v>433258470000</v>
      </c>
      <c r="G28" s="46">
        <f>F28/VLOOKUP("USD",'Currency Conversion'!B:C,2,0)</f>
        <v>397959465417.4704</v>
      </c>
      <c r="H28" s="47">
        <f t="shared" si="2"/>
        <v>2.7512445400086467E-3</v>
      </c>
      <c r="I28" s="55">
        <f t="shared" si="3"/>
        <v>0.01</v>
      </c>
      <c r="J28" s="55">
        <f t="shared" si="4"/>
        <v>7.1185817948011393E-4</v>
      </c>
      <c r="K28" s="55">
        <f t="shared" si="5"/>
        <v>2.3697988426563794E-4</v>
      </c>
      <c r="L28" s="43">
        <f t="shared" si="11"/>
        <v>6.4903075260681647E-2</v>
      </c>
      <c r="M28" s="43">
        <f t="shared" si="6"/>
        <v>5.1745532886851645E-2</v>
      </c>
      <c r="N28" s="43">
        <f t="shared" si="12"/>
        <v>3.5161936935809476E-2</v>
      </c>
      <c r="O28" s="43">
        <f t="shared" si="13"/>
        <v>4.3952421169761849E-2</v>
      </c>
      <c r="P28" s="43">
        <f t="shared" si="7"/>
        <v>0.19576296625310463</v>
      </c>
      <c r="Q28" s="55">
        <f t="shared" si="8"/>
        <v>0.20671180431685038</v>
      </c>
      <c r="R28" s="43">
        <f t="shared" si="9"/>
        <v>5.1942929438807045E-2</v>
      </c>
      <c r="S28" s="43">
        <f t="shared" si="10"/>
        <v>0</v>
      </c>
      <c r="U28" s="48"/>
      <c r="V28" s="48"/>
      <c r="W28" s="48"/>
      <c r="X28" s="49"/>
      <c r="Y28" s="48"/>
      <c r="Z28" s="48"/>
      <c r="AA28" s="48"/>
      <c r="AB28" s="48"/>
      <c r="AC28" s="48"/>
      <c r="AD28" s="43" t="s">
        <v>1006</v>
      </c>
      <c r="AE28" s="48">
        <f>SUMIFS('MAIN DATASET'!N:N,'MAIN DATASET'!D:D,"Financial",'MAIN DATASET'!B:B,'Aggregate Aid'!AD28)/1000000000</f>
        <v>1.8370533664002939</v>
      </c>
      <c r="AF28" s="48">
        <f>SUMIFS('MAIN DATASET'!N:N,'MAIN DATASET'!D:D,"Humanitarian",'MAIN DATASET'!B:B,'Aggregate Aid'!AD28)/1000000000</f>
        <v>4.4815835400018367</v>
      </c>
      <c r="AG28" s="48">
        <f>SUMIFS('MAIN DATASET'!N:N,'MAIN DATASET'!D:D,"Military",'MAIN DATASET'!B:B,'Aggregate Aid'!AD28)/1000000000</f>
        <v>3.9955910719206384</v>
      </c>
      <c r="AH28" s="48">
        <f t="shared" si="14"/>
        <v>10.314227978322769</v>
      </c>
      <c r="AJ28" s="43">
        <f>SUMIFS('MAIN DATASET'!N:N,'MAIN DATASET'!E:E,"Weapons", 'MAIN DATASET'!B:B,'Aggregate Aid'!AD28)/1000000000+SUMIFS('MAIN DATASET'!N:N,'MAIN DATASET'!E:E,"Weapons and equipment", 'MAIN DATASET'!B:B,'Aggregate Aid'!AD28)/1000000000+SUMIFS('MAIN DATASET'!N:N,'MAIN DATASET'!E:E,"Unknown", 'MAIN DATASET'!B:B,'Aggregate Aid'!AD28)/1000000000+SUMIFS('MAIN DATASET'!N:N,'MAIN DATASET'!E:E,"Artillery", 'MAIN DATASET'!B:B,'Aggregate Aid'!AD28)/1000000000+SUMIFS('MAIN DATASET'!N:N,'MAIN DATASET'!E:E,"Weapons and training", 'MAIN DATASET'!B:B,'Aggregate Aid'!AD28)/1000000000+SUMIFS('MAIN DATASET'!N:N,'MAIN DATASET'!E:E,"Weapons and Assistance", 'MAIN DATASET'!B:B,'Aggregate Aid'!AD28)/1000000000</f>
        <v>3.0311380545604849</v>
      </c>
      <c r="AM28" s="180" t="s">
        <v>692</v>
      </c>
      <c r="AN28" s="176" t="s">
        <v>1440</v>
      </c>
      <c r="AO28" s="183">
        <v>12951115777</v>
      </c>
      <c r="AP28" s="184">
        <f t="shared" si="15"/>
        <v>5.205524301397562E-2</v>
      </c>
      <c r="AQ28" s="185">
        <f t="shared" si="20"/>
        <v>0.10424062413548618</v>
      </c>
      <c r="AR28" s="176"/>
      <c r="AS28" s="180">
        <v>11040.3</v>
      </c>
      <c r="AT28" s="184">
        <f t="shared" si="16"/>
        <v>7.8952167299673248E-2</v>
      </c>
      <c r="AU28" s="185">
        <f t="shared" si="17"/>
        <v>0.17487905056877623</v>
      </c>
      <c r="AV28" s="186">
        <f t="shared" si="18"/>
        <v>9.4742600759607901E-2</v>
      </c>
      <c r="AW28" s="276">
        <f t="shared" si="19"/>
        <v>0.11842825094950987</v>
      </c>
    </row>
    <row r="29" spans="1:49">
      <c r="A29" s="42">
        <v>1</v>
      </c>
      <c r="B29" s="43" t="s">
        <v>775</v>
      </c>
      <c r="C29" s="43" t="s">
        <v>775</v>
      </c>
      <c r="D29" s="54">
        <f t="shared" si="0"/>
        <v>0.01</v>
      </c>
      <c r="E29" s="44">
        <f t="shared" si="1"/>
        <v>10000000</v>
      </c>
      <c r="F29" s="50">
        <v>228539000000</v>
      </c>
      <c r="G29" s="46">
        <f>F29/VLOOKUP("USD",'Currency Conversion'!B:C,2,0)</f>
        <v>209919169651.87839</v>
      </c>
      <c r="H29" s="47">
        <f t="shared" si="2"/>
        <v>4.7637383553791688E-3</v>
      </c>
      <c r="I29" s="55">
        <f t="shared" si="3"/>
        <v>0</v>
      </c>
      <c r="J29" s="55">
        <f t="shared" si="4"/>
        <v>0</v>
      </c>
      <c r="K29" s="55">
        <f t="shared" si="5"/>
        <v>0.01</v>
      </c>
      <c r="L29" s="43">
        <f t="shared" si="11"/>
        <v>3.206187207378966E-2</v>
      </c>
      <c r="M29" s="43">
        <f t="shared" si="6"/>
        <v>1.8221655482288625E-2</v>
      </c>
      <c r="N29" s="43">
        <f t="shared" si="12"/>
        <v>1.7369862974513584E-2</v>
      </c>
      <c r="O29" s="43">
        <f t="shared" si="13"/>
        <v>2.1712328718141983E-2</v>
      </c>
      <c r="P29" s="43">
        <f t="shared" si="7"/>
        <v>8.9365719248733849E-2</v>
      </c>
      <c r="Q29" s="55">
        <f t="shared" si="8"/>
        <v>9.9365719248733844E-2</v>
      </c>
      <c r="R29" s="43">
        <f t="shared" si="9"/>
        <v>4.7335228799503165E-2</v>
      </c>
      <c r="S29" s="43">
        <f t="shared" si="10"/>
        <v>0.01</v>
      </c>
      <c r="U29" s="48"/>
      <c r="V29" s="48"/>
      <c r="W29" s="48"/>
      <c r="X29" s="49"/>
      <c r="Y29" s="48"/>
      <c r="Z29" s="48"/>
      <c r="AA29" s="48"/>
      <c r="AB29" s="48"/>
      <c r="AC29" s="48"/>
      <c r="AD29" s="43" t="s">
        <v>222</v>
      </c>
      <c r="AE29" s="48">
        <f>SUMIFS('MAIN DATASET'!N:N,'MAIN DATASET'!D:D,"Financial",'MAIN DATASET'!B:B,'Aggregate Aid'!AD29)/1000000000</f>
        <v>0</v>
      </c>
      <c r="AF29" s="48">
        <f>SUMIFS('MAIN DATASET'!N:N,'MAIN DATASET'!D:D,"Humanitarian",'MAIN DATASET'!B:B,'Aggregate Aid'!AD29)/1000000000</f>
        <v>1.837053366400294E-3</v>
      </c>
      <c r="AG29" s="48">
        <f>SUMIFS('MAIN DATASET'!N:N,'MAIN DATASET'!D:D,"Military",'MAIN DATASET'!B:B,'Aggregate Aid'!AD29)/1000000000</f>
        <v>0</v>
      </c>
      <c r="AH29" s="48">
        <f t="shared" si="14"/>
        <v>1.837053366400294E-3</v>
      </c>
      <c r="AJ29" s="43">
        <f>SUMIFS('MAIN DATASET'!N:N,'MAIN DATASET'!E:E,"Weapons", 'MAIN DATASET'!B:B,'Aggregate Aid'!AD29)/1000000000+SUMIFS('MAIN DATASET'!N:N,'MAIN DATASET'!E:E,"Weapons and equipment", 'MAIN DATASET'!B:B,'Aggregate Aid'!AD29)/1000000000+SUMIFS('MAIN DATASET'!N:N,'MAIN DATASET'!E:E,"Unknown", 'MAIN DATASET'!B:B,'Aggregate Aid'!AD29)/1000000000+SUMIFS('MAIN DATASET'!N:N,'MAIN DATASET'!E:E,"Artillery", 'MAIN DATASET'!B:B,'Aggregate Aid'!AD29)/1000000000+SUMIFS('MAIN DATASET'!N:N,'MAIN DATASET'!E:E,"Weapons and training", 'MAIN DATASET'!B:B,'Aggregate Aid'!AD29)/1000000000+SUMIFS('MAIN DATASET'!N:N,'MAIN DATASET'!E:E,"Weapons and Assistance", 'MAIN DATASET'!B:B,'Aggregate Aid'!AD29)/1000000000</f>
        <v>0</v>
      </c>
      <c r="AM29" s="180" t="s">
        <v>737</v>
      </c>
      <c r="AN29" s="176" t="s">
        <v>1415</v>
      </c>
      <c r="AO29" s="183">
        <v>11366679827</v>
      </c>
      <c r="AP29" s="184">
        <f t="shared" si="15"/>
        <v>4.5686818869099775E-2</v>
      </c>
      <c r="AQ29" s="185">
        <f t="shared" si="20"/>
        <v>9.1487854785372302E-2</v>
      </c>
      <c r="AR29" s="176"/>
      <c r="AS29" s="180">
        <v>5845.8</v>
      </c>
      <c r="AT29" s="184">
        <f t="shared" si="16"/>
        <v>4.1804894758333551E-2</v>
      </c>
      <c r="AU29" s="185">
        <f t="shared" si="17"/>
        <v>9.2597841889708807E-2</v>
      </c>
      <c r="AV29" s="186">
        <f t="shared" si="18"/>
        <v>5.016587371000026E-2</v>
      </c>
      <c r="AW29" s="276">
        <f t="shared" si="19"/>
        <v>6.270734213750033E-2</v>
      </c>
    </row>
    <row r="30" spans="1:49">
      <c r="A30" s="231">
        <v>1</v>
      </c>
      <c r="B30" s="232" t="s">
        <v>685</v>
      </c>
      <c r="C30" s="232" t="s">
        <v>685</v>
      </c>
      <c r="D30" s="233">
        <f t="shared" si="0"/>
        <v>1.15E-3</v>
      </c>
      <c r="E30" s="234">
        <f t="shared" si="1"/>
        <v>1150000</v>
      </c>
      <c r="F30" s="235">
        <v>14647380000</v>
      </c>
      <c r="G30" s="235">
        <f>F30/VLOOKUP("USD",'Currency Conversion'!B:C,2,0)</f>
        <v>13454009368.972168</v>
      </c>
      <c r="H30" s="236">
        <f t="shared" si="2"/>
        <v>8.5476378710731896E-3</v>
      </c>
      <c r="I30" s="237">
        <f t="shared" si="3"/>
        <v>0</v>
      </c>
      <c r="J30" s="237">
        <f t="shared" si="4"/>
        <v>1.15E-3</v>
      </c>
      <c r="K30" s="237">
        <f t="shared" si="5"/>
        <v>0</v>
      </c>
      <c r="L30" s="43">
        <f t="shared" si="11"/>
        <v>1.8453673714720099E-3</v>
      </c>
      <c r="M30" s="43">
        <f t="shared" si="6"/>
        <v>9.8502254614655517E-4</v>
      </c>
      <c r="N30" s="43">
        <f t="shared" si="12"/>
        <v>9.9974756016542299E-4</v>
      </c>
      <c r="O30" s="43">
        <f t="shared" si="13"/>
        <v>1.2496844502067788E-3</v>
      </c>
      <c r="P30" s="43">
        <f t="shared" si="7"/>
        <v>5.0798219279907676E-3</v>
      </c>
      <c r="Q30" s="55">
        <f t="shared" si="8"/>
        <v>6.2298219279907675E-3</v>
      </c>
      <c r="R30" s="43">
        <f t="shared" si="9"/>
        <v>4.6304575514553109E-2</v>
      </c>
      <c r="S30" s="43">
        <f t="shared" si="10"/>
        <v>0</v>
      </c>
      <c r="U30" s="48"/>
      <c r="V30" s="48"/>
      <c r="W30" s="48"/>
      <c r="X30" s="49"/>
      <c r="Y30" s="48"/>
      <c r="Z30" s="48"/>
      <c r="AA30" s="48"/>
      <c r="AB30" s="48"/>
      <c r="AC30" s="48"/>
      <c r="AD30" s="48" t="s">
        <v>146</v>
      </c>
      <c r="AE30" s="48">
        <f>SUMIFS('MAIN DATASET'!N:N,'MAIN DATASET'!D:D,"Financial",'MAIN DATASET'!B:B,'Aggregate Aid'!AD30)/1000000000</f>
        <v>0</v>
      </c>
      <c r="AF30" s="48">
        <f>SUMIFS('MAIN DATASET'!N:N,'MAIN DATASET'!D:D,"Humanitarian",'MAIN DATASET'!B:B,'Aggregate Aid'!AD30)/1000000000</f>
        <v>0</v>
      </c>
      <c r="AG30" s="48">
        <f>SUMIFS('MAIN DATASET'!N:N,'MAIN DATASET'!D:D,"Military",'MAIN DATASET'!B:B,'Aggregate Aid'!AD30)/1000000000</f>
        <v>0</v>
      </c>
      <c r="AH30" s="48">
        <f>SUM(AE30:AG30)</f>
        <v>0</v>
      </c>
      <c r="AJ30" s="43">
        <f>SUMIFS('MAIN DATASET'!N:N,'MAIN DATASET'!E:E,"Weapons", 'MAIN DATASET'!B:B,'Aggregate Aid'!AD30)/1000000000+SUMIFS('MAIN DATASET'!N:N,'MAIN DATASET'!E:E,"Weapons and equipment", 'MAIN DATASET'!B:B,'Aggregate Aid'!AD30)/1000000000+SUMIFS('MAIN DATASET'!N:N,'MAIN DATASET'!E:E,"Unknown", 'MAIN DATASET'!B:B,'Aggregate Aid'!AD30)/1000000000+SUMIFS('MAIN DATASET'!N:N,'MAIN DATASET'!E:E,"Artillery", 'MAIN DATASET'!B:B,'Aggregate Aid'!AD30)/1000000000+SUMIFS('MAIN DATASET'!N:N,'MAIN DATASET'!E:E,"Weapons and training", 'MAIN DATASET'!B:B,'Aggregate Aid'!AD30)/1000000000+SUMIFS('MAIN DATASET'!N:N,'MAIN DATASET'!E:E,"Weapons and Assistance", 'MAIN DATASET'!B:B,'Aggregate Aid'!AD30)/1000000000</f>
        <v>0</v>
      </c>
      <c r="AM30" s="180" t="s">
        <v>775</v>
      </c>
      <c r="AN30" s="176" t="s">
        <v>775</v>
      </c>
      <c r="AO30" s="183">
        <v>2263904037</v>
      </c>
      <c r="AP30" s="184">
        <f t="shared" si="15"/>
        <v>9.0994534243638587E-3</v>
      </c>
      <c r="AQ30" s="185">
        <f t="shared" si="20"/>
        <v>1.8221655482288625E-2</v>
      </c>
      <c r="AR30" s="176"/>
      <c r="AS30" s="180">
        <v>2024.1</v>
      </c>
      <c r="AT30" s="184">
        <f t="shared" si="16"/>
        <v>1.4474885812094655E-2</v>
      </c>
      <c r="AU30" s="185">
        <f t="shared" si="17"/>
        <v>3.206187207378966E-2</v>
      </c>
      <c r="AV30" s="186">
        <f t="shared" si="18"/>
        <v>1.7369862974513584E-2</v>
      </c>
      <c r="AW30" s="276">
        <f t="shared" si="19"/>
        <v>2.1712328718141983E-2</v>
      </c>
    </row>
    <row r="31" spans="1:49">
      <c r="A31" s="42">
        <v>1</v>
      </c>
      <c r="B31" s="43" t="s">
        <v>781</v>
      </c>
      <c r="C31" s="43" t="s">
        <v>1449</v>
      </c>
      <c r="D31" s="54">
        <f t="shared" si="0"/>
        <v>4.0128969393557852E-3</v>
      </c>
      <c r="E31" s="44">
        <f t="shared" si="1"/>
        <v>4012896.939355785</v>
      </c>
      <c r="F31" s="46">
        <v>248715550000</v>
      </c>
      <c r="G31" s="46">
        <f>F31/VLOOKUP("USD",'Currency Conversion'!B:C,2,0)</f>
        <v>228451869201.80032</v>
      </c>
      <c r="H31" s="47">
        <f t="shared" si="2"/>
        <v>1.7565612193836063E-3</v>
      </c>
      <c r="I31" s="55">
        <f t="shared" si="3"/>
        <v>0</v>
      </c>
      <c r="J31" s="55">
        <f t="shared" si="4"/>
        <v>1.0128969393557849E-3</v>
      </c>
      <c r="K31" s="55">
        <f t="shared" si="5"/>
        <v>3.0000000000000001E-3</v>
      </c>
      <c r="L31" s="43">
        <f t="shared" si="11"/>
        <v>3.6722018689129277E-2</v>
      </c>
      <c r="M31" s="43">
        <f t="shared" si="6"/>
        <v>1.3194994215684461E-2</v>
      </c>
      <c r="N31" s="43">
        <f t="shared" si="12"/>
        <v>1.9894547371085841E-2</v>
      </c>
      <c r="O31" s="43">
        <f t="shared" si="13"/>
        <v>2.4868184213857301E-2</v>
      </c>
      <c r="P31" s="43">
        <f t="shared" si="7"/>
        <v>9.4679744489756884E-2</v>
      </c>
      <c r="Q31" s="55">
        <f t="shared" si="8"/>
        <v>9.8692641429112674E-2</v>
      </c>
      <c r="R31" s="43">
        <f t="shared" si="9"/>
        <v>4.3200627674415598E-2</v>
      </c>
      <c r="S31" s="43">
        <f t="shared" si="10"/>
        <v>3.0000000000000001E-3</v>
      </c>
      <c r="U31" s="48"/>
      <c r="V31" s="48"/>
      <c r="W31" s="48"/>
      <c r="X31" s="49"/>
      <c r="Y31" s="48"/>
      <c r="Z31" s="48"/>
      <c r="AA31" s="48"/>
      <c r="AB31" s="48"/>
      <c r="AC31" s="48"/>
      <c r="AD31" s="48" t="s">
        <v>775</v>
      </c>
      <c r="AE31" s="48">
        <f>SUMIFS('MAIN DATASET'!N:N,'MAIN DATASET'!D:D,"Financial",'MAIN DATASET'!B:B,'Aggregate Aid'!AD31)/1000000000</f>
        <v>0</v>
      </c>
      <c r="AF31" s="48">
        <f>SUMIFS('MAIN DATASET'!N:N,'MAIN DATASET'!D:D,"Humanitarian",'MAIN DATASET'!B:B,'Aggregate Aid'!AD31)/1000000000</f>
        <v>0</v>
      </c>
      <c r="AG31" s="48">
        <f>SUMIFS('MAIN DATASET'!N:N,'MAIN DATASET'!D:D,"Military",'MAIN DATASET'!B:B,'Aggregate Aid'!AD31)/1000000000</f>
        <v>0.01</v>
      </c>
      <c r="AH31" s="48">
        <f>SUM(AE31:AG31)</f>
        <v>0.01</v>
      </c>
      <c r="AJ31" s="43">
        <f>SUMIFS('MAIN DATASET'!N:N,'MAIN DATASET'!E:E,"Weapons", 'MAIN DATASET'!B:B,'Aggregate Aid'!AD31)/1000000000+SUMIFS('MAIN DATASET'!N:N,'MAIN DATASET'!E:E,"Weapons and equipment", 'MAIN DATASET'!B:B,'Aggregate Aid'!AD31)/1000000000+SUMIFS('MAIN DATASET'!N:N,'MAIN DATASET'!E:E,"Unknown", 'MAIN DATASET'!B:B,'Aggregate Aid'!AD31)/1000000000+SUMIFS('MAIN DATASET'!N:N,'MAIN DATASET'!E:E,"Artillery", 'MAIN DATASET'!B:B,'Aggregate Aid'!AD31)/1000000000+SUMIFS('MAIN DATASET'!N:N,'MAIN DATASET'!E:E,"Weapons and training", 'MAIN DATASET'!B:B,'Aggregate Aid'!AD31)/1000000000+SUMIFS('MAIN DATASET'!N:N,'MAIN DATASET'!E:E,"Weapons and Assistance", 'MAIN DATASET'!B:B,'Aggregate Aid'!AD31)/1000000000</f>
        <v>0.01</v>
      </c>
      <c r="AM31" s="180" t="s">
        <v>781</v>
      </c>
      <c r="AN31" s="176" t="s">
        <v>1449</v>
      </c>
      <c r="AO31" s="183">
        <v>1639379073</v>
      </c>
      <c r="AP31" s="184">
        <f t="shared" si="15"/>
        <v>6.5892605321770095E-3</v>
      </c>
      <c r="AQ31" s="185">
        <f t="shared" si="20"/>
        <v>1.3194994215684461E-2</v>
      </c>
      <c r="AR31" s="176"/>
      <c r="AS31" s="180">
        <v>2318.3000000000002</v>
      </c>
      <c r="AT31" s="184">
        <f t="shared" si="16"/>
        <v>1.6578789475904868E-2</v>
      </c>
      <c r="AU31" s="185">
        <f t="shared" si="17"/>
        <v>3.6722018689129277E-2</v>
      </c>
      <c r="AV31" s="186">
        <f t="shared" si="18"/>
        <v>1.9894547371085841E-2</v>
      </c>
      <c r="AW31" s="276">
        <f t="shared" si="19"/>
        <v>2.4868184213857301E-2</v>
      </c>
    </row>
    <row r="32" spans="1:49">
      <c r="A32" s="42">
        <v>0</v>
      </c>
      <c r="B32" s="43" t="s">
        <v>1100</v>
      </c>
      <c r="C32" s="43" t="s">
        <v>1450</v>
      </c>
      <c r="D32" s="54">
        <f t="shared" si="0"/>
        <v>2.2149999999999999</v>
      </c>
      <c r="E32" s="44">
        <f t="shared" si="1"/>
        <v>2215000000</v>
      </c>
      <c r="F32" s="45">
        <f>15291934.75*1000000</f>
        <v>15291934750000</v>
      </c>
      <c r="G32" s="46">
        <f>F32/VLOOKUP("USD",'Currency Conversion'!B:C,2,0)</f>
        <v>14046050105630.568</v>
      </c>
      <c r="H32" s="47">
        <f t="shared" si="2"/>
        <v>1.5769557871020867E-2</v>
      </c>
      <c r="I32" s="55">
        <f t="shared" si="3"/>
        <v>1.2</v>
      </c>
      <c r="J32" s="55">
        <f t="shared" si="4"/>
        <v>1.0149999999999999</v>
      </c>
      <c r="K32" s="55">
        <f t="shared" si="5"/>
        <v>0</v>
      </c>
      <c r="L32" s="43">
        <f t="shared" si="11"/>
        <v>0</v>
      </c>
      <c r="M32" s="43">
        <f t="shared" si="6"/>
        <v>0</v>
      </c>
      <c r="N32" s="43">
        <f t="shared" si="12"/>
        <v>0</v>
      </c>
      <c r="O32" s="43">
        <f t="shared" si="13"/>
        <v>0</v>
      </c>
      <c r="P32" s="43">
        <f t="shared" si="7"/>
        <v>0</v>
      </c>
      <c r="Q32" s="55">
        <f t="shared" si="8"/>
        <v>2.2149999999999999</v>
      </c>
      <c r="R32" s="43">
        <f t="shared" si="9"/>
        <v>1.5769557871020867E-2</v>
      </c>
      <c r="S32" s="43">
        <f t="shared" si="10"/>
        <v>0</v>
      </c>
      <c r="U32" s="48"/>
      <c r="V32" s="48"/>
      <c r="W32" s="48"/>
      <c r="X32" s="49"/>
      <c r="Y32" s="48"/>
      <c r="Z32" s="48"/>
      <c r="AA32" s="48"/>
      <c r="AB32" s="48"/>
      <c r="AC32" s="48"/>
      <c r="AD32" s="48" t="s">
        <v>832</v>
      </c>
      <c r="AE32" s="48">
        <f>SUMIFS('MAIN DATASET'!N:N,'MAIN DATASET'!D:D,"Financial",'MAIN DATASET'!B:B,'Aggregate Aid'!AD32)/1000000000</f>
        <v>0</v>
      </c>
      <c r="AF32" s="48">
        <f>SUMIFS('MAIN DATASET'!N:N,'MAIN DATASET'!D:D,"Humanitarian",'MAIN DATASET'!B:B,'Aggregate Aid'!AD32)/1000000000</f>
        <v>1.8029999999999999E-3</v>
      </c>
      <c r="AG32" s="48">
        <f>SUMIFS('MAIN DATASET'!N:N,'MAIN DATASET'!D:D,"Military",'MAIN DATASET'!B:B,'Aggregate Aid'!AD32)/1000000000</f>
        <v>1.8533533664002941E-2</v>
      </c>
      <c r="AH32" s="48">
        <f>SUM(AE32:AG32)</f>
        <v>2.033653366400294E-2</v>
      </c>
      <c r="AJ32" s="43">
        <f>SUMIFS('MAIN DATASET'!N:N,'MAIN DATASET'!E:E,"Weapons", 'MAIN DATASET'!B:B,'Aggregate Aid'!AD32)/1000000000+SUMIFS('MAIN DATASET'!N:N,'MAIN DATASET'!E:E,"Weapons and equipment", 'MAIN DATASET'!B:B,'Aggregate Aid'!AD32)/1000000000+SUMIFS('MAIN DATASET'!N:N,'MAIN DATASET'!E:E,"Unknown", 'MAIN DATASET'!B:B,'Aggregate Aid'!AD32)/1000000000+SUMIFS('MAIN DATASET'!N:N,'MAIN DATASET'!E:E,"Artillery", 'MAIN DATASET'!B:B,'Aggregate Aid'!AD32)/1000000000+SUMIFS('MAIN DATASET'!N:N,'MAIN DATASET'!E:E,"Weapons and training", 'MAIN DATASET'!B:B,'Aggregate Aid'!AD32)/1000000000+SUMIFS('MAIN DATASET'!N:N,'MAIN DATASET'!E:E,"Weapons and Assistance", 'MAIN DATASET'!B:B,'Aggregate Aid'!AD32)/1000000000</f>
        <v>1.8370533664002941E-2</v>
      </c>
      <c r="AM32" s="180" t="s">
        <v>803</v>
      </c>
      <c r="AN32" s="176" t="s">
        <v>1418</v>
      </c>
      <c r="AO32" s="183">
        <v>751236149</v>
      </c>
      <c r="AP32" s="184">
        <f t="shared" si="15"/>
        <v>3.0194912137629483E-3</v>
      </c>
      <c r="AQ32" s="185">
        <f t="shared" si="20"/>
        <v>6.0465311555603042E-3</v>
      </c>
      <c r="AR32" s="176"/>
      <c r="AS32" s="180">
        <v>1298.5</v>
      </c>
      <c r="AT32" s="184">
        <f t="shared" si="16"/>
        <v>9.2859242265722584E-3</v>
      </c>
      <c r="AU32" s="185">
        <f t="shared" si="17"/>
        <v>2.0568322161857552E-2</v>
      </c>
      <c r="AV32" s="186">
        <f t="shared" si="18"/>
        <v>1.114310907188671E-2</v>
      </c>
      <c r="AW32" s="276">
        <f t="shared" si="19"/>
        <v>1.3928886339858388E-2</v>
      </c>
    </row>
    <row r="33" spans="1:49">
      <c r="A33" s="223">
        <v>0</v>
      </c>
      <c r="B33" s="224" t="s">
        <v>588</v>
      </c>
      <c r="C33" s="224" t="s">
        <v>588</v>
      </c>
      <c r="D33" s="225">
        <f t="shared" si="0"/>
        <v>0.27555800496004407</v>
      </c>
      <c r="E33" s="226">
        <f t="shared" si="1"/>
        <v>275558004.96004409</v>
      </c>
      <c r="F33" s="227">
        <v>5057758960000</v>
      </c>
      <c r="G33" s="227">
        <f>F33/VLOOKUP("USD",'Currency Conversion'!B:C,2,0)</f>
        <v>4645686561954.625</v>
      </c>
      <c r="H33" s="228">
        <f t="shared" si="2"/>
        <v>5.9314807679170219E-3</v>
      </c>
      <c r="I33" s="229">
        <f t="shared" si="3"/>
        <v>0.27555800496004407</v>
      </c>
      <c r="J33" s="229">
        <f t="shared" si="4"/>
        <v>0</v>
      </c>
      <c r="K33" s="229">
        <f t="shared" si="5"/>
        <v>0</v>
      </c>
      <c r="L33" s="43">
        <f t="shared" si="11"/>
        <v>0</v>
      </c>
      <c r="M33" s="43">
        <f t="shared" si="6"/>
        <v>0</v>
      </c>
      <c r="N33" s="43">
        <f t="shared" si="12"/>
        <v>0</v>
      </c>
      <c r="O33" s="43">
        <f t="shared" si="13"/>
        <v>0</v>
      </c>
      <c r="P33" s="43">
        <f t="shared" si="7"/>
        <v>0</v>
      </c>
      <c r="Q33" s="55">
        <f t="shared" si="8"/>
        <v>0.27555800496004407</v>
      </c>
      <c r="R33" s="43">
        <f t="shared" si="9"/>
        <v>5.931480767917021E-3</v>
      </c>
      <c r="S33" s="43">
        <f t="shared" si="10"/>
        <v>0</v>
      </c>
      <c r="U33" s="48"/>
      <c r="V33" s="48"/>
      <c r="W33" s="48"/>
      <c r="X33" s="49"/>
      <c r="Y33" s="48"/>
      <c r="Z33" s="48"/>
      <c r="AA33" s="48"/>
      <c r="AB33" s="48"/>
      <c r="AC33" s="48"/>
      <c r="AD33" s="48" t="s">
        <v>535</v>
      </c>
      <c r="AE33" s="48">
        <f>SUMIFS('MAIN DATASET'!N:N,'MAIN DATASET'!D:D,"Financial",'MAIN DATASET'!B:B,'Aggregate Aid'!AD33)/1000000000</f>
        <v>0</v>
      </c>
      <c r="AF33" s="48">
        <f>SUMIFS('MAIN DATASET'!N:N,'MAIN DATASET'!D:D,"Humanitarian",'MAIN DATASET'!B:B,'Aggregate Aid'!AD33)/1000000000</f>
        <v>6.4931507302287125E-2</v>
      </c>
      <c r="AG33" s="48">
        <f>SUMIFS('MAIN DATASET'!N:N,'MAIN DATASET'!D:D,"Military",'MAIN DATASET'!B:B,'Aggregate Aid'!AD33)/1000000000</f>
        <v>3.3000000000000002E-2</v>
      </c>
      <c r="AH33" s="48">
        <f>SUM(AE33:AG33)</f>
        <v>9.7931507302287127E-2</v>
      </c>
      <c r="AJ33" s="43">
        <f>SUMIFS('MAIN DATASET'!N:N,'MAIN DATASET'!E:E,"Weapons", 'MAIN DATASET'!B:B,'Aggregate Aid'!AD33)/1000000000+SUMIFS('MAIN DATASET'!N:N,'MAIN DATASET'!E:E,"Weapons and equipment", 'MAIN DATASET'!B:B,'Aggregate Aid'!AD33)/1000000000+SUMIFS('MAIN DATASET'!N:N,'MAIN DATASET'!E:E,"Unknown", 'MAIN DATASET'!B:B,'Aggregate Aid'!AD33)/1000000000+SUMIFS('MAIN DATASET'!N:N,'MAIN DATASET'!E:E,"Artillery", 'MAIN DATASET'!B:B,'Aggregate Aid'!AD33)/1000000000+SUMIFS('MAIN DATASET'!N:N,'MAIN DATASET'!E:E,"Weapons and training", 'MAIN DATASET'!B:B,'Aggregate Aid'!AD33)/1000000000+SUMIFS('MAIN DATASET'!N:N,'MAIN DATASET'!E:E,"Weapons and Assistance", 'MAIN DATASET'!B:B,'Aggregate Aid'!AD33)/1000000000</f>
        <v>0</v>
      </c>
      <c r="AM33" s="180" t="s">
        <v>832</v>
      </c>
      <c r="AN33" s="176" t="s">
        <v>1436</v>
      </c>
      <c r="AO33" s="183">
        <v>697455090</v>
      </c>
      <c r="AP33" s="184">
        <f t="shared" si="15"/>
        <v>2.8033255841755909E-3</v>
      </c>
      <c r="AQ33" s="185">
        <f t="shared" si="20"/>
        <v>5.6136594823116203E-3</v>
      </c>
      <c r="AR33" s="176"/>
      <c r="AS33" s="180">
        <v>503.2</v>
      </c>
      <c r="AT33" s="184">
        <f t="shared" si="16"/>
        <v>3.5985191149874168E-3</v>
      </c>
      <c r="AU33" s="185">
        <f t="shared" si="17"/>
        <v>7.9707198396971272E-3</v>
      </c>
      <c r="AV33" s="186">
        <f t="shared" si="18"/>
        <v>4.3182229379848999E-3</v>
      </c>
      <c r="AW33" s="276">
        <f t="shared" si="19"/>
        <v>5.3977786724811253E-3</v>
      </c>
    </row>
    <row r="34" spans="1:49">
      <c r="U34" s="48"/>
      <c r="V34" s="48"/>
      <c r="W34" s="48"/>
      <c r="X34" s="49"/>
      <c r="Y34" s="48"/>
      <c r="Z34" s="48"/>
      <c r="AA34" s="48"/>
      <c r="AB34" s="48"/>
      <c r="AC34" s="48"/>
      <c r="AD34" s="48"/>
      <c r="AE34" s="48"/>
      <c r="AF34" s="48"/>
      <c r="AG34" s="48"/>
      <c r="AH34" s="48"/>
      <c r="AM34" s="180" t="s">
        <v>863</v>
      </c>
      <c r="AN34" s="176" t="s">
        <v>1444</v>
      </c>
      <c r="AO34" s="183">
        <v>28033421847</v>
      </c>
      <c r="AP34" s="184">
        <f t="shared" si="15"/>
        <v>0.11267651466373563</v>
      </c>
      <c r="AQ34" s="185">
        <f t="shared" si="20"/>
        <v>0.22563472061413059</v>
      </c>
      <c r="AR34" s="176"/>
      <c r="AS34" s="180">
        <v>16597.599999999999</v>
      </c>
      <c r="AT34" s="184">
        <f t="shared" si="16"/>
        <v>0.11869392063377414</v>
      </c>
      <c r="AU34" s="185">
        <f t="shared" si="17"/>
        <v>0.26290703420380968</v>
      </c>
      <c r="AV34" s="186">
        <f t="shared" si="18"/>
        <v>0.14243270476052897</v>
      </c>
      <c r="AW34" s="276">
        <f t="shared" si="19"/>
        <v>0.1780408809506612</v>
      </c>
    </row>
    <row r="35" spans="1:49">
      <c r="D35" s="54"/>
      <c r="E35" s="44"/>
      <c r="F35" s="46"/>
      <c r="U35" s="48"/>
      <c r="V35" s="48"/>
      <c r="W35" s="48"/>
      <c r="X35" s="49"/>
      <c r="Y35" s="48"/>
      <c r="Z35" s="48"/>
      <c r="AA35" s="48"/>
      <c r="AB35" s="48"/>
      <c r="AC35" s="48"/>
      <c r="AD35" s="48"/>
      <c r="AE35" s="48"/>
      <c r="AF35" s="48"/>
      <c r="AG35" s="48"/>
      <c r="AH35" s="48"/>
      <c r="AM35" s="180" t="s">
        <v>905</v>
      </c>
      <c r="AN35" s="176" t="s">
        <v>1429</v>
      </c>
      <c r="AO35" s="183">
        <v>8591781713</v>
      </c>
      <c r="AP35" s="184">
        <f t="shared" si="15"/>
        <v>3.4533494464431949E-2</v>
      </c>
      <c r="AQ35" s="185">
        <f t="shared" si="20"/>
        <v>6.9153322665024983E-2</v>
      </c>
      <c r="AR35" s="176"/>
      <c r="AS35" s="180">
        <v>4667.8</v>
      </c>
      <c r="AT35" s="184">
        <f t="shared" si="16"/>
        <v>3.3380698578971114E-2</v>
      </c>
      <c r="AU35" s="185">
        <f t="shared" si="17"/>
        <v>7.3938247352421008E-2</v>
      </c>
      <c r="AV35" s="186">
        <f t="shared" si="18"/>
        <v>4.0056838294765335E-2</v>
      </c>
      <c r="AW35" s="276">
        <f t="shared" si="19"/>
        <v>5.0071047868456675E-2</v>
      </c>
    </row>
    <row r="36" spans="1:49">
      <c r="B36" s="43" t="s">
        <v>1451</v>
      </c>
      <c r="C36" s="43" t="s">
        <v>1452</v>
      </c>
      <c r="D36" s="54">
        <f>D37+D38+D39</f>
        <v>11.293149400669728</v>
      </c>
      <c r="E36" s="44">
        <f>D36*1000000000</f>
        <v>11293149400.669727</v>
      </c>
      <c r="F36" s="46"/>
      <c r="U36" s="48"/>
      <c r="V36" s="48"/>
      <c r="W36" s="48"/>
      <c r="X36" s="49"/>
      <c r="Y36" s="48"/>
      <c r="Z36" s="48"/>
      <c r="AA36" s="48"/>
      <c r="AB36" s="48"/>
      <c r="AC36" s="48"/>
      <c r="AM36" s="194" t="s">
        <v>1453</v>
      </c>
      <c r="AN36" s="178"/>
      <c r="AO36" s="187">
        <v>248795606881</v>
      </c>
      <c r="AP36" s="184">
        <f t="shared" si="15"/>
        <v>1</v>
      </c>
      <c r="AQ36" s="185">
        <f t="shared" si="20"/>
        <v>2.0024999999999999</v>
      </c>
      <c r="AR36" s="176"/>
      <c r="AS36" s="188">
        <f>SUM(AS9:AS35)</f>
        <v>139835.30000000002</v>
      </c>
      <c r="AT36" s="184">
        <f t="shared" si="16"/>
        <v>1</v>
      </c>
      <c r="AU36" s="185">
        <f t="shared" si="17"/>
        <v>2.2149999999999999</v>
      </c>
      <c r="AV36" s="186">
        <f t="shared" si="18"/>
        <v>1.2</v>
      </c>
      <c r="AW36" s="276">
        <f t="shared" si="19"/>
        <v>1.5</v>
      </c>
    </row>
    <row r="37" spans="1:49">
      <c r="B37" s="43" t="s">
        <v>1454</v>
      </c>
      <c r="C37" s="43" t="s">
        <v>1455</v>
      </c>
      <c r="D37" s="54">
        <f>SUMIFS(D:D,A:A,1)</f>
        <v>7.0756494006697279</v>
      </c>
      <c r="E37" s="44">
        <f t="shared" ref="E37:E43" si="21">D37*1000000000</f>
        <v>7075649400.6697283</v>
      </c>
      <c r="F37" s="46">
        <f>SUMIFS(F2:F32,A2:A32,1)</f>
        <v>15291934557014.432</v>
      </c>
      <c r="G37" s="46">
        <f>SUMIFS(G2:G32,A2:A32,1)</f>
        <v>14046049928368.176</v>
      </c>
      <c r="H37" s="55">
        <f>E37/G37*100</f>
        <v>5.0374656481744079E-2</v>
      </c>
      <c r="I37" s="55"/>
      <c r="J37" s="55"/>
      <c r="K37" s="55"/>
      <c r="U37" s="48"/>
      <c r="V37" s="48"/>
      <c r="W37" s="48"/>
      <c r="X37" s="49"/>
      <c r="Y37" s="48"/>
      <c r="Z37" s="48"/>
      <c r="AA37" s="48"/>
      <c r="AB37" s="48"/>
      <c r="AC37" s="48"/>
      <c r="AM37" s="176" t="s">
        <v>1006</v>
      </c>
      <c r="AN37" s="176" t="s">
        <v>1447</v>
      </c>
      <c r="AO37" s="176">
        <v>0</v>
      </c>
      <c r="AP37" s="184">
        <f t="shared" si="15"/>
        <v>0</v>
      </c>
      <c r="AQ37" s="185">
        <f t="shared" si="20"/>
        <v>0</v>
      </c>
      <c r="AR37" s="176"/>
      <c r="AS37" s="180">
        <v>0</v>
      </c>
      <c r="AT37" s="184">
        <f t="shared" si="16"/>
        <v>0</v>
      </c>
      <c r="AU37" s="185">
        <f t="shared" si="17"/>
        <v>0</v>
      </c>
      <c r="AV37" s="186">
        <f t="shared" si="18"/>
        <v>0</v>
      </c>
      <c r="AW37" s="276">
        <f t="shared" si="19"/>
        <v>0</v>
      </c>
    </row>
    <row r="38" spans="1:49">
      <c r="B38" s="48" t="s">
        <v>1100</v>
      </c>
      <c r="C38" s="48" t="s">
        <v>1450</v>
      </c>
      <c r="D38" s="54">
        <f>VLOOKUP(B38,B1:D33,3,0)</f>
        <v>2.2149999999999999</v>
      </c>
      <c r="E38" s="45">
        <f t="shared" si="21"/>
        <v>2215000000</v>
      </c>
      <c r="F38" s="45">
        <f>F37</f>
        <v>15291934557014.432</v>
      </c>
      <c r="G38" s="46">
        <f>F38/1.1002</f>
        <v>13899231555184.904</v>
      </c>
      <c r="H38" s="55">
        <f>E38/G38*100</f>
        <v>1.5936132808534488E-2</v>
      </c>
      <c r="I38" s="55">
        <f>VLOOKUP(B38,AD:AG,2,0)</f>
        <v>1.2</v>
      </c>
      <c r="J38" s="55">
        <f>VLOOKUP(B38,AD:AG,3,0)</f>
        <v>1.0149999999999999</v>
      </c>
      <c r="K38" s="55">
        <f>VLOOKUP(B38,AD:AG,4,0)</f>
        <v>0</v>
      </c>
      <c r="Y38" s="48"/>
      <c r="Z38" s="48"/>
      <c r="AA38" s="48"/>
      <c r="AB38" s="48"/>
      <c r="AC38" s="48"/>
      <c r="AM38" s="176" t="s">
        <v>153</v>
      </c>
      <c r="AN38" s="176" t="s">
        <v>1420</v>
      </c>
      <c r="AO38" s="176">
        <v>0</v>
      </c>
      <c r="AP38" s="184">
        <f t="shared" si="15"/>
        <v>0</v>
      </c>
      <c r="AQ38" s="185">
        <f t="shared" si="20"/>
        <v>0</v>
      </c>
      <c r="AR38" s="176"/>
      <c r="AS38" s="176">
        <v>0</v>
      </c>
      <c r="AT38" s="184">
        <f t="shared" si="16"/>
        <v>0</v>
      </c>
      <c r="AU38" s="185">
        <f t="shared" si="17"/>
        <v>0</v>
      </c>
      <c r="AV38" s="186">
        <f t="shared" si="18"/>
        <v>0</v>
      </c>
      <c r="AW38" s="276">
        <f t="shared" si="19"/>
        <v>0</v>
      </c>
    </row>
    <row r="39" spans="1:49">
      <c r="B39" s="43" t="s">
        <v>1139</v>
      </c>
      <c r="C39" s="43" t="s">
        <v>1456</v>
      </c>
      <c r="D39" s="54">
        <v>2.0024999999999999</v>
      </c>
      <c r="E39" s="45">
        <f t="shared" si="21"/>
        <v>2002500000</v>
      </c>
      <c r="F39" s="46">
        <f>F38</f>
        <v>15291934557014.432</v>
      </c>
      <c r="G39" s="46">
        <f>F39/1.1002</f>
        <v>13899231555184.904</v>
      </c>
      <c r="H39" s="55">
        <f>E39/G39*100</f>
        <v>1.4407271308844383E-2</v>
      </c>
      <c r="I39" s="55"/>
      <c r="J39" s="55"/>
      <c r="K39" s="55"/>
      <c r="U39" s="48"/>
      <c r="V39" s="48"/>
      <c r="W39" s="48"/>
      <c r="X39" s="49"/>
      <c r="Y39" s="48"/>
      <c r="Z39" s="48"/>
      <c r="AA39" s="48"/>
      <c r="AB39" s="48"/>
      <c r="AC39" s="48"/>
      <c r="AD39" s="48"/>
      <c r="AE39" s="48"/>
      <c r="AF39" s="48"/>
      <c r="AG39" s="48"/>
      <c r="AH39" s="48"/>
      <c r="AM39" s="176" t="s">
        <v>937</v>
      </c>
      <c r="AN39" s="176" t="s">
        <v>1438</v>
      </c>
      <c r="AO39" s="176">
        <v>0</v>
      </c>
      <c r="AP39" s="184">
        <f t="shared" si="15"/>
        <v>0</v>
      </c>
      <c r="AQ39" s="185">
        <f t="shared" si="20"/>
        <v>0</v>
      </c>
      <c r="AR39" s="176"/>
      <c r="AS39" s="176">
        <v>0</v>
      </c>
      <c r="AT39" s="184">
        <f t="shared" si="16"/>
        <v>0</v>
      </c>
      <c r="AU39" s="185">
        <f t="shared" si="17"/>
        <v>0</v>
      </c>
      <c r="AV39" s="186">
        <f t="shared" si="18"/>
        <v>0</v>
      </c>
      <c r="AW39" s="276">
        <f t="shared" si="19"/>
        <v>0</v>
      </c>
    </row>
    <row r="40" spans="1:49">
      <c r="B40" s="43" t="s">
        <v>1133</v>
      </c>
      <c r="C40" s="43" t="s">
        <v>1457</v>
      </c>
      <c r="D40" s="54">
        <v>1.8178510000000001</v>
      </c>
      <c r="E40" s="45">
        <f t="shared" si="21"/>
        <v>1817851000</v>
      </c>
      <c r="F40" s="46"/>
      <c r="U40" s="48"/>
      <c r="V40" s="48"/>
      <c r="W40" s="48"/>
      <c r="X40" s="49"/>
      <c r="Y40" s="48"/>
      <c r="Z40" s="48"/>
      <c r="AA40" s="48"/>
      <c r="AB40" s="48"/>
      <c r="AC40" s="48"/>
      <c r="AD40" s="48"/>
      <c r="AE40" s="48"/>
      <c r="AF40" s="48"/>
      <c r="AG40" s="48"/>
      <c r="AH40" s="48"/>
      <c r="AM40" s="176" t="s">
        <v>588</v>
      </c>
      <c r="AN40" s="176" t="s">
        <v>588</v>
      </c>
      <c r="AO40" s="176">
        <v>0</v>
      </c>
      <c r="AP40" s="184">
        <f t="shared" si="15"/>
        <v>0</v>
      </c>
      <c r="AQ40" s="185">
        <f t="shared" si="20"/>
        <v>0</v>
      </c>
      <c r="AR40" s="176"/>
      <c r="AS40" s="176">
        <v>0</v>
      </c>
      <c r="AT40" s="184">
        <f t="shared" si="16"/>
        <v>0</v>
      </c>
      <c r="AU40" s="185">
        <f t="shared" si="17"/>
        <v>0</v>
      </c>
      <c r="AV40" s="186">
        <f t="shared" si="18"/>
        <v>0</v>
      </c>
      <c r="AW40" s="276">
        <f t="shared" si="19"/>
        <v>0</v>
      </c>
    </row>
    <row r="41" spans="1:49">
      <c r="B41" s="43" t="s">
        <v>1458</v>
      </c>
      <c r="C41" s="43" t="s">
        <v>1459</v>
      </c>
      <c r="D41" s="54">
        <v>1.2</v>
      </c>
      <c r="E41" s="45">
        <f t="shared" si="21"/>
        <v>1200000000</v>
      </c>
      <c r="F41" s="46"/>
      <c r="U41" s="48"/>
      <c r="V41" s="48"/>
      <c r="W41" s="48"/>
      <c r="X41" s="49"/>
      <c r="Y41" s="48"/>
      <c r="Z41" s="48"/>
      <c r="AA41" s="48"/>
      <c r="AB41" s="48"/>
      <c r="AC41" s="48"/>
      <c r="AD41" s="48"/>
      <c r="AE41" s="48"/>
      <c r="AF41" s="48"/>
      <c r="AG41" s="48"/>
      <c r="AH41" s="48"/>
      <c r="AM41" s="176" t="s">
        <v>1183</v>
      </c>
      <c r="AN41" s="176" t="s">
        <v>1460</v>
      </c>
      <c r="AO41" s="176">
        <v>0</v>
      </c>
      <c r="AP41" s="184">
        <f t="shared" si="15"/>
        <v>0</v>
      </c>
      <c r="AQ41" s="185">
        <f t="shared" si="20"/>
        <v>0</v>
      </c>
      <c r="AR41" s="176"/>
      <c r="AS41" s="176">
        <v>0</v>
      </c>
      <c r="AT41" s="184">
        <f t="shared" si="16"/>
        <v>0</v>
      </c>
      <c r="AU41" s="185">
        <f t="shared" si="17"/>
        <v>0</v>
      </c>
      <c r="AV41" s="186">
        <f t="shared" si="18"/>
        <v>0</v>
      </c>
      <c r="AW41" s="276">
        <f t="shared" si="19"/>
        <v>0</v>
      </c>
    </row>
    <row r="42" spans="1:49">
      <c r="B42" s="43" t="s">
        <v>1461</v>
      </c>
      <c r="C42" s="43" t="s">
        <v>1462</v>
      </c>
      <c r="D42" s="55">
        <f>VLOOKUP("United Kingdom",B:D,3,0)+VLOOKUP("Canada",B:D,3,0)</f>
        <v>4.0440688197640906</v>
      </c>
      <c r="E42" s="45">
        <f t="shared" si="21"/>
        <v>4044068819.7640905</v>
      </c>
      <c r="F42" s="46"/>
      <c r="U42" s="48"/>
      <c r="V42" s="48"/>
      <c r="W42" s="48"/>
      <c r="X42" s="49"/>
      <c r="Y42" s="48"/>
      <c r="Z42" s="48"/>
      <c r="AA42" s="48"/>
      <c r="AB42" s="48"/>
      <c r="AC42" s="48"/>
      <c r="AD42" s="48"/>
      <c r="AE42" s="48"/>
      <c r="AF42" s="48"/>
      <c r="AG42" s="48"/>
      <c r="AH42" s="48"/>
      <c r="AM42" s="69" t="s">
        <v>1100</v>
      </c>
      <c r="AN42" s="176" t="s">
        <v>1450</v>
      </c>
      <c r="AO42" s="176">
        <v>0</v>
      </c>
      <c r="AP42" s="176">
        <v>0</v>
      </c>
      <c r="AQ42" s="176">
        <v>0</v>
      </c>
      <c r="AR42" s="176">
        <v>0</v>
      </c>
      <c r="AS42" s="176">
        <v>0</v>
      </c>
      <c r="AT42" s="176">
        <v>0</v>
      </c>
      <c r="AU42" s="176">
        <v>0</v>
      </c>
      <c r="AV42" s="176">
        <v>0</v>
      </c>
      <c r="AW42" s="276">
        <v>0</v>
      </c>
    </row>
    <row r="43" spans="1:49">
      <c r="B43" s="43" t="s">
        <v>1463</v>
      </c>
      <c r="C43" s="43" t="s">
        <v>1464</v>
      </c>
      <c r="D43" s="55">
        <f>VLOOKUP("United Kingdom",B:D,3,0)+VLOOKUP("Canada",B:D,3,0)+VLOOKUP("Japan",B:D,3,0)</f>
        <v>4.3196268247241347</v>
      </c>
      <c r="E43" s="45">
        <f t="shared" si="21"/>
        <v>4319626824.7241344</v>
      </c>
      <c r="F43" s="46"/>
      <c r="U43" s="48"/>
      <c r="V43" s="48"/>
      <c r="W43" s="48"/>
      <c r="X43" s="49"/>
      <c r="Y43" s="48"/>
      <c r="Z43" s="48"/>
      <c r="AA43" s="48"/>
      <c r="AB43" s="48"/>
      <c r="AC43" s="48"/>
      <c r="AD43" s="48"/>
      <c r="AE43" s="48"/>
      <c r="AF43" s="48"/>
      <c r="AG43" s="48"/>
      <c r="AH43" s="48"/>
      <c r="AM43" s="69"/>
      <c r="AN43" s="176"/>
      <c r="AO43" s="176"/>
      <c r="AP43" s="176"/>
      <c r="AQ43" s="176"/>
      <c r="AR43" s="176"/>
      <c r="AS43" s="176"/>
      <c r="AT43" s="176"/>
      <c r="AU43" s="176"/>
      <c r="AV43" s="176"/>
      <c r="AW43" s="276"/>
    </row>
    <row r="44" spans="1:49">
      <c r="D44" s="55"/>
      <c r="E44" s="45"/>
      <c r="F44" s="46"/>
      <c r="U44" s="48"/>
      <c r="V44" s="48"/>
      <c r="W44" s="48"/>
      <c r="X44" s="49"/>
      <c r="Y44" s="48"/>
      <c r="Z44" s="48"/>
      <c r="AA44" s="48"/>
      <c r="AB44" s="48"/>
      <c r="AC44" s="48"/>
      <c r="AD44" s="48"/>
      <c r="AE44" s="48"/>
      <c r="AF44" s="48"/>
      <c r="AG44" s="48"/>
      <c r="AH44" s="48"/>
    </row>
    <row r="45" spans="1:49">
      <c r="B45" s="37" t="s">
        <v>1465</v>
      </c>
      <c r="C45" s="37"/>
      <c r="D45" s="54"/>
      <c r="E45" s="44"/>
      <c r="F45" s="46"/>
      <c r="U45" s="48"/>
      <c r="V45" s="48"/>
      <c r="W45" s="48"/>
      <c r="X45" s="49"/>
      <c r="Y45" s="48"/>
      <c r="Z45" s="48"/>
      <c r="AA45" s="48"/>
      <c r="AB45" s="48"/>
      <c r="AC45" s="48"/>
      <c r="AD45" s="48"/>
      <c r="AE45" s="48"/>
      <c r="AF45" s="48"/>
      <c r="AG45" s="48"/>
      <c r="AH45" s="48"/>
    </row>
    <row r="46" spans="1:49">
      <c r="B46" s="43" t="s">
        <v>1149</v>
      </c>
      <c r="D46" s="56">
        <v>1.2724960000000001</v>
      </c>
      <c r="E46" s="45">
        <f>D46*1000000000</f>
        <v>1272496000</v>
      </c>
      <c r="F46" s="46"/>
      <c r="U46" s="48"/>
      <c r="V46" s="48"/>
      <c r="W46" s="48"/>
      <c r="X46" s="49"/>
      <c r="Y46" s="48"/>
      <c r="Z46" s="48"/>
      <c r="AA46" s="48"/>
      <c r="AB46" s="48"/>
      <c r="AC46" s="48"/>
      <c r="AD46" s="48"/>
      <c r="AE46" s="48"/>
      <c r="AF46" s="48"/>
      <c r="AG46" s="48"/>
      <c r="AH46" s="48"/>
    </row>
    <row r="47" spans="1:49">
      <c r="B47" s="43" t="s">
        <v>1161</v>
      </c>
      <c r="D47" s="190" t="s">
        <v>1466</v>
      </c>
      <c r="E47" s="191" t="s">
        <v>1466</v>
      </c>
      <c r="F47" s="46"/>
      <c r="U47" s="48"/>
      <c r="V47" s="48"/>
      <c r="W47" s="48"/>
      <c r="X47" s="49"/>
      <c r="Y47" s="48"/>
      <c r="Z47" s="48"/>
      <c r="AA47" s="48"/>
      <c r="AB47" s="48"/>
      <c r="AC47" s="48"/>
      <c r="AD47" s="48"/>
      <c r="AE47" s="48"/>
      <c r="AF47" s="48"/>
      <c r="AG47" s="48"/>
      <c r="AH47" s="48"/>
    </row>
    <row r="48" spans="1:49">
      <c r="B48" s="43" t="s">
        <v>1177</v>
      </c>
      <c r="D48" s="54">
        <f>E48/1000000000</f>
        <v>2.4340000000000002</v>
      </c>
      <c r="E48" s="45">
        <f>SUMIFS('Non-Bilateral Aid'!R:R,'Non-Bilateral Aid'!B:B,'Aggregate Aid'!B48)</f>
        <v>2434000000</v>
      </c>
      <c r="U48" s="48"/>
      <c r="V48" s="48"/>
      <c r="W48" s="48"/>
      <c r="X48" s="49"/>
      <c r="Y48" s="48"/>
      <c r="Z48" s="48"/>
      <c r="AA48" s="48"/>
      <c r="AB48" s="48"/>
      <c r="AC48" s="48"/>
      <c r="AD48" s="48"/>
      <c r="AE48" s="48"/>
      <c r="AF48" s="48"/>
      <c r="AG48" s="48"/>
      <c r="AH48" s="48"/>
    </row>
    <row r="49" spans="2:34">
      <c r="B49" s="43" t="s">
        <v>1167</v>
      </c>
      <c r="D49" s="54">
        <v>5.2717699999999999E-2</v>
      </c>
      <c r="E49" s="45">
        <f t="shared" ref="E49" si="22">D49*1000000000</f>
        <v>52717700</v>
      </c>
      <c r="U49" s="48"/>
      <c r="V49" s="48"/>
      <c r="W49" s="48"/>
      <c r="X49" s="49"/>
      <c r="Y49" s="48"/>
      <c r="Z49" s="48"/>
      <c r="AA49" s="48"/>
      <c r="AB49" s="48"/>
      <c r="AC49" s="48"/>
      <c r="AD49" s="48"/>
      <c r="AE49" s="48"/>
      <c r="AF49" s="48"/>
      <c r="AG49" s="48"/>
      <c r="AH49" s="48"/>
    </row>
    <row r="50" spans="2:34">
      <c r="B50" s="43" t="s">
        <v>1467</v>
      </c>
      <c r="D50" s="55">
        <v>1.5</v>
      </c>
      <c r="U50" s="48"/>
      <c r="V50" s="48"/>
      <c r="W50" s="48"/>
      <c r="X50" s="49"/>
      <c r="Y50" s="48"/>
      <c r="Z50" s="48"/>
      <c r="AA50" s="48"/>
      <c r="AB50" s="48"/>
      <c r="AC50" s="48"/>
      <c r="AD50" s="48"/>
      <c r="AE50" s="48"/>
      <c r="AF50" s="48"/>
      <c r="AG50" s="48"/>
      <c r="AH50" s="48"/>
    </row>
    <row r="51" spans="2:34">
      <c r="D51" s="55"/>
      <c r="U51" s="48"/>
      <c r="V51" s="48"/>
      <c r="W51" s="48"/>
      <c r="X51" s="49"/>
      <c r="Y51" s="48"/>
      <c r="Z51" s="48"/>
      <c r="AA51" s="48"/>
      <c r="AB51" s="48"/>
      <c r="AC51" s="48"/>
      <c r="AD51" s="48"/>
      <c r="AE51" s="48"/>
      <c r="AF51" s="48"/>
      <c r="AG51" s="48"/>
      <c r="AH51" s="48"/>
    </row>
    <row r="52" spans="2:34">
      <c r="B52" s="43" t="s">
        <v>1468</v>
      </c>
      <c r="D52" s="55">
        <f>D42+D28</f>
        <v>4.0550176578278361</v>
      </c>
      <c r="U52" s="48"/>
      <c r="V52" s="48"/>
      <c r="W52" s="48"/>
      <c r="X52" s="49"/>
      <c r="Y52" s="48"/>
      <c r="Z52" s="48"/>
      <c r="AA52" s="48"/>
      <c r="AB52" s="48"/>
      <c r="AC52" s="48"/>
      <c r="AD52" s="48"/>
      <c r="AE52" s="48"/>
      <c r="AF52" s="48"/>
      <c r="AG52" s="48"/>
      <c r="AH52" s="48"/>
    </row>
    <row r="53" spans="2:34">
      <c r="B53" s="43" t="s">
        <v>1469</v>
      </c>
      <c r="D53" s="55">
        <f>D38+D39+D41</f>
        <v>5.4174999999999995</v>
      </c>
      <c r="U53" s="48"/>
      <c r="V53" s="48"/>
      <c r="W53" s="48"/>
      <c r="X53" s="49"/>
      <c r="Y53" s="48"/>
      <c r="Z53" s="48"/>
      <c r="AA53" s="48"/>
      <c r="AB53" s="48"/>
      <c r="AC53" s="48"/>
      <c r="AD53" s="48"/>
      <c r="AE53" s="48"/>
      <c r="AF53" s="48"/>
      <c r="AG53" s="48"/>
      <c r="AH53" s="48"/>
    </row>
    <row r="54" spans="2:34">
      <c r="B54" s="43" t="s">
        <v>1470</v>
      </c>
      <c r="D54" s="55">
        <f>D40+D46+D48</f>
        <v>5.5243470000000006</v>
      </c>
      <c r="U54" s="48"/>
      <c r="V54" s="48"/>
      <c r="W54" s="48"/>
      <c r="X54" s="49"/>
      <c r="Y54" s="48"/>
      <c r="Z54" s="48"/>
      <c r="AA54" s="48"/>
      <c r="AB54" s="48"/>
      <c r="AC54" s="48"/>
      <c r="AD54" s="48"/>
      <c r="AE54" s="48"/>
      <c r="AF54" s="48"/>
      <c r="AG54" s="48"/>
      <c r="AH54" s="48"/>
    </row>
    <row r="55" spans="2:34">
      <c r="B55" s="43" t="s">
        <v>1471</v>
      </c>
      <c r="D55" s="55">
        <f>SUM(D2:D33)-D32</f>
        <v>21.70950420371663</v>
      </c>
      <c r="U55" s="48"/>
      <c r="V55" s="48"/>
      <c r="W55" s="48"/>
      <c r="X55" s="49"/>
      <c r="Y55" s="48"/>
      <c r="Z55" s="48"/>
      <c r="AA55" s="48"/>
      <c r="AB55" s="48"/>
      <c r="AC55" s="48"/>
      <c r="AD55" s="48"/>
      <c r="AE55" s="48"/>
      <c r="AF55" s="48"/>
      <c r="AG55" s="48"/>
      <c r="AH55" s="48"/>
    </row>
    <row r="56" spans="2:34">
      <c r="U56" s="48"/>
      <c r="V56" s="48"/>
      <c r="W56" s="48"/>
      <c r="X56" s="49"/>
      <c r="Y56" s="48"/>
      <c r="Z56" s="48"/>
      <c r="AA56" s="48"/>
      <c r="AB56" s="48"/>
      <c r="AC56" s="48"/>
      <c r="AD56" s="48"/>
      <c r="AE56" s="48"/>
      <c r="AF56" s="48"/>
      <c r="AG56" s="48"/>
      <c r="AH56" s="48"/>
    </row>
    <row r="57" spans="2:34">
      <c r="U57" s="48"/>
      <c r="V57" s="48"/>
      <c r="W57" s="48"/>
      <c r="X57" s="49"/>
      <c r="Y57" s="48"/>
      <c r="Z57" s="48"/>
      <c r="AA57" s="48"/>
      <c r="AB57" s="48"/>
      <c r="AC57" s="48"/>
      <c r="AD57" s="48"/>
      <c r="AE57" s="48"/>
      <c r="AF57" s="48"/>
      <c r="AG57" s="48"/>
      <c r="AH57" s="48"/>
    </row>
    <row r="58" spans="2:34">
      <c r="U58" s="48"/>
      <c r="V58" s="48"/>
      <c r="W58" s="48"/>
      <c r="X58" s="49"/>
      <c r="Y58" s="48"/>
      <c r="Z58" s="48"/>
      <c r="AA58" s="48"/>
      <c r="AB58" s="48"/>
      <c r="AC58" s="48"/>
      <c r="AD58" s="48"/>
      <c r="AE58" s="48"/>
      <c r="AF58" s="48"/>
      <c r="AG58" s="48"/>
      <c r="AH58" s="48"/>
    </row>
    <row r="59" spans="2:34">
      <c r="U59" s="48"/>
      <c r="V59" s="48"/>
      <c r="W59" s="48"/>
      <c r="X59" s="49"/>
      <c r="Y59" s="48"/>
      <c r="Z59" s="48"/>
      <c r="AA59" s="48"/>
      <c r="AB59" s="48"/>
      <c r="AC59" s="48"/>
      <c r="AD59" s="48"/>
      <c r="AE59" s="48"/>
      <c r="AF59" s="48"/>
      <c r="AG59" s="48"/>
      <c r="AH59" s="48"/>
    </row>
    <row r="60" spans="2:34">
      <c r="U60" s="48"/>
      <c r="V60" s="48"/>
      <c r="W60" s="48"/>
      <c r="X60" s="49"/>
      <c r="Y60" s="48"/>
      <c r="Z60" s="48"/>
      <c r="AA60" s="48"/>
      <c r="AB60" s="48"/>
      <c r="AC60" s="48"/>
      <c r="AD60" s="48"/>
      <c r="AE60" s="48"/>
      <c r="AF60" s="48"/>
      <c r="AG60" s="48"/>
      <c r="AH60" s="48"/>
    </row>
    <row r="61" spans="2:34">
      <c r="U61" s="48"/>
      <c r="V61" s="48"/>
      <c r="W61" s="48"/>
      <c r="X61" s="49"/>
      <c r="Y61" s="48"/>
      <c r="Z61" s="48"/>
      <c r="AA61" s="48"/>
      <c r="AB61" s="48"/>
      <c r="AC61" s="48"/>
      <c r="AD61" s="48"/>
      <c r="AE61" s="48"/>
      <c r="AF61" s="48"/>
      <c r="AG61" s="48"/>
      <c r="AH61" s="48"/>
    </row>
    <row r="62" spans="2:34">
      <c r="U62" s="48"/>
      <c r="V62" s="48"/>
      <c r="W62" s="48"/>
      <c r="X62" s="49"/>
      <c r="Y62" s="48"/>
      <c r="Z62" s="48"/>
      <c r="AA62" s="48"/>
      <c r="AB62" s="48"/>
      <c r="AC62" s="48"/>
      <c r="AD62" s="48"/>
      <c r="AE62" s="48"/>
      <c r="AF62" s="48"/>
      <c r="AG62" s="48"/>
      <c r="AH62" s="48"/>
    </row>
    <row r="63" spans="2:34">
      <c r="U63" s="48"/>
      <c r="V63" s="48"/>
      <c r="W63" s="48"/>
      <c r="X63" s="49"/>
      <c r="Y63" s="48"/>
      <c r="Z63" s="48"/>
      <c r="AA63" s="48"/>
      <c r="AB63" s="48"/>
      <c r="AC63" s="48"/>
      <c r="AD63" s="48"/>
      <c r="AE63" s="48"/>
      <c r="AF63" s="48"/>
      <c r="AG63" s="48"/>
      <c r="AH63" s="48"/>
    </row>
    <row r="64" spans="2:34">
      <c r="U64" s="48"/>
      <c r="V64" s="48"/>
      <c r="W64" s="48"/>
      <c r="X64" s="49"/>
      <c r="Y64" s="48"/>
      <c r="Z64" s="48"/>
      <c r="AA64" s="48"/>
      <c r="AB64" s="48"/>
      <c r="AC64" s="48"/>
      <c r="AD64" s="48"/>
      <c r="AE64" s="48"/>
      <c r="AF64" s="48"/>
      <c r="AG64" s="48"/>
      <c r="AH64" s="48"/>
    </row>
    <row r="65" spans="21:34">
      <c r="U65" s="48"/>
      <c r="V65" s="48"/>
      <c r="W65" s="48"/>
      <c r="X65" s="49"/>
      <c r="Y65" s="48"/>
      <c r="Z65" s="48"/>
      <c r="AA65" s="48"/>
      <c r="AB65" s="48"/>
      <c r="AC65" s="48"/>
      <c r="AD65" s="48"/>
      <c r="AE65" s="48"/>
      <c r="AF65" s="48"/>
      <c r="AG65" s="48"/>
      <c r="AH65" s="48"/>
    </row>
    <row r="66" spans="21:34">
      <c r="U66" s="48"/>
      <c r="V66" s="48"/>
      <c r="W66" s="48"/>
      <c r="X66" s="49"/>
      <c r="Y66" s="48"/>
      <c r="Z66" s="48"/>
      <c r="AA66" s="48"/>
      <c r="AB66" s="48"/>
      <c r="AC66" s="48"/>
      <c r="AD66" s="48"/>
      <c r="AE66" s="48"/>
      <c r="AF66" s="48"/>
      <c r="AG66" s="48"/>
      <c r="AH66" s="48"/>
    </row>
    <row r="67" spans="21:34">
      <c r="U67" s="48"/>
      <c r="V67" s="48"/>
      <c r="W67" s="48"/>
      <c r="X67" s="49"/>
      <c r="Y67" s="48"/>
      <c r="Z67" s="48"/>
      <c r="AA67" s="48"/>
      <c r="AB67" s="48"/>
      <c r="AC67" s="48"/>
      <c r="AD67" s="48"/>
      <c r="AE67" s="48"/>
      <c r="AF67" s="48"/>
      <c r="AG67" s="48"/>
      <c r="AH67" s="48"/>
    </row>
    <row r="68" spans="21:34">
      <c r="U68" s="48"/>
      <c r="V68" s="48"/>
      <c r="W68" s="48"/>
      <c r="X68" s="49"/>
      <c r="Y68" s="48"/>
      <c r="Z68" s="48"/>
      <c r="AA68" s="48"/>
      <c r="AB68" s="48"/>
      <c r="AC68" s="48"/>
      <c r="AD68" s="48"/>
      <c r="AE68" s="48"/>
      <c r="AF68" s="48"/>
      <c r="AG68" s="48"/>
      <c r="AH68" s="48"/>
    </row>
    <row r="69" spans="21:34">
      <c r="U69" s="48"/>
      <c r="V69" s="48"/>
      <c r="W69" s="48"/>
      <c r="X69" s="48"/>
      <c r="Y69" s="48"/>
      <c r="Z69" s="48"/>
      <c r="AA69" s="48"/>
      <c r="AB69" s="48"/>
      <c r="AC69" s="48"/>
      <c r="AD69" s="48"/>
      <c r="AE69" s="48"/>
      <c r="AF69" s="48"/>
      <c r="AG69" s="48"/>
      <c r="AH69" s="48"/>
    </row>
    <row r="70" spans="21:34">
      <c r="U70" s="48"/>
      <c r="V70" s="48"/>
      <c r="W70" s="48"/>
      <c r="X70" s="49"/>
      <c r="Y70" s="48"/>
      <c r="Z70" s="48"/>
      <c r="AA70" s="48"/>
      <c r="AB70" s="48"/>
      <c r="AC70" s="48"/>
      <c r="AD70" s="48"/>
      <c r="AE70" s="48"/>
      <c r="AF70" s="48"/>
      <c r="AG70" s="48"/>
      <c r="AH70" s="48"/>
    </row>
    <row r="71" spans="21:34">
      <c r="U71" s="48"/>
      <c r="V71" s="48"/>
      <c r="W71" s="48"/>
      <c r="X71" s="49"/>
      <c r="Y71" s="48"/>
      <c r="Z71" s="48"/>
      <c r="AA71" s="48"/>
      <c r="AB71" s="48"/>
      <c r="AC71" s="48"/>
      <c r="AD71" s="48"/>
      <c r="AE71" s="48"/>
      <c r="AF71" s="48"/>
      <c r="AG71" s="48"/>
      <c r="AH71" s="48"/>
    </row>
    <row r="72" spans="21:34">
      <c r="U72" s="48"/>
      <c r="V72" s="48"/>
      <c r="W72" s="48"/>
      <c r="X72" s="49"/>
      <c r="Y72" s="48"/>
      <c r="Z72" s="48"/>
      <c r="AA72" s="48"/>
      <c r="AB72" s="48"/>
      <c r="AC72" s="48"/>
      <c r="AD72" s="48"/>
      <c r="AE72" s="48"/>
      <c r="AF72" s="48"/>
      <c r="AG72" s="48"/>
      <c r="AH72" s="48"/>
    </row>
    <row r="73" spans="21:34">
      <c r="U73" s="48"/>
      <c r="V73" s="48"/>
      <c r="W73" s="48"/>
      <c r="X73" s="49"/>
      <c r="Y73" s="48"/>
      <c r="Z73" s="48"/>
      <c r="AA73" s="48"/>
      <c r="AB73" s="48"/>
      <c r="AC73" s="48"/>
      <c r="AD73" s="48"/>
      <c r="AE73" s="48"/>
      <c r="AF73" s="48"/>
      <c r="AG73" s="48"/>
      <c r="AH73" s="48"/>
    </row>
    <row r="74" spans="21:34">
      <c r="U74" s="48"/>
      <c r="V74" s="48"/>
      <c r="W74" s="48"/>
      <c r="X74" s="49"/>
      <c r="Y74" s="48"/>
      <c r="Z74" s="48"/>
      <c r="AA74" s="48"/>
      <c r="AB74" s="48"/>
      <c r="AC74" s="48"/>
      <c r="AD74" s="48"/>
      <c r="AE74" s="48"/>
      <c r="AF74" s="48"/>
      <c r="AG74" s="48"/>
      <c r="AH74" s="48"/>
    </row>
    <row r="75" spans="21:34">
      <c r="U75" s="48"/>
      <c r="V75" s="48"/>
      <c r="W75" s="48"/>
      <c r="X75" s="49"/>
      <c r="Y75" s="48"/>
      <c r="Z75" s="48"/>
      <c r="AA75" s="48"/>
      <c r="AB75" s="48"/>
      <c r="AC75" s="48"/>
      <c r="AD75" s="48"/>
      <c r="AE75" s="48"/>
      <c r="AF75" s="48"/>
      <c r="AG75" s="48"/>
      <c r="AH75" s="48"/>
    </row>
    <row r="76" spans="21:34">
      <c r="U76" s="48"/>
      <c r="V76" s="48"/>
      <c r="W76" s="48"/>
      <c r="X76" s="49"/>
      <c r="Y76" s="48"/>
      <c r="Z76" s="48"/>
      <c r="AA76" s="48"/>
      <c r="AB76" s="48"/>
      <c r="AC76" s="48"/>
      <c r="AD76" s="48"/>
      <c r="AE76" s="48"/>
      <c r="AF76" s="48"/>
      <c r="AG76" s="48"/>
      <c r="AH76" s="48"/>
    </row>
    <row r="77" spans="21:34">
      <c r="U77" s="48"/>
      <c r="V77" s="48"/>
      <c r="W77" s="48"/>
      <c r="X77" s="49"/>
      <c r="Y77" s="48"/>
      <c r="Z77" s="48"/>
      <c r="AA77" s="48"/>
      <c r="AB77" s="48"/>
      <c r="AC77" s="48"/>
      <c r="AD77" s="48"/>
      <c r="AE77" s="48"/>
      <c r="AF77" s="48"/>
      <c r="AG77" s="48"/>
      <c r="AH77" s="48"/>
    </row>
    <row r="78" spans="21:34">
      <c r="U78" s="48"/>
      <c r="V78" s="48"/>
      <c r="W78" s="48"/>
      <c r="X78" s="49"/>
      <c r="Y78" s="48"/>
      <c r="Z78" s="48"/>
      <c r="AA78" s="48"/>
      <c r="AB78" s="48"/>
      <c r="AC78" s="48"/>
      <c r="AD78" s="48"/>
      <c r="AE78" s="48"/>
      <c r="AF78" s="48"/>
      <c r="AG78" s="48"/>
      <c r="AH78" s="48"/>
    </row>
    <row r="79" spans="21:34">
      <c r="U79" s="48"/>
      <c r="V79" s="48"/>
      <c r="W79" s="48"/>
      <c r="X79" s="49"/>
      <c r="Y79" s="48"/>
      <c r="Z79" s="48"/>
      <c r="AA79" s="48"/>
      <c r="AB79" s="48"/>
      <c r="AC79" s="48"/>
      <c r="AD79" s="48"/>
      <c r="AE79" s="48"/>
      <c r="AF79" s="48"/>
      <c r="AG79" s="48"/>
      <c r="AH79" s="48"/>
    </row>
    <row r="80" spans="21:34">
      <c r="U80" s="48"/>
      <c r="V80" s="48"/>
      <c r="W80" s="48"/>
      <c r="X80" s="49"/>
      <c r="Y80" s="48"/>
      <c r="Z80" s="48"/>
      <c r="AA80" s="48"/>
      <c r="AB80" s="48"/>
      <c r="AC80" s="48"/>
      <c r="AD80" s="48"/>
      <c r="AE80" s="48"/>
      <c r="AF80" s="48"/>
      <c r="AG80" s="48"/>
      <c r="AH80" s="48"/>
    </row>
    <row r="81" spans="21:34">
      <c r="U81" s="48"/>
      <c r="V81" s="48"/>
      <c r="W81" s="48"/>
      <c r="X81" s="49"/>
      <c r="Y81" s="48"/>
      <c r="Z81" s="48"/>
      <c r="AA81" s="48"/>
      <c r="AB81" s="48"/>
      <c r="AC81" s="48"/>
      <c r="AD81" s="48"/>
      <c r="AE81" s="48"/>
      <c r="AF81" s="48"/>
      <c r="AG81" s="48"/>
      <c r="AH81" s="48"/>
    </row>
    <row r="82" spans="21:34">
      <c r="U82" s="48"/>
      <c r="V82" s="48"/>
      <c r="W82" s="48"/>
      <c r="X82" s="49"/>
      <c r="Y82" s="48"/>
      <c r="Z82" s="48"/>
      <c r="AA82" s="48"/>
      <c r="AB82" s="48"/>
      <c r="AC82" s="48"/>
      <c r="AD82" s="48"/>
      <c r="AE82" s="48"/>
      <c r="AF82" s="48"/>
      <c r="AG82" s="48"/>
      <c r="AH82" s="48"/>
    </row>
    <row r="83" spans="21:34">
      <c r="U83" s="48"/>
      <c r="V83" s="48"/>
      <c r="W83" s="48"/>
      <c r="X83" s="49"/>
      <c r="Y83" s="48"/>
      <c r="Z83" s="48"/>
      <c r="AA83" s="48"/>
      <c r="AB83" s="48"/>
      <c r="AC83" s="48"/>
      <c r="AD83" s="48"/>
      <c r="AE83" s="48"/>
      <c r="AF83" s="48"/>
      <c r="AG83" s="48"/>
      <c r="AH83" s="48"/>
    </row>
    <row r="84" spans="21:34">
      <c r="U84" s="48"/>
      <c r="V84" s="48"/>
      <c r="W84" s="48"/>
      <c r="X84" s="49"/>
      <c r="Y84" s="48"/>
      <c r="Z84" s="48"/>
      <c r="AA84" s="48"/>
      <c r="AB84" s="48"/>
      <c r="AC84" s="48"/>
      <c r="AD84" s="48"/>
      <c r="AE84" s="48"/>
      <c r="AF84" s="48"/>
      <c r="AG84" s="48"/>
      <c r="AH84" s="48"/>
    </row>
    <row r="85" spans="21:34">
      <c r="U85" s="48"/>
      <c r="V85" s="48"/>
      <c r="W85" s="48"/>
      <c r="X85" s="49"/>
      <c r="Y85" s="48"/>
      <c r="Z85" s="48"/>
      <c r="AA85" s="48"/>
      <c r="AB85" s="48"/>
      <c r="AC85" s="48"/>
      <c r="AD85" s="48"/>
      <c r="AE85" s="48"/>
      <c r="AF85" s="48"/>
      <c r="AG85" s="48"/>
      <c r="AH85" s="48"/>
    </row>
    <row r="86" spans="21:34">
      <c r="U86" s="48"/>
      <c r="V86" s="48"/>
      <c r="W86" s="48"/>
      <c r="X86" s="49"/>
      <c r="Y86" s="48"/>
      <c r="Z86" s="48"/>
      <c r="AA86" s="48"/>
      <c r="AB86" s="48"/>
      <c r="AC86" s="48"/>
      <c r="AD86" s="48"/>
      <c r="AE86" s="48"/>
      <c r="AF86" s="48"/>
      <c r="AG86" s="48"/>
      <c r="AH86" s="48"/>
    </row>
    <row r="87" spans="21:34">
      <c r="U87" s="48"/>
      <c r="V87" s="48"/>
      <c r="W87" s="48"/>
      <c r="X87" s="49"/>
      <c r="Y87" s="48"/>
      <c r="Z87" s="48"/>
      <c r="AA87" s="48"/>
      <c r="AB87" s="48"/>
      <c r="AC87" s="48"/>
      <c r="AD87" s="48"/>
      <c r="AE87" s="48"/>
      <c r="AF87" s="48"/>
      <c r="AG87" s="48"/>
      <c r="AH87" s="48"/>
    </row>
    <row r="88" spans="21:34">
      <c r="U88" s="48"/>
      <c r="V88" s="48"/>
      <c r="W88" s="48"/>
      <c r="X88" s="49"/>
      <c r="Y88" s="48"/>
      <c r="Z88" s="48"/>
      <c r="AA88" s="48"/>
      <c r="AB88" s="48"/>
      <c r="AC88" s="48"/>
      <c r="AD88" s="48"/>
      <c r="AE88" s="48"/>
      <c r="AF88" s="48"/>
      <c r="AG88" s="48"/>
      <c r="AH88" s="48"/>
    </row>
    <row r="89" spans="21:34">
      <c r="U89" s="48"/>
      <c r="V89" s="48"/>
      <c r="W89" s="48"/>
      <c r="X89" s="49"/>
      <c r="Y89" s="48"/>
      <c r="Z89" s="48"/>
      <c r="AA89" s="48"/>
      <c r="AB89" s="48"/>
      <c r="AC89" s="48"/>
      <c r="AD89" s="48"/>
      <c r="AE89" s="48"/>
      <c r="AF89" s="48"/>
      <c r="AG89" s="48"/>
      <c r="AH89" s="48"/>
    </row>
    <row r="90" spans="21:34">
      <c r="U90" s="48"/>
      <c r="V90" s="48"/>
      <c r="W90" s="48"/>
      <c r="X90" s="49"/>
      <c r="Y90" s="48"/>
      <c r="Z90" s="48"/>
      <c r="AA90" s="48"/>
      <c r="AB90" s="48"/>
      <c r="AC90" s="48"/>
      <c r="AD90" s="48"/>
      <c r="AE90" s="48"/>
      <c r="AF90" s="48"/>
      <c r="AG90" s="48"/>
      <c r="AH90" s="48"/>
    </row>
    <row r="91" spans="21:34">
      <c r="U91" s="48"/>
      <c r="V91" s="48"/>
      <c r="W91" s="48"/>
      <c r="X91" s="49"/>
      <c r="Y91" s="48"/>
      <c r="Z91" s="48"/>
      <c r="AA91" s="48"/>
      <c r="AB91" s="48"/>
      <c r="AC91" s="48"/>
      <c r="AD91" s="48"/>
      <c r="AE91" s="48"/>
      <c r="AF91" s="48"/>
      <c r="AG91" s="48"/>
      <c r="AH91" s="48"/>
    </row>
    <row r="92" spans="21:34">
      <c r="U92" s="48"/>
      <c r="V92" s="48"/>
      <c r="W92" s="48"/>
      <c r="X92" s="49"/>
      <c r="Y92" s="48"/>
      <c r="Z92" s="48"/>
      <c r="AA92" s="48"/>
      <c r="AB92" s="48"/>
      <c r="AC92" s="48"/>
      <c r="AD92" s="48"/>
      <c r="AE92" s="48"/>
      <c r="AF92" s="48"/>
      <c r="AG92" s="48"/>
      <c r="AH92" s="48"/>
    </row>
    <row r="93" spans="21:34">
      <c r="U93" s="48"/>
      <c r="V93" s="48"/>
      <c r="W93" s="48"/>
      <c r="X93" s="49"/>
      <c r="Y93" s="48"/>
      <c r="Z93" s="48"/>
      <c r="AA93" s="48"/>
      <c r="AB93" s="48"/>
      <c r="AC93" s="48"/>
      <c r="AD93" s="48"/>
      <c r="AE93" s="48"/>
      <c r="AF93" s="48"/>
      <c r="AG93" s="48"/>
      <c r="AH93" s="48"/>
    </row>
    <row r="94" spans="21:34">
      <c r="U94" s="48"/>
      <c r="V94" s="48"/>
      <c r="W94" s="48"/>
      <c r="X94" s="49"/>
      <c r="Y94" s="48"/>
      <c r="Z94" s="48"/>
      <c r="AA94" s="48"/>
      <c r="AB94" s="48"/>
      <c r="AC94" s="48"/>
      <c r="AD94" s="48"/>
      <c r="AE94" s="48"/>
      <c r="AF94" s="48"/>
      <c r="AG94" s="48"/>
      <c r="AH94" s="48"/>
    </row>
    <row r="95" spans="21:34">
      <c r="U95" s="48"/>
      <c r="V95" s="48"/>
      <c r="W95" s="48"/>
      <c r="X95" s="49"/>
      <c r="Y95" s="48"/>
      <c r="Z95" s="48"/>
      <c r="AA95" s="48"/>
      <c r="AB95" s="48"/>
      <c r="AC95" s="48"/>
      <c r="AD95" s="48"/>
      <c r="AE95" s="48"/>
      <c r="AF95" s="48"/>
      <c r="AG95" s="48"/>
      <c r="AH95" s="48"/>
    </row>
    <row r="96" spans="21:34">
      <c r="U96" s="48"/>
      <c r="V96" s="48"/>
      <c r="W96" s="48"/>
      <c r="X96" s="49"/>
      <c r="Y96" s="48"/>
      <c r="Z96" s="48"/>
      <c r="AA96" s="48"/>
      <c r="AB96" s="48"/>
      <c r="AC96" s="48"/>
      <c r="AD96" s="48"/>
      <c r="AE96" s="48"/>
      <c r="AF96" s="48"/>
      <c r="AG96" s="48"/>
      <c r="AH96" s="48"/>
    </row>
    <row r="97" spans="21:34">
      <c r="U97" s="48"/>
      <c r="V97" s="48"/>
      <c r="W97" s="48"/>
      <c r="X97" s="49"/>
      <c r="Y97" s="48"/>
      <c r="Z97" s="48"/>
      <c r="AA97" s="48"/>
      <c r="AB97" s="48"/>
      <c r="AC97" s="48"/>
      <c r="AD97" s="48"/>
      <c r="AE97" s="48"/>
      <c r="AF97" s="48"/>
      <c r="AG97" s="48"/>
      <c r="AH97" s="48"/>
    </row>
    <row r="98" spans="21:34">
      <c r="U98" s="48"/>
      <c r="V98" s="48"/>
      <c r="W98" s="48"/>
      <c r="X98" s="49"/>
      <c r="Y98" s="48"/>
      <c r="Z98" s="48"/>
      <c r="AA98" s="48"/>
      <c r="AB98" s="48"/>
      <c r="AC98" s="48"/>
      <c r="AD98" s="48"/>
      <c r="AE98" s="48"/>
      <c r="AF98" s="48"/>
      <c r="AG98" s="48"/>
      <c r="AH98" s="48"/>
    </row>
    <row r="99" spans="21:34">
      <c r="U99" s="48"/>
      <c r="V99" s="48"/>
      <c r="W99" s="48"/>
      <c r="X99" s="49"/>
      <c r="Y99" s="48"/>
      <c r="Z99" s="48"/>
      <c r="AA99" s="48"/>
      <c r="AB99" s="48"/>
      <c r="AC99" s="48"/>
      <c r="AD99" s="48"/>
      <c r="AE99" s="48"/>
      <c r="AF99" s="48"/>
      <c r="AG99" s="48"/>
      <c r="AH99" s="48"/>
    </row>
    <row r="100" spans="21:34">
      <c r="U100" s="48"/>
      <c r="V100" s="48"/>
      <c r="W100" s="48"/>
      <c r="X100" s="49"/>
      <c r="Y100" s="48"/>
      <c r="Z100" s="48"/>
      <c r="AA100" s="48"/>
      <c r="AB100" s="48"/>
      <c r="AC100" s="48"/>
      <c r="AD100" s="48"/>
      <c r="AE100" s="48"/>
      <c r="AF100" s="48"/>
      <c r="AG100" s="48"/>
      <c r="AH100" s="48"/>
    </row>
    <row r="101" spans="21:34">
      <c r="U101" s="48"/>
      <c r="V101" s="48"/>
      <c r="W101" s="48"/>
      <c r="X101" s="49"/>
      <c r="Y101" s="48"/>
      <c r="Z101" s="48"/>
      <c r="AA101" s="48"/>
      <c r="AB101" s="48"/>
      <c r="AC101" s="48"/>
      <c r="AD101" s="48"/>
      <c r="AE101" s="48"/>
      <c r="AF101" s="48"/>
      <c r="AG101" s="48"/>
      <c r="AH101" s="48"/>
    </row>
    <row r="102" spans="21:34">
      <c r="U102" s="48"/>
      <c r="V102" s="48"/>
      <c r="W102" s="48"/>
      <c r="X102" s="49"/>
      <c r="Y102" s="48"/>
      <c r="Z102" s="48"/>
      <c r="AA102" s="48"/>
      <c r="AB102" s="48"/>
      <c r="AC102" s="48"/>
      <c r="AD102" s="48"/>
      <c r="AE102" s="48"/>
      <c r="AF102" s="48"/>
      <c r="AG102" s="48"/>
      <c r="AH102" s="48"/>
    </row>
    <row r="103" spans="21:34">
      <c r="U103" s="48"/>
      <c r="V103" s="48"/>
      <c r="W103" s="48"/>
      <c r="X103" s="49"/>
      <c r="Y103" s="48"/>
      <c r="Z103" s="48"/>
      <c r="AA103" s="48"/>
      <c r="AB103" s="48"/>
      <c r="AC103" s="48"/>
      <c r="AD103" s="48"/>
      <c r="AE103" s="48"/>
      <c r="AF103" s="48"/>
      <c r="AG103" s="48"/>
      <c r="AH103" s="48"/>
    </row>
    <row r="104" spans="21:34">
      <c r="U104" s="48"/>
      <c r="V104" s="48"/>
      <c r="W104" s="48"/>
      <c r="X104" s="48"/>
      <c r="Y104" s="48"/>
      <c r="Z104" s="48"/>
      <c r="AA104" s="48"/>
      <c r="AB104" s="48"/>
      <c r="AC104" s="48"/>
      <c r="AD104" s="48"/>
      <c r="AE104" s="48"/>
      <c r="AF104" s="48"/>
      <c r="AG104" s="48"/>
      <c r="AH104" s="48"/>
    </row>
    <row r="105" spans="21:34">
      <c r="U105" s="48"/>
      <c r="V105" s="48"/>
      <c r="W105" s="48"/>
      <c r="X105" s="52"/>
      <c r="Y105" s="48"/>
      <c r="Z105" s="48"/>
      <c r="AA105" s="48"/>
      <c r="AB105" s="48"/>
      <c r="AC105" s="48"/>
      <c r="AD105" s="48"/>
      <c r="AE105" s="48"/>
      <c r="AF105" s="48"/>
      <c r="AG105" s="48"/>
      <c r="AH105" s="48"/>
    </row>
    <row r="106" spans="21:34">
      <c r="U106" s="48"/>
      <c r="V106" s="48"/>
      <c r="W106" s="48"/>
      <c r="X106" s="49"/>
      <c r="Y106" s="48"/>
      <c r="Z106" s="48"/>
      <c r="AA106" s="48"/>
      <c r="AB106" s="48"/>
      <c r="AC106" s="48"/>
      <c r="AD106" s="48"/>
      <c r="AE106" s="48"/>
      <c r="AF106" s="48"/>
      <c r="AG106" s="48"/>
      <c r="AH106" s="48"/>
    </row>
    <row r="107" spans="21:34">
      <c r="U107" s="48"/>
      <c r="V107" s="48"/>
      <c r="W107" s="48"/>
      <c r="X107" s="49"/>
      <c r="Y107" s="48"/>
      <c r="Z107" s="48"/>
      <c r="AA107" s="48"/>
      <c r="AB107" s="48"/>
      <c r="AC107" s="48"/>
      <c r="AD107" s="48"/>
      <c r="AE107" s="48"/>
      <c r="AF107" s="48"/>
      <c r="AG107" s="48"/>
      <c r="AH107" s="48"/>
    </row>
    <row r="108" spans="21:34">
      <c r="U108" s="48"/>
      <c r="V108" s="48"/>
      <c r="W108" s="48"/>
      <c r="X108" s="49"/>
      <c r="Y108" s="48"/>
      <c r="Z108" s="48"/>
      <c r="AA108" s="48"/>
      <c r="AB108" s="48"/>
      <c r="AC108" s="48"/>
      <c r="AD108" s="48"/>
      <c r="AE108" s="48"/>
      <c r="AF108" s="48"/>
      <c r="AG108" s="48"/>
      <c r="AH108" s="48"/>
    </row>
    <row r="109" spans="21:34">
      <c r="U109" s="48"/>
      <c r="V109" s="48"/>
      <c r="W109" s="48"/>
      <c r="X109" s="49"/>
      <c r="Y109" s="48"/>
      <c r="Z109" s="48"/>
      <c r="AA109" s="48"/>
      <c r="AB109" s="48"/>
      <c r="AC109" s="48"/>
      <c r="AD109" s="48"/>
      <c r="AE109" s="48"/>
      <c r="AF109" s="48"/>
      <c r="AG109" s="48"/>
      <c r="AH109" s="48"/>
    </row>
    <row r="110" spans="21:34">
      <c r="U110" s="48"/>
      <c r="V110" s="48"/>
      <c r="W110" s="48"/>
      <c r="X110" s="53"/>
      <c r="Y110" s="48"/>
      <c r="Z110" s="48"/>
      <c r="AA110" s="48"/>
      <c r="AB110" s="48"/>
      <c r="AC110" s="48"/>
      <c r="AD110" s="48"/>
      <c r="AE110" s="48"/>
      <c r="AF110" s="48"/>
      <c r="AG110" s="48"/>
      <c r="AH110" s="48"/>
    </row>
    <row r="111" spans="21:34">
      <c r="U111" s="48"/>
      <c r="V111" s="48"/>
      <c r="W111" s="48"/>
      <c r="X111" s="49"/>
      <c r="Y111" s="48"/>
      <c r="Z111" s="48"/>
      <c r="AA111" s="48"/>
      <c r="AB111" s="48"/>
      <c r="AC111" s="48"/>
      <c r="AD111" s="48"/>
      <c r="AE111" s="48"/>
      <c r="AF111" s="48"/>
      <c r="AG111" s="48"/>
      <c r="AH111" s="48"/>
    </row>
    <row r="112" spans="21:34">
      <c r="U112" s="48"/>
      <c r="V112" s="48"/>
      <c r="W112" s="48"/>
      <c r="X112" s="49"/>
      <c r="Y112" s="48"/>
      <c r="Z112" s="48"/>
      <c r="AA112" s="48"/>
      <c r="AB112" s="48"/>
      <c r="AC112" s="48"/>
      <c r="AD112" s="48"/>
      <c r="AE112" s="48"/>
      <c r="AF112" s="48"/>
      <c r="AG112" s="48"/>
      <c r="AH112" s="48"/>
    </row>
    <row r="113" spans="21:34">
      <c r="U113" s="48"/>
      <c r="V113" s="48"/>
      <c r="W113" s="48"/>
      <c r="X113" s="49"/>
      <c r="Y113" s="48"/>
      <c r="Z113" s="48"/>
      <c r="AA113" s="48"/>
      <c r="AB113" s="48"/>
      <c r="AC113" s="48"/>
      <c r="AD113" s="48"/>
      <c r="AE113" s="48"/>
      <c r="AF113" s="48"/>
      <c r="AG113" s="48"/>
      <c r="AH113" s="48"/>
    </row>
    <row r="114" spans="21:34">
      <c r="Y114" s="48"/>
      <c r="Z114" s="48"/>
      <c r="AA114" s="48"/>
      <c r="AB114" s="48"/>
      <c r="AC114" s="48"/>
      <c r="AD114" s="48"/>
      <c r="AE114" s="48"/>
      <c r="AF114" s="48"/>
      <c r="AG114" s="48"/>
      <c r="AH114" s="48"/>
    </row>
    <row r="115" spans="21:34">
      <c r="U115" s="48"/>
      <c r="V115" s="48"/>
      <c r="W115" s="48"/>
      <c r="X115" s="48"/>
      <c r="Y115" s="48"/>
      <c r="Z115" s="48"/>
      <c r="AA115" s="48"/>
      <c r="AB115" s="48"/>
      <c r="AC115" s="48"/>
      <c r="AD115" s="48"/>
      <c r="AE115" s="48"/>
      <c r="AF115" s="48"/>
      <c r="AG115" s="48"/>
      <c r="AH115" s="48"/>
    </row>
    <row r="116" spans="21:34">
      <c r="U116" s="48"/>
      <c r="V116" s="48"/>
      <c r="W116" s="48"/>
      <c r="X116" s="48"/>
      <c r="Y116" s="48"/>
      <c r="Z116" s="48"/>
      <c r="AA116" s="48"/>
      <c r="AB116" s="48"/>
      <c r="AC116" s="48"/>
      <c r="AD116" s="48"/>
      <c r="AE116" s="48"/>
      <c r="AF116" s="48"/>
      <c r="AG116" s="48"/>
      <c r="AH116" s="48"/>
    </row>
    <row r="117" spans="21:34">
      <c r="U117" s="48"/>
      <c r="V117" s="48"/>
      <c r="W117" s="48"/>
      <c r="X117" s="48"/>
      <c r="Y117" s="48"/>
      <c r="Z117" s="48"/>
      <c r="AA117" s="48"/>
      <c r="AB117" s="48"/>
      <c r="AC117" s="48"/>
      <c r="AD117" s="48"/>
      <c r="AE117" s="48"/>
      <c r="AF117" s="48"/>
      <c r="AG117" s="48"/>
      <c r="AH117" s="48"/>
    </row>
    <row r="118" spans="21:34">
      <c r="U118" s="48"/>
      <c r="V118" s="48"/>
      <c r="W118" s="48"/>
      <c r="X118" s="48"/>
      <c r="Y118" s="48"/>
      <c r="Z118" s="48"/>
      <c r="AA118" s="48"/>
      <c r="AB118" s="48"/>
      <c r="AC118" s="48"/>
      <c r="AD118" s="48"/>
      <c r="AE118" s="48"/>
      <c r="AF118" s="48"/>
      <c r="AG118" s="48"/>
      <c r="AH118" s="48"/>
    </row>
    <row r="119" spans="21:34">
      <c r="U119" s="48"/>
      <c r="V119" s="48"/>
      <c r="W119" s="48"/>
      <c r="X119" s="48"/>
      <c r="Y119" s="48"/>
      <c r="Z119" s="48"/>
      <c r="AA119" s="48"/>
      <c r="AB119" s="48"/>
      <c r="AC119" s="48"/>
      <c r="AD119" s="48"/>
      <c r="AE119" s="48"/>
      <c r="AF119" s="48"/>
      <c r="AG119" s="48"/>
      <c r="AH119" s="48"/>
    </row>
    <row r="120" spans="21:34">
      <c r="U120" s="48"/>
      <c r="V120" s="48"/>
      <c r="W120" s="48"/>
      <c r="X120" s="48"/>
      <c r="Y120" s="48"/>
      <c r="Z120" s="48"/>
      <c r="AA120" s="48"/>
      <c r="AB120" s="48"/>
      <c r="AC120" s="48"/>
      <c r="AD120" s="48"/>
      <c r="AE120" s="48"/>
      <c r="AF120" s="48"/>
      <c r="AG120" s="48"/>
      <c r="AH120" s="48"/>
    </row>
    <row r="121" spans="21:34">
      <c r="U121" s="48"/>
      <c r="V121" s="48"/>
      <c r="W121" s="48"/>
      <c r="X121" s="48"/>
      <c r="Y121" s="48"/>
      <c r="Z121" s="48"/>
      <c r="AA121" s="48"/>
      <c r="AB121" s="48"/>
      <c r="AC121" s="48"/>
      <c r="AD121" s="48"/>
      <c r="AE121" s="48"/>
      <c r="AF121" s="48"/>
      <c r="AG121" s="48"/>
      <c r="AH121" s="48"/>
    </row>
    <row r="122" spans="21:34">
      <c r="U122" s="48"/>
      <c r="V122" s="48"/>
      <c r="W122" s="48"/>
      <c r="X122" s="48"/>
      <c r="Y122" s="48"/>
      <c r="Z122" s="48"/>
      <c r="AA122" s="48"/>
      <c r="AB122" s="48"/>
      <c r="AC122" s="48"/>
      <c r="AD122" s="48"/>
      <c r="AE122" s="48"/>
      <c r="AF122" s="48"/>
      <c r="AG122" s="48"/>
      <c r="AH122" s="48"/>
    </row>
    <row r="123" spans="21:34">
      <c r="U123" s="48"/>
      <c r="V123" s="48"/>
      <c r="W123" s="48"/>
      <c r="X123" s="48"/>
      <c r="Y123" s="48"/>
      <c r="Z123" s="48"/>
      <c r="AA123" s="48"/>
      <c r="AB123" s="48"/>
      <c r="AC123" s="48"/>
      <c r="AD123" s="48"/>
      <c r="AE123" s="48"/>
      <c r="AF123" s="48"/>
      <c r="AG123" s="48"/>
      <c r="AH123" s="48"/>
    </row>
    <row r="124" spans="21:34">
      <c r="U124" s="48"/>
      <c r="V124" s="48"/>
      <c r="W124" s="48"/>
      <c r="X124" s="48"/>
      <c r="Y124" s="48"/>
      <c r="Z124" s="48"/>
      <c r="AA124" s="48"/>
      <c r="AB124" s="48"/>
      <c r="AC124" s="48"/>
      <c r="AD124" s="48"/>
      <c r="AE124" s="48"/>
      <c r="AF124" s="48"/>
      <c r="AG124" s="48"/>
      <c r="AH124" s="48"/>
    </row>
    <row r="125" spans="21:34">
      <c r="U125" s="48"/>
      <c r="V125" s="48"/>
      <c r="W125" s="48"/>
      <c r="X125" s="48"/>
      <c r="Y125" s="48"/>
      <c r="Z125" s="48"/>
      <c r="AA125" s="48"/>
      <c r="AB125" s="48"/>
      <c r="AC125" s="48"/>
      <c r="AD125" s="48"/>
      <c r="AE125" s="48"/>
      <c r="AF125" s="48"/>
      <c r="AG125" s="48"/>
      <c r="AH125" s="48"/>
    </row>
    <row r="126" spans="21:34">
      <c r="U126" s="48"/>
      <c r="V126" s="48"/>
      <c r="W126" s="48"/>
      <c r="X126" s="48"/>
      <c r="Y126" s="48"/>
      <c r="Z126" s="48"/>
      <c r="AA126" s="48"/>
      <c r="AB126" s="48"/>
      <c r="AC126" s="48"/>
      <c r="AD126" s="48"/>
      <c r="AE126" s="48"/>
      <c r="AF126" s="48"/>
      <c r="AG126" s="48"/>
      <c r="AH126" s="48"/>
    </row>
    <row r="127" spans="21:34">
      <c r="U127" s="48"/>
      <c r="V127" s="48"/>
      <c r="W127" s="48"/>
      <c r="X127" s="48"/>
      <c r="Y127" s="48"/>
      <c r="Z127" s="48"/>
      <c r="AA127" s="48"/>
      <c r="AB127" s="48"/>
      <c r="AC127" s="48"/>
      <c r="AD127" s="48"/>
      <c r="AE127" s="48"/>
      <c r="AF127" s="48"/>
      <c r="AG127" s="48"/>
      <c r="AH127" s="48"/>
    </row>
    <row r="128" spans="21:34">
      <c r="U128" s="48"/>
      <c r="V128" s="48"/>
      <c r="W128" s="48"/>
      <c r="X128" s="48"/>
      <c r="Y128" s="48"/>
      <c r="Z128" s="48"/>
      <c r="AA128" s="48"/>
      <c r="AB128" s="48"/>
      <c r="AC128" s="48"/>
      <c r="AD128" s="48"/>
      <c r="AE128" s="48"/>
      <c r="AF128" s="48"/>
      <c r="AG128" s="48"/>
      <c r="AH128" s="48"/>
    </row>
    <row r="129" spans="21:34">
      <c r="U129" s="48"/>
      <c r="V129" s="48"/>
      <c r="W129" s="48"/>
      <c r="X129" s="48"/>
      <c r="Y129" s="48"/>
      <c r="Z129" s="48"/>
      <c r="AA129" s="48"/>
      <c r="AB129" s="48"/>
      <c r="AC129" s="48"/>
      <c r="AD129" s="48"/>
      <c r="AE129" s="48"/>
      <c r="AF129" s="48"/>
      <c r="AG129" s="48"/>
      <c r="AH129" s="48"/>
    </row>
    <row r="130" spans="21:34">
      <c r="U130" s="48"/>
      <c r="V130" s="48"/>
      <c r="W130" s="48"/>
      <c r="X130" s="48"/>
      <c r="Y130" s="48"/>
      <c r="Z130" s="48"/>
      <c r="AA130" s="48"/>
      <c r="AB130" s="48"/>
      <c r="AC130" s="48"/>
      <c r="AD130" s="48"/>
      <c r="AE130" s="48"/>
      <c r="AF130" s="48"/>
      <c r="AG130" s="48"/>
      <c r="AH130" s="48"/>
    </row>
    <row r="131" spans="21:34">
      <c r="U131" s="48"/>
      <c r="V131" s="48"/>
      <c r="W131" s="48"/>
      <c r="X131" s="48"/>
      <c r="Y131" s="48"/>
      <c r="Z131" s="48"/>
      <c r="AA131" s="48"/>
      <c r="AB131" s="48"/>
      <c r="AC131" s="48"/>
      <c r="AD131" s="48"/>
      <c r="AE131" s="48"/>
      <c r="AF131" s="48"/>
      <c r="AG131" s="48"/>
      <c r="AH131" s="48"/>
    </row>
    <row r="132" spans="21:34">
      <c r="U132" s="48"/>
      <c r="V132" s="48"/>
      <c r="W132" s="48"/>
      <c r="X132" s="48"/>
      <c r="Y132" s="48"/>
      <c r="Z132" s="48"/>
      <c r="AA132" s="48"/>
      <c r="AB132" s="48"/>
      <c r="AC132" s="48"/>
      <c r="AD132" s="48"/>
      <c r="AE132" s="48"/>
      <c r="AF132" s="48"/>
      <c r="AG132" s="48"/>
      <c r="AH132" s="48"/>
    </row>
    <row r="133" spans="21:34">
      <c r="U133" s="48"/>
      <c r="V133" s="48"/>
      <c r="W133" s="48"/>
      <c r="X133" s="48"/>
      <c r="Y133" s="48"/>
      <c r="Z133" s="48"/>
      <c r="AA133" s="48"/>
      <c r="AB133" s="48"/>
      <c r="AC133" s="48"/>
      <c r="AD133" s="48"/>
      <c r="AE133" s="48"/>
      <c r="AF133" s="48"/>
      <c r="AG133" s="48"/>
      <c r="AH133" s="48"/>
    </row>
    <row r="134" spans="21:34">
      <c r="U134" s="48"/>
      <c r="V134" s="48"/>
      <c r="W134" s="48"/>
      <c r="X134" s="48"/>
      <c r="Y134" s="48"/>
      <c r="Z134" s="48"/>
      <c r="AA134" s="48"/>
      <c r="AB134" s="48"/>
      <c r="AC134" s="48"/>
      <c r="AD134" s="48"/>
      <c r="AE134" s="48"/>
      <c r="AF134" s="48"/>
      <c r="AG134" s="48"/>
      <c r="AH134" s="48"/>
    </row>
    <row r="135" spans="21:34">
      <c r="U135" s="48"/>
      <c r="V135" s="48"/>
      <c r="W135" s="48"/>
      <c r="X135" s="48"/>
      <c r="Y135" s="48"/>
      <c r="Z135" s="48"/>
      <c r="AA135" s="48"/>
      <c r="AB135" s="48"/>
      <c r="AC135" s="48"/>
      <c r="AD135" s="48"/>
      <c r="AE135" s="48"/>
      <c r="AF135" s="48"/>
      <c r="AG135" s="48"/>
      <c r="AH135" s="48"/>
    </row>
    <row r="136" spans="21:34">
      <c r="U136" s="48"/>
      <c r="V136" s="48"/>
      <c r="W136" s="48"/>
      <c r="X136" s="48"/>
      <c r="Y136" s="48"/>
      <c r="Z136" s="48"/>
      <c r="AA136" s="48"/>
      <c r="AB136" s="48"/>
      <c r="AC136" s="48"/>
      <c r="AD136" s="48"/>
      <c r="AE136" s="48"/>
      <c r="AF136" s="48"/>
      <c r="AG136" s="48"/>
      <c r="AH136" s="48"/>
    </row>
    <row r="137" spans="21:34">
      <c r="U137" s="48"/>
      <c r="V137" s="48"/>
      <c r="W137" s="48"/>
      <c r="X137" s="48"/>
      <c r="Y137" s="48"/>
      <c r="Z137" s="48"/>
      <c r="AA137" s="48"/>
      <c r="AB137" s="48"/>
      <c r="AC137" s="48"/>
      <c r="AD137" s="48"/>
      <c r="AE137" s="48"/>
      <c r="AF137" s="48"/>
      <c r="AG137" s="48"/>
      <c r="AH137" s="48"/>
    </row>
    <row r="138" spans="21:34">
      <c r="U138" s="48"/>
      <c r="V138" s="48"/>
      <c r="W138" s="48"/>
      <c r="X138" s="48"/>
      <c r="Y138" s="48"/>
      <c r="Z138" s="48"/>
      <c r="AA138" s="48"/>
      <c r="AB138" s="48"/>
      <c r="AC138" s="48"/>
      <c r="AD138" s="48"/>
      <c r="AE138" s="48"/>
      <c r="AF138" s="48"/>
      <c r="AG138" s="48"/>
      <c r="AH138" s="48"/>
    </row>
    <row r="139" spans="21:34">
      <c r="U139" s="48"/>
      <c r="V139" s="48"/>
      <c r="W139" s="48"/>
      <c r="X139" s="48"/>
      <c r="Y139" s="48"/>
      <c r="Z139" s="48"/>
      <c r="AA139" s="48"/>
      <c r="AB139" s="48"/>
      <c r="AC139" s="48"/>
      <c r="AD139" s="48"/>
      <c r="AE139" s="48"/>
      <c r="AF139" s="48"/>
      <c r="AG139" s="48"/>
      <c r="AH139" s="48"/>
    </row>
    <row r="140" spans="21:34">
      <c r="U140" s="48"/>
      <c r="V140" s="48"/>
      <c r="W140" s="48"/>
      <c r="X140" s="48"/>
      <c r="Y140" s="48"/>
      <c r="Z140" s="48"/>
      <c r="AA140" s="48"/>
      <c r="AB140" s="48"/>
      <c r="AC140" s="48"/>
      <c r="AD140" s="48"/>
      <c r="AE140" s="48"/>
      <c r="AF140" s="48"/>
      <c r="AG140" s="48"/>
      <c r="AH140" s="48"/>
    </row>
    <row r="141" spans="21:34">
      <c r="U141" s="48"/>
      <c r="V141" s="48"/>
      <c r="W141" s="48"/>
      <c r="X141" s="48"/>
      <c r="Y141" s="48"/>
      <c r="Z141" s="48"/>
      <c r="AA141" s="48"/>
      <c r="AB141" s="48"/>
      <c r="AC141" s="48"/>
      <c r="AD141" s="48"/>
      <c r="AE141" s="48"/>
      <c r="AF141" s="48"/>
      <c r="AG141" s="48"/>
      <c r="AH141" s="48"/>
    </row>
    <row r="142" spans="21:34">
      <c r="U142" s="48"/>
      <c r="V142" s="48"/>
      <c r="W142" s="48"/>
      <c r="X142" s="48"/>
      <c r="Y142" s="48"/>
      <c r="Z142" s="48"/>
      <c r="AA142" s="48"/>
      <c r="AB142" s="48"/>
      <c r="AC142" s="48"/>
      <c r="AD142" s="48"/>
      <c r="AE142" s="48"/>
      <c r="AF142" s="48"/>
      <c r="AG142" s="48"/>
      <c r="AH142" s="48"/>
    </row>
    <row r="143" spans="21:34">
      <c r="U143" s="48"/>
      <c r="V143" s="48"/>
      <c r="W143" s="48"/>
      <c r="X143" s="48"/>
      <c r="Y143" s="48"/>
      <c r="Z143" s="48"/>
      <c r="AA143" s="48"/>
      <c r="AB143" s="48"/>
      <c r="AC143" s="48"/>
      <c r="AD143" s="48"/>
      <c r="AE143" s="48"/>
      <c r="AF143" s="48"/>
      <c r="AG143" s="48"/>
      <c r="AH143" s="48"/>
    </row>
    <row r="144" spans="21:34">
      <c r="U144" s="48"/>
      <c r="V144" s="48"/>
      <c r="W144" s="48"/>
      <c r="X144" s="48"/>
      <c r="Y144" s="48"/>
      <c r="Z144" s="48"/>
      <c r="AA144" s="48"/>
      <c r="AB144" s="48"/>
      <c r="AC144" s="48"/>
      <c r="AD144" s="48"/>
      <c r="AE144" s="48"/>
      <c r="AF144" s="48"/>
      <c r="AG144" s="48"/>
      <c r="AH144" s="48"/>
    </row>
    <row r="145" spans="21:34">
      <c r="U145" s="48"/>
      <c r="V145" s="48"/>
      <c r="W145" s="48"/>
      <c r="X145" s="48"/>
      <c r="Y145" s="48"/>
      <c r="Z145" s="48"/>
      <c r="AA145" s="48"/>
      <c r="AB145" s="48"/>
      <c r="AC145" s="48"/>
      <c r="AD145" s="48"/>
      <c r="AE145" s="48"/>
      <c r="AF145" s="48"/>
      <c r="AG145" s="48"/>
      <c r="AH145" s="48"/>
    </row>
    <row r="146" spans="21:34">
      <c r="U146" s="48"/>
      <c r="V146" s="48"/>
      <c r="W146" s="48"/>
      <c r="X146" s="48"/>
      <c r="Y146" s="48"/>
      <c r="Z146" s="48"/>
      <c r="AA146" s="48"/>
      <c r="AB146" s="48"/>
      <c r="AC146" s="48"/>
      <c r="AD146" s="48"/>
      <c r="AE146" s="48"/>
      <c r="AF146" s="48"/>
      <c r="AG146" s="48"/>
      <c r="AH146" s="48"/>
    </row>
    <row r="147" spans="21:34">
      <c r="U147" s="48"/>
      <c r="V147" s="48"/>
      <c r="W147" s="48"/>
      <c r="X147" s="48"/>
      <c r="Y147" s="48"/>
      <c r="Z147" s="48"/>
      <c r="AA147" s="48"/>
      <c r="AB147" s="48"/>
      <c r="AC147" s="48"/>
      <c r="AD147" s="48"/>
      <c r="AE147" s="48"/>
      <c r="AF147" s="48"/>
      <c r="AG147" s="48"/>
      <c r="AH147" s="48"/>
    </row>
    <row r="148" spans="21:34">
      <c r="U148" s="48"/>
      <c r="V148" s="48"/>
      <c r="W148" s="48"/>
      <c r="X148" s="48"/>
      <c r="Y148" s="48"/>
      <c r="Z148" s="48"/>
      <c r="AA148" s="48"/>
      <c r="AB148" s="48"/>
      <c r="AC148" s="48"/>
      <c r="AD148" s="48"/>
      <c r="AE148" s="48"/>
      <c r="AF148" s="48"/>
      <c r="AG148" s="48"/>
      <c r="AH148" s="48"/>
    </row>
    <row r="149" spans="21:34">
      <c r="Y149" s="48"/>
      <c r="Z149" s="48"/>
      <c r="AA149" s="48"/>
      <c r="AB149" s="48"/>
      <c r="AC149" s="48"/>
      <c r="AD149" s="48"/>
      <c r="AE149" s="48"/>
      <c r="AF149" s="48"/>
      <c r="AG149" s="48"/>
      <c r="AH149" s="48"/>
    </row>
    <row r="150" spans="21:34">
      <c r="Y150" s="48"/>
      <c r="Z150" s="48"/>
      <c r="AA150" s="48"/>
      <c r="AB150" s="48"/>
      <c r="AC150" s="48"/>
      <c r="AD150" s="48"/>
      <c r="AE150" s="48"/>
      <c r="AF150" s="48"/>
      <c r="AG150" s="48"/>
      <c r="AH150" s="48"/>
    </row>
    <row r="151" spans="21:34">
      <c r="Y151" s="48"/>
      <c r="Z151" s="48"/>
      <c r="AA151" s="48"/>
      <c r="AB151" s="48"/>
      <c r="AC151" s="48"/>
      <c r="AD151" s="48"/>
      <c r="AE151" s="48"/>
      <c r="AF151" s="48"/>
      <c r="AG151" s="48"/>
      <c r="AH151" s="48"/>
    </row>
    <row r="152" spans="21:34">
      <c r="Y152" s="48"/>
      <c r="Z152" s="48"/>
      <c r="AA152" s="48"/>
      <c r="AB152" s="48"/>
      <c r="AC152" s="48"/>
      <c r="AD152" s="48"/>
      <c r="AE152" s="48"/>
      <c r="AF152" s="48"/>
      <c r="AG152" s="48"/>
      <c r="AH152" s="48"/>
    </row>
    <row r="153" spans="21:34">
      <c r="Y153" s="48"/>
      <c r="Z153" s="48"/>
      <c r="AA153" s="48"/>
      <c r="AB153" s="48"/>
      <c r="AC153" s="48"/>
      <c r="AD153" s="48"/>
      <c r="AE153" s="48"/>
      <c r="AF153" s="48"/>
      <c r="AG153" s="48"/>
      <c r="AH153" s="48"/>
    </row>
    <row r="154" spans="21:34">
      <c r="Y154" s="48"/>
      <c r="Z154" s="48"/>
      <c r="AA154" s="48"/>
      <c r="AB154" s="48"/>
      <c r="AC154" s="48"/>
      <c r="AD154" s="48"/>
      <c r="AE154" s="48"/>
      <c r="AF154" s="48"/>
      <c r="AG154" s="48"/>
      <c r="AH154" s="48"/>
    </row>
    <row r="155" spans="21:34">
      <c r="Y155" s="48"/>
      <c r="Z155" s="48"/>
      <c r="AA155" s="48"/>
      <c r="AB155" s="48"/>
      <c r="AC155" s="48"/>
      <c r="AD155" s="48"/>
      <c r="AE155" s="48"/>
      <c r="AF155" s="48"/>
      <c r="AG155" s="48"/>
      <c r="AH155" s="48"/>
    </row>
    <row r="156" spans="21:34">
      <c r="Y156" s="48"/>
      <c r="Z156" s="48"/>
      <c r="AA156" s="48"/>
      <c r="AB156" s="48"/>
      <c r="AC156" s="48"/>
      <c r="AD156" s="48"/>
      <c r="AE156" s="48"/>
      <c r="AF156" s="48"/>
      <c r="AG156" s="48"/>
      <c r="AH156" s="48"/>
    </row>
    <row r="157" spans="21:34">
      <c r="Y157" s="48"/>
      <c r="Z157" s="48"/>
      <c r="AA157" s="48"/>
      <c r="AB157" s="48"/>
      <c r="AC157" s="48"/>
      <c r="AD157" s="48"/>
      <c r="AE157" s="48"/>
      <c r="AF157" s="48"/>
      <c r="AG157" s="48"/>
      <c r="AH157" s="48"/>
    </row>
  </sheetData>
  <sortState ref="A2:S33">
    <sortCondition descending="1" ref="R2:R33"/>
  </sortState>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00"/>
  </sheetPr>
  <dimension ref="A4:U38"/>
  <sheetViews>
    <sheetView showGridLines="0" topLeftCell="E3" workbookViewId="0">
      <selection activeCell="O7" sqref="O7"/>
    </sheetView>
  </sheetViews>
  <sheetFormatPr defaultColWidth="11.5" defaultRowHeight="15"/>
  <cols>
    <col min="1" max="1" width="4.5" style="11" customWidth="1"/>
    <col min="2" max="2" width="58.875" style="11" bestFit="1" customWidth="1"/>
    <col min="3" max="3" width="20.375" style="11" hidden="1" customWidth="1"/>
    <col min="4" max="4" width="24" style="11" customWidth="1"/>
    <col min="5" max="16384" width="11.5" style="11"/>
  </cols>
  <sheetData>
    <row r="4" spans="1:14">
      <c r="A4" s="280"/>
      <c r="B4" s="280"/>
      <c r="C4" s="280"/>
      <c r="D4" s="280"/>
      <c r="E4" s="280"/>
      <c r="F4" s="280"/>
      <c r="G4" s="280"/>
      <c r="H4" s="281"/>
      <c r="I4" s="281"/>
      <c r="J4" s="281"/>
      <c r="K4" s="281"/>
      <c r="L4" s="281"/>
      <c r="M4" s="281"/>
      <c r="N4" s="281"/>
    </row>
    <row r="5" spans="1:14" s="92" customFormat="1" ht="18.75">
      <c r="B5" s="89" t="s">
        <v>1472</v>
      </c>
      <c r="C5" s="90"/>
      <c r="D5" s="90"/>
      <c r="F5" s="90"/>
      <c r="G5" s="90"/>
      <c r="I5" s="90"/>
      <c r="J5" s="89" t="s">
        <v>1473</v>
      </c>
      <c r="K5" s="90"/>
      <c r="L5" s="90"/>
      <c r="M5" s="90"/>
    </row>
    <row r="6" spans="1:14">
      <c r="A6" s="280"/>
      <c r="B6" s="280"/>
      <c r="C6" s="280"/>
      <c r="D6" s="280"/>
      <c r="E6" s="280"/>
      <c r="F6" s="280"/>
      <c r="G6" s="280"/>
      <c r="H6" s="280"/>
      <c r="I6" s="280"/>
      <c r="J6" s="280"/>
      <c r="K6" s="280"/>
      <c r="L6" s="280"/>
      <c r="M6" s="280"/>
      <c r="N6" s="280"/>
    </row>
    <row r="7" spans="1:14">
      <c r="A7" s="280"/>
      <c r="B7" s="57" t="s">
        <v>1474</v>
      </c>
      <c r="C7" s="67" t="s">
        <v>1475</v>
      </c>
      <c r="D7" s="2" t="s">
        <v>1476</v>
      </c>
      <c r="E7" s="2" t="s">
        <v>1477</v>
      </c>
      <c r="F7" s="280"/>
      <c r="G7" s="280"/>
      <c r="H7" s="280"/>
      <c r="I7" s="280"/>
      <c r="J7" s="280"/>
      <c r="K7" s="280"/>
      <c r="L7" s="280"/>
      <c r="M7" s="280"/>
      <c r="N7" s="280"/>
    </row>
    <row r="8" spans="1:14">
      <c r="A8" s="280"/>
      <c r="B8" s="64" t="s">
        <v>1451</v>
      </c>
      <c r="C8" s="280">
        <f>VLOOKUP(B8,'Aggregate Aid'!B:D,3,0)+VLOOKUP("European Peace Facility",'Aggregate Aid'!B:D,3,0)</f>
        <v>12.793149400669728</v>
      </c>
      <c r="D8" s="280">
        <v>6.328027005</v>
      </c>
      <c r="E8" s="280">
        <f>C8-D8</f>
        <v>6.4651223956697281</v>
      </c>
      <c r="F8" s="280"/>
      <c r="G8" s="280"/>
      <c r="H8" s="280"/>
      <c r="I8" s="280"/>
      <c r="J8" s="280"/>
      <c r="K8" s="280"/>
      <c r="L8" s="280"/>
      <c r="M8" s="280"/>
      <c r="N8" s="280"/>
    </row>
    <row r="9" spans="1:14">
      <c r="A9" s="280"/>
      <c r="B9" s="64" t="s">
        <v>1006</v>
      </c>
      <c r="C9" s="280">
        <f>VLOOKUP(B9,'Aggregate Aid'!B:D,3,0)</f>
        <v>10.314227978322769</v>
      </c>
      <c r="D9" s="280">
        <v>7.600527177</v>
      </c>
      <c r="E9" s="280">
        <f t="shared" ref="E9:E10" si="0">C9-D9</f>
        <v>2.7137008013227693</v>
      </c>
      <c r="F9" s="280"/>
      <c r="G9" s="280"/>
      <c r="H9" s="280"/>
      <c r="I9" s="280"/>
      <c r="J9" s="280"/>
      <c r="K9" s="280"/>
      <c r="L9" s="280"/>
      <c r="M9" s="280"/>
      <c r="N9" s="280"/>
    </row>
    <row r="10" spans="1:14">
      <c r="A10" s="280"/>
      <c r="B10" s="65" t="s">
        <v>1463</v>
      </c>
      <c r="C10" s="282">
        <f>VLOOKUP(B10,'Aggregate Aid'!B:D,3,0)</f>
        <v>4.3196268247241347</v>
      </c>
      <c r="D10" s="288">
        <v>0.99083786200000001</v>
      </c>
      <c r="E10" s="288">
        <f t="shared" si="0"/>
        <v>3.3287889627241345</v>
      </c>
      <c r="F10" s="280"/>
      <c r="G10" s="280"/>
      <c r="H10" s="280"/>
      <c r="I10" s="280"/>
      <c r="J10" s="280"/>
      <c r="K10" s="280"/>
      <c r="L10" s="280"/>
      <c r="M10" s="280"/>
      <c r="N10" s="280"/>
    </row>
    <row r="11" spans="1:14">
      <c r="A11" s="64"/>
      <c r="B11" s="280"/>
      <c r="C11" s="280"/>
      <c r="D11" s="280"/>
      <c r="E11" s="280"/>
      <c r="F11" s="280"/>
      <c r="G11" s="280"/>
      <c r="H11" s="280"/>
      <c r="I11" s="280"/>
      <c r="J11" s="280"/>
      <c r="K11" s="280"/>
      <c r="L11" s="280"/>
      <c r="M11" s="280"/>
      <c r="N11" s="280"/>
    </row>
    <row r="12" spans="1:14">
      <c r="A12" s="280"/>
      <c r="B12" s="64"/>
      <c r="C12" s="280"/>
      <c r="D12" s="280"/>
      <c r="E12" s="280"/>
      <c r="F12" s="280"/>
      <c r="G12" s="280"/>
      <c r="H12" s="280"/>
      <c r="I12" s="280"/>
      <c r="J12" s="280"/>
      <c r="K12" s="280"/>
      <c r="L12" s="280"/>
      <c r="M12" s="280"/>
      <c r="N12" s="280"/>
    </row>
    <row r="13" spans="1:14">
      <c r="A13" s="280"/>
      <c r="B13" s="64"/>
      <c r="C13" s="280"/>
      <c r="D13" s="280"/>
      <c r="E13" s="280"/>
      <c r="F13" s="280"/>
      <c r="G13" s="280"/>
      <c r="H13" s="280"/>
      <c r="I13" s="280"/>
      <c r="J13" s="280"/>
      <c r="K13" s="280"/>
      <c r="L13" s="280"/>
      <c r="M13" s="280"/>
      <c r="N13" s="280"/>
    </row>
    <row r="14" spans="1:14">
      <c r="A14" s="280"/>
      <c r="B14" s="64"/>
      <c r="C14" s="280"/>
      <c r="D14" s="280"/>
      <c r="E14" s="280"/>
      <c r="F14" s="280"/>
      <c r="G14" s="280"/>
      <c r="H14" s="280"/>
      <c r="I14" s="280"/>
      <c r="J14" s="280"/>
      <c r="K14" s="280"/>
      <c r="L14" s="280"/>
      <c r="M14" s="280"/>
      <c r="N14" s="280"/>
    </row>
    <row r="15" spans="1:14">
      <c r="A15" s="280"/>
      <c r="B15" s="64"/>
      <c r="C15" s="280"/>
      <c r="D15" s="280"/>
      <c r="E15" s="280"/>
      <c r="F15" s="280"/>
      <c r="G15" s="280"/>
      <c r="H15" s="280"/>
      <c r="I15" s="280"/>
      <c r="J15" s="280"/>
      <c r="K15" s="280"/>
      <c r="L15" s="280"/>
      <c r="M15" s="280"/>
      <c r="N15" s="280"/>
    </row>
    <row r="16" spans="1:14">
      <c r="A16" s="280"/>
      <c r="B16" s="64"/>
      <c r="C16" s="280"/>
      <c r="D16" s="280"/>
      <c r="E16" s="280"/>
      <c r="F16" s="280"/>
      <c r="G16" s="280"/>
      <c r="H16" s="280"/>
      <c r="I16" s="280"/>
      <c r="J16" s="280"/>
      <c r="K16" s="280"/>
      <c r="L16" s="280"/>
      <c r="M16" s="280"/>
      <c r="N16" s="280"/>
    </row>
    <row r="17" spans="2:21">
      <c r="B17" s="64"/>
      <c r="C17" s="280"/>
      <c r="D17" s="280"/>
      <c r="E17" s="280"/>
      <c r="F17" s="280"/>
      <c r="G17" s="280"/>
      <c r="H17" s="280"/>
      <c r="I17" s="280"/>
      <c r="J17" s="280"/>
      <c r="K17" s="280"/>
      <c r="L17" s="280"/>
      <c r="M17" s="280"/>
      <c r="N17" s="280"/>
      <c r="O17" s="280"/>
      <c r="P17" s="280"/>
      <c r="Q17" s="280"/>
      <c r="R17" s="280"/>
      <c r="S17" s="280"/>
      <c r="T17" s="280"/>
      <c r="U17" s="280"/>
    </row>
    <row r="18" spans="2:21">
      <c r="B18" s="64"/>
      <c r="C18" s="280"/>
      <c r="D18" s="280"/>
      <c r="E18" s="280"/>
      <c r="F18" s="280"/>
      <c r="G18" s="280"/>
      <c r="H18" s="280"/>
      <c r="I18" s="280"/>
      <c r="J18" s="280"/>
      <c r="K18" s="280"/>
      <c r="L18" s="280"/>
      <c r="M18" s="280"/>
      <c r="N18" s="280"/>
      <c r="O18" s="280"/>
      <c r="P18" s="280"/>
      <c r="Q18" s="280"/>
      <c r="R18" s="280"/>
      <c r="S18" s="280"/>
      <c r="T18" s="280"/>
      <c r="U18" s="280"/>
    </row>
    <row r="19" spans="2:21">
      <c r="B19" s="64"/>
      <c r="C19" s="280"/>
      <c r="D19" s="280"/>
      <c r="E19" s="280"/>
      <c r="F19" s="280"/>
      <c r="G19" s="280"/>
      <c r="H19" s="280"/>
      <c r="I19" s="280"/>
      <c r="J19" s="280"/>
      <c r="K19" s="280"/>
      <c r="L19" s="280"/>
      <c r="M19" s="280"/>
      <c r="N19" s="280"/>
      <c r="O19" s="280"/>
      <c r="P19" s="280"/>
      <c r="Q19" s="280"/>
      <c r="R19" s="280"/>
      <c r="S19" s="280"/>
      <c r="T19" s="280"/>
      <c r="U19" s="280"/>
    </row>
    <row r="20" spans="2:21">
      <c r="B20" s="64"/>
      <c r="C20" s="280"/>
      <c r="D20" s="280"/>
      <c r="E20" s="280"/>
      <c r="F20" s="280"/>
      <c r="G20" s="280"/>
      <c r="H20" s="280"/>
      <c r="I20" s="280"/>
      <c r="J20" s="280"/>
      <c r="K20" s="280"/>
      <c r="L20" s="280"/>
      <c r="M20" s="280"/>
      <c r="N20" s="280"/>
      <c r="O20" s="280"/>
      <c r="P20" s="280"/>
      <c r="Q20" s="280"/>
      <c r="R20" s="280"/>
      <c r="S20" s="280"/>
      <c r="T20" s="280"/>
      <c r="U20" s="280"/>
    </row>
    <row r="21" spans="2:21">
      <c r="B21" s="64"/>
      <c r="C21" s="280"/>
      <c r="D21" s="280"/>
      <c r="E21" s="280"/>
      <c r="F21" s="280"/>
      <c r="G21" s="280"/>
      <c r="H21" s="280"/>
      <c r="I21" s="280"/>
      <c r="J21" s="280"/>
      <c r="K21" s="280"/>
      <c r="L21" s="280"/>
      <c r="M21" s="280"/>
      <c r="N21" s="280"/>
      <c r="O21" s="280"/>
      <c r="P21" s="280"/>
      <c r="Q21" s="280"/>
      <c r="R21" s="280"/>
      <c r="S21" s="280"/>
      <c r="T21" s="280"/>
      <c r="U21" s="280"/>
    </row>
    <row r="22" spans="2:21">
      <c r="B22" s="64"/>
      <c r="C22" s="280"/>
      <c r="D22" s="280"/>
      <c r="E22" s="280"/>
      <c r="F22" s="280"/>
      <c r="G22" s="280"/>
      <c r="H22" s="280"/>
      <c r="I22" s="280"/>
      <c r="J22" s="280"/>
      <c r="K22" s="280"/>
      <c r="L22" s="280"/>
      <c r="M22" s="280"/>
      <c r="N22" s="280"/>
      <c r="O22" s="280"/>
      <c r="P22" s="280"/>
      <c r="Q22" s="280"/>
      <c r="R22" s="280"/>
      <c r="S22" s="280"/>
      <c r="T22" s="280"/>
      <c r="U22" s="280"/>
    </row>
    <row r="23" spans="2:21">
      <c r="B23" s="64"/>
      <c r="C23" s="280"/>
      <c r="D23" s="280"/>
      <c r="E23" s="280"/>
      <c r="F23" s="280"/>
      <c r="G23" s="280"/>
      <c r="H23" s="280"/>
      <c r="I23" s="280"/>
      <c r="J23" s="280"/>
      <c r="K23" s="280"/>
      <c r="L23" s="280"/>
      <c r="M23" s="280"/>
      <c r="N23" s="280"/>
      <c r="O23" s="280"/>
      <c r="P23" s="280"/>
      <c r="Q23" s="280"/>
      <c r="R23" s="280"/>
      <c r="S23" s="280"/>
      <c r="T23" s="280"/>
      <c r="U23" s="280"/>
    </row>
    <row r="24" spans="2:21">
      <c r="B24" s="64"/>
      <c r="C24" s="280"/>
      <c r="D24" s="280"/>
      <c r="E24" s="280"/>
      <c r="F24" s="280"/>
      <c r="G24" s="280"/>
      <c r="H24" s="280"/>
      <c r="I24" s="280"/>
      <c r="J24" s="280"/>
      <c r="K24" s="280"/>
      <c r="L24" s="280"/>
      <c r="M24" s="280"/>
      <c r="N24" s="280"/>
      <c r="O24" s="280"/>
      <c r="P24" s="280"/>
      <c r="Q24" s="280"/>
      <c r="R24" s="280"/>
      <c r="S24" s="280"/>
      <c r="T24" s="280"/>
      <c r="U24" s="280"/>
    </row>
    <row r="25" spans="2:21">
      <c r="B25" s="64"/>
      <c r="C25" s="280"/>
      <c r="D25" s="280"/>
      <c r="E25" s="280"/>
      <c r="F25" s="280"/>
      <c r="G25" s="280"/>
      <c r="H25" s="280"/>
      <c r="I25" s="280"/>
      <c r="J25" s="280"/>
      <c r="K25" s="280"/>
      <c r="L25" s="280"/>
      <c r="M25" s="280"/>
      <c r="N25" s="280"/>
      <c r="O25" s="280"/>
      <c r="P25" s="280"/>
      <c r="Q25" s="280"/>
      <c r="R25" s="280"/>
      <c r="S25" s="280"/>
      <c r="T25" s="280"/>
      <c r="U25" s="280"/>
    </row>
    <row r="26" spans="2:21">
      <c r="B26" s="64"/>
      <c r="C26" s="280"/>
      <c r="D26" s="280"/>
      <c r="E26" s="280"/>
      <c r="F26" s="280"/>
      <c r="G26" s="280"/>
      <c r="H26" s="280"/>
      <c r="I26" s="280"/>
      <c r="J26" s="280"/>
      <c r="K26" s="280"/>
      <c r="L26" s="280"/>
      <c r="M26" s="280"/>
      <c r="N26" s="280"/>
      <c r="O26" s="280"/>
      <c r="P26" s="280"/>
      <c r="Q26" s="280"/>
      <c r="R26" s="280"/>
      <c r="S26" s="280"/>
      <c r="T26" s="280"/>
      <c r="U26" s="280"/>
    </row>
    <row r="27" spans="2:21">
      <c r="B27" s="64"/>
      <c r="C27" s="280"/>
      <c r="D27" s="280"/>
      <c r="E27" s="280"/>
      <c r="F27" s="280"/>
      <c r="G27" s="280"/>
      <c r="H27" s="280"/>
      <c r="I27" s="280"/>
      <c r="J27" s="280"/>
      <c r="K27" s="280"/>
      <c r="L27" s="280"/>
      <c r="M27" s="280"/>
      <c r="N27" s="280"/>
      <c r="O27" s="280"/>
      <c r="P27" s="280"/>
      <c r="Q27" s="280"/>
      <c r="R27" s="280"/>
      <c r="S27" s="280"/>
      <c r="T27" s="280"/>
      <c r="U27" s="280"/>
    </row>
    <row r="28" spans="2:21">
      <c r="B28" s="64"/>
      <c r="C28" s="280"/>
      <c r="D28" s="280"/>
      <c r="E28" s="280"/>
      <c r="F28" s="280"/>
      <c r="G28" s="280"/>
      <c r="H28" s="280"/>
      <c r="I28" s="280"/>
      <c r="J28" s="280"/>
      <c r="K28" s="280"/>
      <c r="L28" s="280"/>
      <c r="M28" s="280"/>
      <c r="N28" s="280"/>
      <c r="O28" s="280"/>
      <c r="P28" s="280"/>
      <c r="Q28" s="280"/>
      <c r="R28" s="280"/>
      <c r="S28" s="280"/>
      <c r="T28" s="280"/>
      <c r="U28" s="280"/>
    </row>
    <row r="29" spans="2:21">
      <c r="B29" s="64"/>
      <c r="C29" s="280"/>
      <c r="D29" s="280"/>
      <c r="E29" s="280"/>
      <c r="F29" s="280"/>
      <c r="G29" s="280"/>
      <c r="H29" s="280"/>
      <c r="I29" s="280"/>
      <c r="J29" s="280"/>
      <c r="K29" s="280"/>
      <c r="L29" s="280"/>
      <c r="M29" s="280"/>
      <c r="N29" s="280"/>
      <c r="O29" s="280"/>
      <c r="P29" s="280"/>
      <c r="Q29" s="280"/>
      <c r="R29" s="280"/>
      <c r="S29" s="280"/>
      <c r="T29" s="280"/>
      <c r="U29" s="280"/>
    </row>
    <row r="30" spans="2:21">
      <c r="B30" s="64"/>
      <c r="C30" s="280"/>
      <c r="D30" s="280"/>
      <c r="E30" s="280"/>
      <c r="F30" s="280"/>
      <c r="G30" s="280"/>
      <c r="H30" s="280"/>
      <c r="I30" s="280"/>
      <c r="J30" s="280"/>
      <c r="K30" s="280"/>
      <c r="L30" s="280"/>
      <c r="M30" s="280"/>
      <c r="N30" s="280"/>
      <c r="O30" s="280"/>
      <c r="P30" s="280"/>
      <c r="Q30" s="280"/>
      <c r="R30" s="280"/>
      <c r="S30" s="280"/>
      <c r="T30" s="280"/>
      <c r="U30" s="280"/>
    </row>
    <row r="31" spans="2:21">
      <c r="B31" s="64"/>
      <c r="C31" s="280"/>
      <c r="D31" s="280"/>
      <c r="E31" s="280"/>
      <c r="F31" s="280"/>
      <c r="G31" s="280"/>
      <c r="H31" s="280"/>
      <c r="I31" s="280"/>
      <c r="J31" s="280"/>
      <c r="K31" s="280"/>
      <c r="L31" s="280"/>
      <c r="M31" s="280"/>
      <c r="N31" s="280"/>
      <c r="O31" s="280"/>
      <c r="P31" s="280"/>
      <c r="Q31" s="280"/>
      <c r="R31" s="280"/>
      <c r="S31" s="280"/>
      <c r="T31" s="280"/>
      <c r="U31" s="280"/>
    </row>
    <row r="32" spans="2:21">
      <c r="B32" s="64"/>
      <c r="C32" s="280"/>
      <c r="D32" s="280"/>
      <c r="E32" s="280"/>
      <c r="F32" s="280"/>
      <c r="G32" s="280"/>
      <c r="H32" s="280"/>
      <c r="I32" s="280"/>
      <c r="J32" s="280"/>
      <c r="K32" s="280"/>
      <c r="L32" s="280"/>
      <c r="M32" s="280"/>
      <c r="N32" s="280"/>
      <c r="O32" s="280"/>
      <c r="P32" s="280"/>
      <c r="Q32" s="280"/>
      <c r="R32" s="280"/>
      <c r="S32" s="280"/>
      <c r="T32" s="280"/>
      <c r="U32" s="280"/>
    </row>
    <row r="33" spans="2:21">
      <c r="B33" s="64"/>
      <c r="C33" s="280"/>
      <c r="D33" s="280"/>
      <c r="E33" s="280"/>
      <c r="F33" s="280"/>
      <c r="G33" s="280"/>
      <c r="H33" s="280"/>
      <c r="I33" s="280"/>
      <c r="J33" s="280"/>
      <c r="K33" s="280"/>
      <c r="L33" s="280"/>
      <c r="M33" s="280"/>
      <c r="N33" s="705" t="s">
        <v>1478</v>
      </c>
      <c r="O33" s="705"/>
      <c r="P33" s="705"/>
      <c r="Q33" s="705"/>
      <c r="R33" s="705"/>
      <c r="S33" s="705"/>
      <c r="T33" s="705"/>
      <c r="U33" s="705"/>
    </row>
    <row r="34" spans="2:21">
      <c r="B34" s="280"/>
      <c r="C34" s="280"/>
      <c r="D34" s="280"/>
      <c r="E34" s="280"/>
      <c r="F34" s="280"/>
      <c r="G34" s="280"/>
      <c r="H34" s="280"/>
      <c r="I34" s="280"/>
      <c r="J34" s="280"/>
      <c r="K34" s="280"/>
      <c r="L34" s="280"/>
      <c r="M34" s="280"/>
      <c r="N34" s="705"/>
      <c r="O34" s="705"/>
      <c r="P34" s="705"/>
      <c r="Q34" s="705"/>
      <c r="R34" s="705"/>
      <c r="S34" s="705"/>
      <c r="T34" s="705"/>
      <c r="U34" s="705"/>
    </row>
    <row r="35" spans="2:21">
      <c r="B35" s="280"/>
      <c r="C35" s="280"/>
      <c r="D35" s="280"/>
      <c r="E35" s="280"/>
      <c r="F35" s="280"/>
      <c r="G35" s="280"/>
      <c r="H35" s="280"/>
      <c r="I35" s="280"/>
      <c r="J35" s="280"/>
      <c r="K35" s="280"/>
      <c r="L35" s="280"/>
      <c r="M35" s="280"/>
      <c r="N35" s="705"/>
      <c r="O35" s="705"/>
      <c r="P35" s="705"/>
      <c r="Q35" s="705"/>
      <c r="R35" s="705"/>
      <c r="S35" s="705"/>
      <c r="T35" s="705"/>
      <c r="U35" s="705"/>
    </row>
    <row r="36" spans="2:21">
      <c r="B36" s="280"/>
      <c r="C36" s="280"/>
      <c r="D36" s="280"/>
      <c r="E36" s="280"/>
      <c r="F36" s="280"/>
      <c r="G36" s="280"/>
      <c r="H36" s="280"/>
      <c r="I36" s="280"/>
      <c r="J36" s="280"/>
      <c r="K36" s="280"/>
      <c r="L36" s="280"/>
      <c r="M36" s="280"/>
      <c r="N36" s="705"/>
      <c r="O36" s="705"/>
      <c r="P36" s="705"/>
      <c r="Q36" s="705"/>
      <c r="R36" s="705"/>
      <c r="S36" s="705"/>
      <c r="T36" s="705"/>
      <c r="U36" s="705"/>
    </row>
    <row r="37" spans="2:21">
      <c r="B37" s="280"/>
      <c r="C37" s="280"/>
      <c r="D37" s="280"/>
      <c r="E37" s="280"/>
      <c r="F37" s="280"/>
      <c r="G37" s="280"/>
      <c r="H37" s="280"/>
      <c r="I37" s="280"/>
      <c r="J37" s="280"/>
      <c r="K37" s="280"/>
      <c r="L37" s="280"/>
      <c r="M37" s="280"/>
      <c r="N37" s="705"/>
      <c r="O37" s="705"/>
      <c r="P37" s="705"/>
      <c r="Q37" s="705"/>
      <c r="R37" s="705"/>
      <c r="S37" s="705"/>
      <c r="T37" s="705"/>
      <c r="U37" s="705"/>
    </row>
    <row r="38" spans="2:21">
      <c r="B38" s="280"/>
      <c r="C38" s="280"/>
      <c r="D38" s="280"/>
      <c r="E38" s="280"/>
      <c r="F38" s="280"/>
      <c r="G38" s="280"/>
      <c r="H38" s="280"/>
      <c r="I38" s="280"/>
      <c r="J38" s="280"/>
      <c r="K38" s="280"/>
      <c r="L38" s="280"/>
      <c r="M38" s="280"/>
      <c r="N38" s="705"/>
      <c r="O38" s="705"/>
      <c r="P38" s="705"/>
      <c r="Q38" s="705"/>
      <c r="R38" s="705"/>
      <c r="S38" s="705"/>
      <c r="T38" s="705"/>
      <c r="U38" s="705"/>
    </row>
  </sheetData>
  <sortState ref="B8:C10">
    <sortCondition descending="1" ref="C8:C10"/>
  </sortState>
  <mergeCells count="1">
    <mergeCell ref="N33:U38"/>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00"/>
  </sheetPr>
  <dimension ref="A2:P85"/>
  <sheetViews>
    <sheetView showGridLines="0" topLeftCell="D3" zoomScale="85" zoomScaleNormal="85" workbookViewId="0">
      <selection activeCell="N11" sqref="N11"/>
    </sheetView>
  </sheetViews>
  <sheetFormatPr defaultColWidth="11.5" defaultRowHeight="15"/>
  <cols>
    <col min="1" max="1" width="5" style="61" customWidth="1"/>
    <col min="2" max="2" width="23.5" style="61" bestFit="1" customWidth="1"/>
    <col min="3" max="6" width="12.125" style="61" bestFit="1" customWidth="1"/>
    <col min="7" max="7" width="10.75" style="61" hidden="1" customWidth="1"/>
    <col min="8" max="8" width="17.5" style="61" hidden="1" customWidth="1"/>
    <col min="9" max="9" width="15" style="61" customWidth="1"/>
    <col min="10" max="10" width="67.375" style="61" customWidth="1"/>
    <col min="11" max="16384" width="11.5" style="61"/>
  </cols>
  <sheetData>
    <row r="2" spans="2:16">
      <c r="B2" s="283"/>
      <c r="C2" s="283"/>
      <c r="D2" s="283"/>
      <c r="E2" s="283"/>
      <c r="F2" s="283"/>
      <c r="G2" s="281"/>
      <c r="H2" s="283"/>
      <c r="I2" s="283"/>
      <c r="J2" s="283"/>
      <c r="K2" s="283"/>
      <c r="L2" s="283"/>
      <c r="M2" s="283"/>
      <c r="N2" s="283"/>
      <c r="O2" s="283"/>
      <c r="P2" s="283"/>
    </row>
    <row r="3" spans="2:16" ht="18.75">
      <c r="B3" s="283"/>
      <c r="C3" s="283"/>
      <c r="D3" s="283"/>
      <c r="E3" s="283"/>
      <c r="F3" s="283"/>
      <c r="G3" s="283"/>
      <c r="H3" s="283"/>
      <c r="I3" s="94" t="s">
        <v>1479</v>
      </c>
      <c r="J3" s="283"/>
      <c r="K3" s="283"/>
      <c r="L3" s="283"/>
      <c r="M3" s="283"/>
      <c r="N3" s="283"/>
      <c r="O3" s="283"/>
      <c r="P3" s="283"/>
    </row>
    <row r="4" spans="2:16">
      <c r="B4" s="283"/>
      <c r="C4" s="283"/>
      <c r="D4" s="283"/>
      <c r="E4" s="283"/>
      <c r="F4" s="283"/>
      <c r="G4" s="60"/>
      <c r="H4" s="283"/>
      <c r="I4" s="283"/>
      <c r="J4" s="283"/>
      <c r="K4" s="280"/>
      <c r="L4" s="280"/>
      <c r="M4" s="280"/>
      <c r="N4" s="280"/>
      <c r="O4" s="2"/>
      <c r="P4" s="280"/>
    </row>
    <row r="5" spans="2:16" s="90" customFormat="1" ht="18.75">
      <c r="B5" s="89" t="s">
        <v>1480</v>
      </c>
      <c r="J5" s="89" t="s">
        <v>1481</v>
      </c>
    </row>
    <row r="6" spans="2:16">
      <c r="B6" s="283"/>
      <c r="C6" s="283"/>
      <c r="D6" s="283"/>
      <c r="E6" s="283"/>
      <c r="F6" s="283"/>
      <c r="G6" s="283"/>
      <c r="H6" s="283"/>
      <c r="I6" s="283"/>
      <c r="J6" s="283"/>
      <c r="K6" s="283"/>
      <c r="L6" s="283"/>
      <c r="M6" s="283"/>
      <c r="N6" s="283"/>
      <c r="O6" s="283"/>
      <c r="P6" s="283"/>
    </row>
    <row r="7" spans="2:16">
      <c r="B7" s="58" t="s">
        <v>62</v>
      </c>
      <c r="C7" s="59" t="s">
        <v>117</v>
      </c>
      <c r="D7" s="59" t="s">
        <v>95</v>
      </c>
      <c r="E7" s="59" t="s">
        <v>112</v>
      </c>
      <c r="F7" s="59" t="s">
        <v>50</v>
      </c>
      <c r="G7" s="267" t="s">
        <v>1482</v>
      </c>
      <c r="H7" s="230" t="s">
        <v>1483</v>
      </c>
      <c r="I7" s="283"/>
      <c r="J7" s="283"/>
      <c r="K7" s="283"/>
      <c r="L7" s="283"/>
      <c r="M7" s="283"/>
      <c r="N7" s="283"/>
      <c r="O7" s="283"/>
      <c r="P7" s="283"/>
    </row>
    <row r="8" spans="2:16">
      <c r="B8" s="62" t="s">
        <v>1006</v>
      </c>
      <c r="C8" s="283">
        <f>VLOOKUP(B8,'Aggregate Aid'!B:K,8,0)</f>
        <v>1.8370533664002939</v>
      </c>
      <c r="D8" s="283">
        <f>VLOOKUP(B8,'Aggregate Aid'!B:K,9,0)</f>
        <v>4.4815835400018367</v>
      </c>
      <c r="E8" s="283">
        <f>VLOOKUP(B8,'Aggregate Aid'!B:K,10,0)</f>
        <v>3.9955910719206384</v>
      </c>
      <c r="F8" s="283">
        <f>VLOOKUP(B8,'Aggregate Aid'!B:K,3,0)</f>
        <v>10.314227978322769</v>
      </c>
      <c r="G8" s="283">
        <f>VLOOKUP(B8,'Aggregate Aid'!AM:AV,8,0)+VLOOKUP(B8,'Aggregate Aid'!AM:AV,5,0)</f>
        <v>0</v>
      </c>
      <c r="H8" s="283">
        <f t="shared" ref="H8:H39" si="0">SUM(F8:G8)</f>
        <v>10.314227978322769</v>
      </c>
      <c r="I8" s="283"/>
      <c r="J8" s="283"/>
      <c r="K8" s="283"/>
      <c r="L8" s="283"/>
      <c r="M8" s="283"/>
      <c r="N8" s="283"/>
      <c r="O8" s="283"/>
      <c r="P8" s="283"/>
    </row>
    <row r="9" spans="2:16">
      <c r="B9" s="62" t="s">
        <v>737</v>
      </c>
      <c r="C9" s="283">
        <f>VLOOKUP(B9,'Aggregate Aid'!B:K,8,0)</f>
        <v>0.92500616484161557</v>
      </c>
      <c r="D9" s="283">
        <f>VLOOKUP(B9,'Aggregate Aid'!B:K,9,0)</f>
        <v>2.755580049600441E-3</v>
      </c>
      <c r="E9" s="283">
        <f>VLOOKUP(B9,'Aggregate Aid'!B:K,10,0)</f>
        <v>1.469566547258198</v>
      </c>
      <c r="F9" s="283">
        <f>VLOOKUP(B9,'Aggregate Aid'!B:K,3,0)</f>
        <v>2.3973282921494139</v>
      </c>
      <c r="G9" s="283">
        <f>VLOOKUP(B9,'Aggregate Aid'!AM:AV,8,0)+VLOOKUP(B9,'Aggregate Aid'!AM:AV,5,0)</f>
        <v>0.13329274954370585</v>
      </c>
      <c r="H9" s="283">
        <f t="shared" si="0"/>
        <v>2.5306210416931196</v>
      </c>
      <c r="I9" s="283"/>
      <c r="J9" s="283"/>
      <c r="K9" s="283"/>
      <c r="L9" s="283"/>
      <c r="M9" s="283"/>
      <c r="N9" s="283"/>
      <c r="O9" s="283"/>
      <c r="P9" s="283"/>
    </row>
    <row r="10" spans="2:16">
      <c r="B10" s="62" t="s">
        <v>937</v>
      </c>
      <c r="C10" s="283">
        <f>VLOOKUP(B10,'Aggregate Aid'!B:K,8,0)</f>
        <v>0.83069107211298199</v>
      </c>
      <c r="D10" s="283">
        <f>VLOOKUP(B10,'Aggregate Aid'!B:K,9,0)</f>
        <v>0.49492426826512548</v>
      </c>
      <c r="E10" s="283">
        <f>VLOOKUP(B10,'Aggregate Aid'!B:K,10,0)</f>
        <v>0.7706368416258913</v>
      </c>
      <c r="F10" s="283">
        <f>VLOOKUP(B10,'Aggregate Aid'!B:K,3,0)</f>
        <v>2.0962521820039988</v>
      </c>
      <c r="G10" s="283">
        <f>VLOOKUP(B10,'Aggregate Aid'!AM:AV,8,0)+VLOOKUP(B10,'Aggregate Aid'!AM:AV,5,0)</f>
        <v>0</v>
      </c>
      <c r="H10" s="283">
        <f t="shared" si="0"/>
        <v>2.0962521820039988</v>
      </c>
      <c r="I10" s="283"/>
      <c r="J10" s="283"/>
      <c r="K10" s="283"/>
      <c r="L10" s="283"/>
      <c r="M10" s="283"/>
      <c r="N10" s="283"/>
      <c r="O10" s="283"/>
      <c r="P10" s="283"/>
    </row>
    <row r="11" spans="2:16">
      <c r="B11" s="62" t="s">
        <v>153</v>
      </c>
      <c r="C11" s="283">
        <f>VLOOKUP(B11,'Aggregate Aid'!B:K,8,0)</f>
        <v>1.1029411764705883</v>
      </c>
      <c r="D11" s="283">
        <f>VLOOKUP(B11,'Aggregate Aid'!B:K,9,0)</f>
        <v>0.14705882352941177</v>
      </c>
      <c r="E11" s="283">
        <f>VLOOKUP(B11,'Aggregate Aid'!B:K,10,0)</f>
        <v>0.69781663776009151</v>
      </c>
      <c r="F11" s="283">
        <f>VLOOKUP(B11,'Aggregate Aid'!B:K,3,0)</f>
        <v>1.9478166377600914</v>
      </c>
      <c r="G11" s="283">
        <f>VLOOKUP(B11,'Aggregate Aid'!AM:AV,8,0)+VLOOKUP(B11,'Aggregate Aid'!AM:AV,5,0)</f>
        <v>0</v>
      </c>
      <c r="H11" s="283">
        <f t="shared" si="0"/>
        <v>1.9478166377600914</v>
      </c>
      <c r="I11" s="283"/>
      <c r="J11" s="283"/>
      <c r="K11" s="283"/>
      <c r="L11" s="283"/>
      <c r="M11" s="283"/>
      <c r="N11" s="283"/>
      <c r="O11" s="283"/>
      <c r="P11" s="283"/>
    </row>
    <row r="12" spans="2:16">
      <c r="B12" s="62" t="s">
        <v>427</v>
      </c>
      <c r="C12" s="283">
        <f>VLOOKUP(B12,'Aggregate Aid'!B:K,8,0)</f>
        <v>0</v>
      </c>
      <c r="D12" s="283">
        <f>VLOOKUP(B12,'Aggregate Aid'!B:K,9,0)</f>
        <v>0.47242491044364837</v>
      </c>
      <c r="E12" s="283">
        <f>VLOOKUP(B12,'Aggregate Aid'!B:K,10,0)</f>
        <v>1.3422330394047948</v>
      </c>
      <c r="F12" s="283">
        <f>VLOOKUP(B12,'Aggregate Aid'!B:K,3,0)</f>
        <v>1.8146579498484432</v>
      </c>
      <c r="G12" s="283">
        <f>VLOOKUP(B12,'Aggregate Aid'!AM:AV,8,0)+VLOOKUP(B12,'Aggregate Aid'!AM:AV,5,0)</f>
        <v>0.57675325239780029</v>
      </c>
      <c r="H12" s="283">
        <f t="shared" si="0"/>
        <v>2.3914112022462435</v>
      </c>
      <c r="I12" s="283"/>
      <c r="J12" s="283"/>
      <c r="K12" s="283"/>
      <c r="L12" s="283"/>
      <c r="M12" s="283"/>
      <c r="N12" s="283"/>
      <c r="O12" s="283"/>
      <c r="P12" s="283"/>
    </row>
    <row r="13" spans="2:16">
      <c r="B13" s="62" t="s">
        <v>388</v>
      </c>
      <c r="C13" s="283">
        <f>VLOOKUP(B13,'Aggregate Aid'!B:K,8,0)</f>
        <v>0.3</v>
      </c>
      <c r="D13" s="283">
        <f>VLOOKUP(B13,'Aggregate Aid'!B:K,9,0)</f>
        <v>0.11647094700101039</v>
      </c>
      <c r="E13" s="283">
        <f>VLOOKUP(B13,'Aggregate Aid'!B:K,10,0)</f>
        <v>0.15051896757600808</v>
      </c>
      <c r="F13" s="283">
        <f>VLOOKUP(B13,'Aggregate Aid'!B:K,3,0)</f>
        <v>0.56698991457701853</v>
      </c>
      <c r="G13" s="283">
        <f>VLOOKUP(B13,'Aggregate Aid'!AM:AV,8,0)+VLOOKUP(B13,'Aggregate Aid'!AM:AV,5,0)</f>
        <v>0.5454671608315077</v>
      </c>
      <c r="H13" s="283">
        <f t="shared" si="0"/>
        <v>1.1124570754085261</v>
      </c>
      <c r="I13" s="283"/>
      <c r="J13" s="283"/>
      <c r="K13" s="283"/>
      <c r="L13" s="283"/>
      <c r="M13" s="283"/>
      <c r="N13" s="283"/>
      <c r="O13" s="283"/>
      <c r="P13" s="283"/>
    </row>
    <row r="14" spans="2:16">
      <c r="B14" s="62" t="s">
        <v>905</v>
      </c>
      <c r="C14" s="283">
        <f>VLOOKUP(B14,'Aggregate Aid'!B:K,8,0)</f>
        <v>8.9926334160007351E-2</v>
      </c>
      <c r="D14" s="283">
        <f>VLOOKUP(B14,'Aggregate Aid'!B:K,9,0)</f>
        <v>9.9460766627987474E-2</v>
      </c>
      <c r="E14" s="283">
        <f>VLOOKUP(B14,'Aggregate Aid'!B:K,10,0)</f>
        <v>0.12676372217292523</v>
      </c>
      <c r="F14" s="283">
        <f>VLOOKUP(B14,'Aggregate Aid'!B:K,3,0)</f>
        <v>0.31615082296092001</v>
      </c>
      <c r="G14" s="283">
        <f>VLOOKUP(B14,'Aggregate Aid'!AM:AV,8,0)+VLOOKUP(B14,'Aggregate Aid'!AM:AV,5,0)</f>
        <v>0.1025340212439961</v>
      </c>
      <c r="H14" s="283">
        <f t="shared" si="0"/>
        <v>0.41868484420491614</v>
      </c>
      <c r="I14" s="283"/>
      <c r="J14" s="283"/>
      <c r="K14" s="283"/>
      <c r="L14" s="283"/>
      <c r="M14" s="283"/>
      <c r="N14" s="283"/>
      <c r="O14" s="283"/>
      <c r="P14" s="283"/>
    </row>
    <row r="15" spans="2:16">
      <c r="B15" s="62" t="s">
        <v>588</v>
      </c>
      <c r="C15" s="283">
        <f>VLOOKUP(B15,'Aggregate Aid'!B:K,8,0)</f>
        <v>0.27555800496004407</v>
      </c>
      <c r="D15" s="283">
        <f>VLOOKUP(B15,'Aggregate Aid'!B:K,9,0)</f>
        <v>0</v>
      </c>
      <c r="E15" s="283">
        <f>VLOOKUP(B15,'Aggregate Aid'!B:K,10,0)</f>
        <v>0</v>
      </c>
      <c r="F15" s="283">
        <f>VLOOKUP(B15,'Aggregate Aid'!B:K,3,0)</f>
        <v>0.27555800496004407</v>
      </c>
      <c r="G15" s="283">
        <f>VLOOKUP(B15,'Aggregate Aid'!AM:AV,8,0)+VLOOKUP(B15,'Aggregate Aid'!AM:AV,5,0)</f>
        <v>0</v>
      </c>
      <c r="H15" s="283">
        <f t="shared" si="0"/>
        <v>0.27555800496004407</v>
      </c>
      <c r="I15" s="283"/>
      <c r="J15" s="283"/>
      <c r="K15" s="283"/>
      <c r="L15" s="283"/>
      <c r="M15" s="283"/>
      <c r="N15" s="283"/>
      <c r="O15" s="283"/>
      <c r="P15" s="283"/>
    </row>
    <row r="16" spans="2:16">
      <c r="B16" s="62" t="s">
        <v>562</v>
      </c>
      <c r="C16" s="283">
        <f>VLOOKUP(B16,'Aggregate Aid'!B:K,8,0)</f>
        <v>0.11</v>
      </c>
      <c r="D16" s="283">
        <f>VLOOKUP(B16,'Aggregate Aid'!B:K,9,0)</f>
        <v>4.7579682189767616E-3</v>
      </c>
      <c r="E16" s="283">
        <f>VLOOKUP(B16,'Aggregate Aid'!B:K,10,0)</f>
        <v>0.15</v>
      </c>
      <c r="F16" s="283">
        <f>VLOOKUP(B16,'Aggregate Aid'!B:K,3,0)</f>
        <v>0.26475796821897679</v>
      </c>
      <c r="G16" s="283">
        <f>VLOOKUP(B16,'Aggregate Aid'!AM:AV,8,0)+VLOOKUP(B16,'Aggregate Aid'!AM:AV,5,0)</f>
        <v>0.49816866038133528</v>
      </c>
      <c r="H16" s="283">
        <f t="shared" si="0"/>
        <v>0.76292662860031202</v>
      </c>
      <c r="I16" s="283"/>
      <c r="J16" s="283"/>
      <c r="K16" s="283"/>
      <c r="L16" s="283"/>
      <c r="M16" s="283"/>
      <c r="N16" s="283"/>
      <c r="O16" s="283"/>
      <c r="P16" s="283"/>
    </row>
    <row r="17" spans="2:8">
      <c r="B17" s="62" t="s">
        <v>663</v>
      </c>
      <c r="C17" s="283">
        <f>VLOOKUP(B17,'Aggregate Aid'!B:K,8,0)</f>
        <v>0.25</v>
      </c>
      <c r="D17" s="283">
        <f>VLOOKUP(B17,'Aggregate Aid'!B:K,9,0)</f>
        <v>0</v>
      </c>
      <c r="E17" s="283">
        <f>VLOOKUP(B17,'Aggregate Aid'!B:K,10,0)</f>
        <v>3.0320336180766055E-3</v>
      </c>
      <c r="F17" s="283">
        <f>VLOOKUP(B17,'Aggregate Aid'!B:K,3,0)</f>
        <v>0.25303203361807658</v>
      </c>
      <c r="G17" s="283">
        <f>VLOOKUP(B17,'Aggregate Aid'!AM:AV,8,0)+VLOOKUP(B17,'Aggregate Aid'!AM:AV,5,0)</f>
        <v>5.8392123627851672E-3</v>
      </c>
      <c r="H17" s="283">
        <f t="shared" si="0"/>
        <v>0.25887124598086175</v>
      </c>
    </row>
    <row r="18" spans="2:8">
      <c r="B18" s="62" t="s">
        <v>608</v>
      </c>
      <c r="C18" s="283">
        <f>VLOOKUP(B18,'Aggregate Aid'!B:K,8,0)</f>
        <v>5.0000000000000001E-3</v>
      </c>
      <c r="D18" s="283">
        <f>VLOOKUP(B18,'Aggregate Aid'!B:K,9,0)</f>
        <v>1.36741774E-3</v>
      </c>
      <c r="E18" s="283">
        <f>VLOOKUP(B18,'Aggregate Aid'!B:K,10,0)</f>
        <v>0.22</v>
      </c>
      <c r="F18" s="283">
        <f>VLOOKUP(B18,'Aggregate Aid'!B:K,3,0)</f>
        <v>0.22636741773999999</v>
      </c>
      <c r="G18" s="283">
        <f>VLOOKUP(B18,'Aggregate Aid'!AM:AV,8,0)+VLOOKUP(B18,'Aggregate Aid'!AM:AV,5,0)</f>
        <v>4.1884626438291571E-3</v>
      </c>
      <c r="H18" s="283">
        <f t="shared" si="0"/>
        <v>0.23055588038382915</v>
      </c>
    </row>
    <row r="19" spans="2:8">
      <c r="B19" s="62" t="s">
        <v>346</v>
      </c>
      <c r="C19" s="283">
        <f>VLOOKUP(B19,'Aggregate Aid'!B:K,8,0)</f>
        <v>0</v>
      </c>
      <c r="D19" s="283">
        <f>VLOOKUP(B19,'Aggregate Aid'!B:K,9,0)</f>
        <v>1.647014E-3</v>
      </c>
      <c r="E19" s="283">
        <f>VLOOKUP(B19,'Aggregate Aid'!B:K,10,0)</f>
        <v>0.22</v>
      </c>
      <c r="F19" s="283">
        <f>VLOOKUP(B19,'Aggregate Aid'!B:K,3,0)</f>
        <v>0.221647014</v>
      </c>
      <c r="G19" s="283">
        <f>VLOOKUP(B19,'Aggregate Aid'!AM:AV,8,0)+VLOOKUP(B19,'Aggregate Aid'!AM:AV,5,0)</f>
        <v>3.6502442625219334E-3</v>
      </c>
      <c r="H19" s="283">
        <f t="shared" si="0"/>
        <v>0.22529725826252195</v>
      </c>
    </row>
    <row r="20" spans="2:8">
      <c r="B20" s="62" t="s">
        <v>803</v>
      </c>
      <c r="C20" s="283">
        <f>VLOOKUP(B20,'Aggregate Aid'!B:K,8,0)</f>
        <v>0</v>
      </c>
      <c r="D20" s="283">
        <f>VLOOKUP(B20,'Aggregate Aid'!B:K,9,0)</f>
        <v>5.0000000000000001E-3</v>
      </c>
      <c r="E20" s="283">
        <f>VLOOKUP(B20,'Aggregate Aid'!B:K,10,0)</f>
        <v>0.19636426931202353</v>
      </c>
      <c r="F20" s="283">
        <f>VLOOKUP(B20,'Aggregate Aid'!B:K,3,0)</f>
        <v>0.20136426931202353</v>
      </c>
      <c r="G20" s="283">
        <f>VLOOKUP(B20,'Aggregate Aid'!AM:AV,8,0)+VLOOKUP(B20,'Aggregate Aid'!AM:AV,5,0)</f>
        <v>1.5332455382132563E-2</v>
      </c>
      <c r="H20" s="283">
        <f t="shared" si="0"/>
        <v>0.2166967246941561</v>
      </c>
    </row>
    <row r="21" spans="2:8">
      <c r="B21" s="62" t="s">
        <v>692</v>
      </c>
      <c r="C21" s="283">
        <f>VLOOKUP(B21,'Aggregate Aid'!B:K,8,0)</f>
        <v>0.08</v>
      </c>
      <c r="D21" s="283">
        <f>VLOOKUP(B21,'Aggregate Aid'!B:K,9,0)</f>
        <v>1.8349912739965096E-2</v>
      </c>
      <c r="E21" s="283">
        <f>VLOOKUP(B21,'Aggregate Aid'!B:K,10,0)</f>
        <v>5.0212051070083585E-2</v>
      </c>
      <c r="F21" s="283">
        <f>VLOOKUP(B21,'Aggregate Aid'!B:K,3,0)</f>
        <v>0.14856196381004869</v>
      </c>
      <c r="G21" s="283">
        <f>VLOOKUP(B21,'Aggregate Aid'!AM:AV,8,0)+VLOOKUP(B21,'Aggregate Aid'!AM:AV,5,0)</f>
        <v>0.18319279143515943</v>
      </c>
      <c r="H21" s="283">
        <f t="shared" si="0"/>
        <v>0.33175475524520814</v>
      </c>
    </row>
    <row r="22" spans="2:8">
      <c r="B22" s="62" t="s">
        <v>316</v>
      </c>
      <c r="C22" s="283">
        <f>VLOOKUP(B22,'Aggregate Aid'!B:K,8,0)</f>
        <v>0.02</v>
      </c>
      <c r="D22" s="283">
        <f>VLOOKUP(B22,'Aggregate Aid'!B:K,9,0)</f>
        <v>1.8144429660094354E-2</v>
      </c>
      <c r="E22" s="283">
        <f>VLOOKUP(B22,'Aggregate Aid'!B:K,10,0)</f>
        <v>8.5601953689700139E-2</v>
      </c>
      <c r="F22" s="283">
        <f>VLOOKUP(B22,'Aggregate Aid'!B:K,3,0)</f>
        <v>0.12374638334979449</v>
      </c>
      <c r="G22" s="283">
        <f>VLOOKUP(B22,'Aggregate Aid'!AM:AV,8,0)+VLOOKUP(B22,'Aggregate Aid'!AM:AV,5,0)</f>
        <v>7.8167744031137368E-2</v>
      </c>
      <c r="H22" s="283">
        <f t="shared" si="0"/>
        <v>0.20191412738093184</v>
      </c>
    </row>
    <row r="23" spans="2:8">
      <c r="B23" s="62" t="s">
        <v>124</v>
      </c>
      <c r="C23" s="283">
        <f>VLOOKUP(B23,'Aggregate Aid'!B:K,8,0)</f>
        <v>0</v>
      </c>
      <c r="D23" s="283">
        <f>VLOOKUP(B23,'Aggregate Aid'!B:K,9,0)</f>
        <v>8.3229999999999998E-2</v>
      </c>
      <c r="E23" s="283">
        <f>VLOOKUP(B23,'Aggregate Aid'!B:K,10,0)</f>
        <v>1.9948103242399193E-2</v>
      </c>
      <c r="F23" s="283">
        <f>VLOOKUP(B23,'Aggregate Aid'!B:K,3,0)</f>
        <v>0.10317810324239919</v>
      </c>
      <c r="G23" s="283">
        <f>VLOOKUP(B23,'Aggregate Aid'!AM:AV,8,0)+VLOOKUP(B23,'Aggregate Aid'!AM:AV,5,0)</f>
        <v>0.13914597350006008</v>
      </c>
      <c r="H23" s="283">
        <f t="shared" si="0"/>
        <v>0.24232407674245926</v>
      </c>
    </row>
    <row r="24" spans="2:8">
      <c r="B24" s="63" t="s">
        <v>535</v>
      </c>
      <c r="C24" s="284">
        <f>VLOOKUP(B24,'Aggregate Aid'!B:K,8,0)</f>
        <v>0</v>
      </c>
      <c r="D24" s="284">
        <f>VLOOKUP(B24,'Aggregate Aid'!B:K,9,0)</f>
        <v>6.4931507302287125E-2</v>
      </c>
      <c r="E24" s="284">
        <f>VLOOKUP(B24,'Aggregate Aid'!B:K,10,0)</f>
        <v>3.3000000000000002E-2</v>
      </c>
      <c r="F24" s="284">
        <f>VLOOKUP(B24,'Aggregate Aid'!B:K,3,0)</f>
        <v>9.7931507302287127E-2</v>
      </c>
      <c r="G24" s="283">
        <f>VLOOKUP(B24,'Aggregate Aid'!AM:AV,8,0)+VLOOKUP(B24,'Aggregate Aid'!AM:AV,5,0)</f>
        <v>3.3358000266374088E-2</v>
      </c>
      <c r="H24" s="283">
        <f t="shared" si="0"/>
        <v>0.1312895075686612</v>
      </c>
    </row>
    <row r="25" spans="2:8">
      <c r="B25" s="62" t="s">
        <v>638</v>
      </c>
      <c r="C25" s="283">
        <f>VLOOKUP(B25,'Aggregate Aid'!B:K,8,0)</f>
        <v>3.5000000000000001E-3</v>
      </c>
      <c r="D25" s="283">
        <f>VLOOKUP(B25,'Aggregate Aid'!B:K,9,0)</f>
        <v>0.04</v>
      </c>
      <c r="E25" s="283">
        <f>VLOOKUP(B25,'Aggregate Aid'!B:K,10,0)</f>
        <v>4.9000000000000002E-2</v>
      </c>
      <c r="F25" s="283">
        <f>VLOOKUP(B25,'Aggregate Aid'!B:K,3,0)</f>
        <v>9.2499999999999999E-2</v>
      </c>
      <c r="G25" s="283">
        <f>VLOOKUP(B25,'Aggregate Aid'!AM:AV,8,0)+VLOOKUP(B25,'Aggregate Aid'!AM:AV,5,0)</f>
        <v>6.7869662698758493E-3</v>
      </c>
      <c r="H25" s="283">
        <f t="shared" si="0"/>
        <v>9.9286966269875848E-2</v>
      </c>
    </row>
    <row r="26" spans="2:8">
      <c r="B26" s="62" t="s">
        <v>231</v>
      </c>
      <c r="C26" s="283">
        <f>VLOOKUP(B26,'Aggregate Aid'!B:K,8,0)</f>
        <v>0</v>
      </c>
      <c r="D26" s="283">
        <f>VLOOKUP(B26,'Aggregate Aid'!B:K,9,0)</f>
        <v>1.8170631665299423E-2</v>
      </c>
      <c r="E26" s="283">
        <f>VLOOKUP(B26,'Aggregate Aid'!B:K,10,0)</f>
        <v>7.0988185097707046E-2</v>
      </c>
      <c r="F26" s="283">
        <f>VLOOKUP(B26,'Aggregate Aid'!B:K,3,0)</f>
        <v>8.9158816763006465E-2</v>
      </c>
      <c r="G26" s="283">
        <f>VLOOKUP(B26,'Aggregate Aid'!AM:AV,8,0)+VLOOKUP(B26,'Aggregate Aid'!AM:AV,5,0)</f>
        <v>3.2439574124497161E-2</v>
      </c>
      <c r="H26" s="283">
        <f t="shared" si="0"/>
        <v>0.12159839088750363</v>
      </c>
    </row>
    <row r="27" spans="2:8">
      <c r="B27" s="62" t="s">
        <v>863</v>
      </c>
      <c r="C27" s="283">
        <f>VLOOKUP(B27,'Aggregate Aid'!B:K,8,0)</f>
        <v>0</v>
      </c>
      <c r="D27" s="283">
        <f>VLOOKUP(B27,'Aggregate Aid'!B:K,9,0)</f>
        <v>4.2237476807201253E-2</v>
      </c>
      <c r="E27" s="283">
        <f>VLOOKUP(B27,'Aggregate Aid'!B:K,10,0)</f>
        <v>4.0218818774685403E-3</v>
      </c>
      <c r="F27" s="283">
        <f>VLOOKUP(B27,'Aggregate Aid'!B:K,3,0)</f>
        <v>4.6259358684669794E-2</v>
      </c>
      <c r="G27" s="283">
        <f>VLOOKUP(B27,'Aggregate Aid'!AM:AV,8,0)+VLOOKUP(B27,'Aggregate Aid'!AM:AV,5,0)</f>
        <v>0.34432864124790474</v>
      </c>
      <c r="H27" s="283">
        <f t="shared" si="0"/>
        <v>0.39058799993257454</v>
      </c>
    </row>
    <row r="28" spans="2:8">
      <c r="B28" s="62" t="s">
        <v>358</v>
      </c>
      <c r="C28" s="283">
        <f>VLOOKUP(B28,'Aggregate Aid'!B:K,8,0)</f>
        <v>0</v>
      </c>
      <c r="D28" s="283">
        <f>VLOOKUP(B28,'Aggregate Aid'!B:K,9,0)</f>
        <v>1.4404151740608065E-2</v>
      </c>
      <c r="E28" s="283">
        <f>VLOOKUP(B28,'Aggregate Aid'!B:K,10,0)</f>
        <v>1.0269128318177643E-2</v>
      </c>
      <c r="F28" s="283">
        <f>VLOOKUP(B28,'Aggregate Aid'!B:K,3,0)</f>
        <v>2.4673280058785708E-2</v>
      </c>
      <c r="G28" s="283">
        <f>VLOOKUP(B28,'Aggregate Aid'!AM:AV,8,0)+VLOOKUP(B28,'Aggregate Aid'!AM:AV,5,0)</f>
        <v>4.6751235485518142E-2</v>
      </c>
      <c r="H28" s="283">
        <f t="shared" si="0"/>
        <v>7.1424515544303846E-2</v>
      </c>
    </row>
    <row r="29" spans="2:8">
      <c r="B29" s="63" t="s">
        <v>832</v>
      </c>
      <c r="C29" s="284">
        <f>VLOOKUP(B29,'Aggregate Aid'!B:K,8,0)</f>
        <v>0</v>
      </c>
      <c r="D29" s="284">
        <f>VLOOKUP(B29,'Aggregate Aid'!B:K,9,0)</f>
        <v>1.8029999999999999E-3</v>
      </c>
      <c r="E29" s="284">
        <f>VLOOKUP(B29,'Aggregate Aid'!B:K,10,0)</f>
        <v>1.8533533664002941E-2</v>
      </c>
      <c r="F29" s="284">
        <f>VLOOKUP(B29,'Aggregate Aid'!B:K,3,0)</f>
        <v>2.033653366400294E-2</v>
      </c>
      <c r="G29" s="283">
        <f>VLOOKUP(B29,'Aggregate Aid'!AM:AV,8,0)+VLOOKUP(B29,'Aggregate Aid'!AM:AV,5,0)</f>
        <v>9.212178597299038E-3</v>
      </c>
      <c r="H29" s="283">
        <f t="shared" si="0"/>
        <v>2.9548712261301978E-2</v>
      </c>
    </row>
    <row r="30" spans="2:8">
      <c r="B30" s="62" t="s">
        <v>206</v>
      </c>
      <c r="C30" s="283">
        <f>VLOOKUP(B30,'Aggregate Aid'!B:K,8,0)</f>
        <v>0</v>
      </c>
      <c r="D30" s="283">
        <f>VLOOKUP(B30,'Aggregate Aid'!B:K,9,0)</f>
        <v>1.4036887684273154E-3</v>
      </c>
      <c r="E30" s="283">
        <f>VLOOKUP(B30,'Aggregate Aid'!B:K,10,0)</f>
        <v>1.6394526343623983E-2</v>
      </c>
      <c r="F30" s="283">
        <f>VLOOKUP(B30,'Aggregate Aid'!B:K,3,0)</f>
        <v>1.7798215112051298E-2</v>
      </c>
      <c r="G30" s="283">
        <f>VLOOKUP(B30,'Aggregate Aid'!AM:AV,8,0)+VLOOKUP(B30,'Aggregate Aid'!AM:AV,5,0)</f>
        <v>1.2739529250064649E-2</v>
      </c>
      <c r="H30" s="283">
        <f t="shared" si="0"/>
        <v>3.0537744362115947E-2</v>
      </c>
    </row>
    <row r="31" spans="2:8">
      <c r="B31" s="62" t="s">
        <v>485</v>
      </c>
      <c r="C31" s="283">
        <f>VLOOKUP(B31,'Aggregate Aid'!B:K,8,0)</f>
        <v>0</v>
      </c>
      <c r="D31" s="283">
        <f>VLOOKUP(B31,'Aggregate Aid'!B:K,9,0)</f>
        <v>0</v>
      </c>
      <c r="E31" s="283">
        <f>VLOOKUP(B31,'Aggregate Aid'!B:K,10,0)</f>
        <v>1.3923833930375676E-2</v>
      </c>
      <c r="F31" s="283">
        <f>VLOOKUP(B31,'Aggregate Aid'!B:K,3,0)</f>
        <v>1.3923833930375676E-2</v>
      </c>
      <c r="G31" s="283">
        <f>VLOOKUP(B31,'Aggregate Aid'!AM:AV,8,0)+VLOOKUP(B31,'Aggregate Aid'!AM:AV,5,0)</f>
        <v>4.2643372264994893E-2</v>
      </c>
      <c r="H31" s="283">
        <f t="shared" si="0"/>
        <v>5.6567206195370569E-2</v>
      </c>
    </row>
    <row r="32" spans="2:8">
      <c r="B32" s="63" t="s">
        <v>94</v>
      </c>
      <c r="C32" s="284">
        <f>VLOOKUP(B32,'Aggregate Aid'!B:K,8,0)</f>
        <v>0.01</v>
      </c>
      <c r="D32" s="284">
        <f>VLOOKUP(B32,'Aggregate Aid'!B:K,9,0)</f>
        <v>7.1185817948011393E-4</v>
      </c>
      <c r="E32" s="284">
        <f>VLOOKUP(B32,'Aggregate Aid'!B:K,10,0)</f>
        <v>2.3697988426563794E-4</v>
      </c>
      <c r="F32" s="284">
        <f>VLOOKUP(B32,'Aggregate Aid'!B:K,3,0)</f>
        <v>1.0948838063745752E-2</v>
      </c>
      <c r="G32" s="284">
        <f>VLOOKUP(B32,'Aggregate Aid'!AM:AV,8,0)+VLOOKUP(B32,'Aggregate Aid'!AM:AV,5,0)</f>
        <v>8.1047147000026215E-2</v>
      </c>
      <c r="H32" s="284">
        <f t="shared" si="0"/>
        <v>9.1995985063771962E-2</v>
      </c>
    </row>
    <row r="33" spans="1:13">
      <c r="A33" s="283"/>
      <c r="B33" s="62" t="s">
        <v>775</v>
      </c>
      <c r="C33" s="283">
        <f>VLOOKUP(B33,'Aggregate Aid'!B:K,8,0)</f>
        <v>0</v>
      </c>
      <c r="D33" s="283">
        <f>VLOOKUP(B33,'Aggregate Aid'!B:K,9,0)</f>
        <v>0</v>
      </c>
      <c r="E33" s="283">
        <f>VLOOKUP(B33,'Aggregate Aid'!B:K,10,0)</f>
        <v>0.01</v>
      </c>
      <c r="F33" s="283">
        <f>VLOOKUP(B33,'Aggregate Aid'!B:K,3,0)</f>
        <v>0.01</v>
      </c>
      <c r="G33" s="283">
        <f>VLOOKUP(B33,'Aggregate Aid'!AM:AV,8,0)+VLOOKUP(B33,'Aggregate Aid'!AM:AV,5,0)</f>
        <v>3.2696541294383277E-2</v>
      </c>
      <c r="H33" s="283">
        <f t="shared" si="0"/>
        <v>4.2696541294383279E-2</v>
      </c>
      <c r="I33" s="283"/>
      <c r="J33" s="283"/>
      <c r="K33" s="283"/>
      <c r="L33" s="283"/>
      <c r="M33" s="283"/>
    </row>
    <row r="34" spans="1:13">
      <c r="A34" s="283"/>
      <c r="B34" s="62" t="s">
        <v>513</v>
      </c>
      <c r="C34" s="283">
        <f>VLOOKUP(B34,'Aggregate Aid'!B:K,8,0)</f>
        <v>0</v>
      </c>
      <c r="D34" s="283">
        <f>VLOOKUP(B34,'Aggregate Aid'!B:K,9,0)</f>
        <v>7.3369339579314784E-3</v>
      </c>
      <c r="E34" s="283">
        <f>VLOOKUP(B34,'Aggregate Aid'!B:K,10,0)</f>
        <v>0</v>
      </c>
      <c r="F34" s="283">
        <f>VLOOKUP(B34,'Aggregate Aid'!B:K,3,0)</f>
        <v>7.3369339579314784E-3</v>
      </c>
      <c r="G34" s="283">
        <f>VLOOKUP(B34,'Aggregate Aid'!AM:AV,8,0)+VLOOKUP(B34,'Aggregate Aid'!AM:AV,5,0)</f>
        <v>2.8636405955493972E-2</v>
      </c>
      <c r="H34" s="283">
        <f t="shared" si="0"/>
        <v>3.5973339913425453E-2</v>
      </c>
      <c r="I34" s="283"/>
      <c r="J34" s="283"/>
      <c r="K34" s="283"/>
      <c r="L34" s="283"/>
      <c r="M34" s="283"/>
    </row>
    <row r="35" spans="1:13">
      <c r="A35" s="283"/>
      <c r="B35" s="62" t="s">
        <v>781</v>
      </c>
      <c r="C35" s="283">
        <f>VLOOKUP(B35,'Aggregate Aid'!B:K,8,0)</f>
        <v>0</v>
      </c>
      <c r="D35" s="283">
        <f>VLOOKUP(B35,'Aggregate Aid'!B:K,9,0)</f>
        <v>1.0128969393557849E-3</v>
      </c>
      <c r="E35" s="283">
        <f>VLOOKUP(B35,'Aggregate Aid'!B:K,10,0)</f>
        <v>3.0000000000000001E-3</v>
      </c>
      <c r="F35" s="283">
        <f>VLOOKUP(B35,'Aggregate Aid'!B:K,3,0)</f>
        <v>4.0128969393557852E-3</v>
      </c>
      <c r="G35" s="283">
        <f>VLOOKUP(B35,'Aggregate Aid'!AM:AV,8,0)+VLOOKUP(B35,'Aggregate Aid'!AM:AV,5,0)</f>
        <v>2.9773783691589329E-2</v>
      </c>
      <c r="H35" s="283">
        <f t="shared" si="0"/>
        <v>3.3786680630945115E-2</v>
      </c>
      <c r="I35" s="283"/>
      <c r="J35" s="283"/>
      <c r="K35" s="283"/>
      <c r="L35" s="283"/>
      <c r="M35" s="283"/>
    </row>
    <row r="36" spans="1:13">
      <c r="A36" s="283"/>
      <c r="B36" s="62" t="s">
        <v>222</v>
      </c>
      <c r="C36" s="283">
        <f>VLOOKUP(B36,'Aggregate Aid'!B:K,8,0)</f>
        <v>0</v>
      </c>
      <c r="D36" s="283">
        <f>VLOOKUP(B36,'Aggregate Aid'!B:K,9,0)</f>
        <v>1.837053366400294E-3</v>
      </c>
      <c r="E36" s="283">
        <f>VLOOKUP(B36,'Aggregate Aid'!B:K,10,0)</f>
        <v>0</v>
      </c>
      <c r="F36" s="283">
        <f>VLOOKUP(B36,'Aggregate Aid'!B:K,3,0)</f>
        <v>1.837053366400294E-3</v>
      </c>
      <c r="G36" s="284" t="e">
        <f>VLOOKUP(#REF!,'Aggregate Aid'!AM:AV,8,0)+VLOOKUP(#REF!,'Aggregate Aid'!AM:AV,5,0)</f>
        <v>#REF!</v>
      </c>
      <c r="H36" s="284" t="e">
        <f>SUM(G36:G36)</f>
        <v>#REF!</v>
      </c>
      <c r="I36" s="283"/>
      <c r="J36" s="283"/>
      <c r="K36" s="283"/>
      <c r="L36" s="283"/>
      <c r="M36" s="283"/>
    </row>
    <row r="37" spans="1:13">
      <c r="A37" s="283"/>
      <c r="B37" s="63" t="s">
        <v>685</v>
      </c>
      <c r="C37" s="284">
        <f>VLOOKUP(B37,'Aggregate Aid'!B:K,8,0)</f>
        <v>0</v>
      </c>
      <c r="D37" s="284">
        <f>VLOOKUP(B37,'Aggregate Aid'!B:K,9,0)</f>
        <v>1.15E-3</v>
      </c>
      <c r="E37" s="284">
        <f>VLOOKUP(B37,'Aggregate Aid'!B:K,10,0)</f>
        <v>0</v>
      </c>
      <c r="F37" s="284">
        <f>VLOOKUP(B37,'Aggregate Aid'!B:K,3,0)</f>
        <v>1.15E-3</v>
      </c>
      <c r="G37" s="283">
        <f>VLOOKUP(B36,'Aggregate Aid'!AM:AV,8,0)+VLOOKUP(B36,'Aggregate Aid'!AM:AV,5,0)</f>
        <v>4.1560193543737373E-3</v>
      </c>
      <c r="H37" s="283">
        <f t="shared" si="0"/>
        <v>5.3060193543737373E-3</v>
      </c>
      <c r="I37" s="283"/>
      <c r="J37" s="283"/>
      <c r="K37" s="283"/>
      <c r="L37" s="283"/>
      <c r="M37" s="283"/>
    </row>
    <row r="38" spans="1:13">
      <c r="A38" s="283"/>
      <c r="B38" s="285" t="s">
        <v>146</v>
      </c>
      <c r="C38" s="285">
        <f>VLOOKUP(B38,'Aggregate Aid'!B:K,8,0)</f>
        <v>0</v>
      </c>
      <c r="D38" s="285">
        <f>VLOOKUP(B38,'Aggregate Aid'!B:K,9,0)</f>
        <v>0</v>
      </c>
      <c r="E38" s="285">
        <f>VLOOKUP(B38,'Aggregate Aid'!B:K,10,0)</f>
        <v>0</v>
      </c>
      <c r="F38" s="285">
        <f>VLOOKUP(B38,'Aggregate Aid'!B:K,3,0)</f>
        <v>0</v>
      </c>
      <c r="G38" s="284">
        <f>VLOOKUP(B37,'Aggregate Aid'!AM:AV,8,0)+VLOOKUP(B37,'Aggregate Aid'!AM:AV,5,0)</f>
        <v>1.8181455129510744E-3</v>
      </c>
      <c r="H38" s="284">
        <f t="shared" si="0"/>
        <v>1.8181455129510744E-3</v>
      </c>
      <c r="I38" s="283"/>
      <c r="J38" s="283"/>
      <c r="K38" s="283"/>
      <c r="L38" s="283"/>
      <c r="M38" s="283"/>
    </row>
    <row r="39" spans="1:13">
      <c r="A39" s="283"/>
      <c r="B39" s="283"/>
      <c r="C39" s="283"/>
      <c r="D39" s="283"/>
      <c r="E39" s="283"/>
      <c r="F39" s="283"/>
      <c r="G39" s="285">
        <f>VLOOKUP(B38,'Aggregate Aid'!AM:AV,8,0)+VLOOKUP(B38,'Aggregate Aid'!AM:AV,5,0)</f>
        <v>1.0379731668682708E-2</v>
      </c>
      <c r="H39" s="285">
        <f t="shared" si="0"/>
        <v>1.0379731668682708E-2</v>
      </c>
      <c r="I39" s="283"/>
      <c r="J39" s="283"/>
      <c r="K39" s="283"/>
      <c r="L39" s="283"/>
      <c r="M39" s="283"/>
    </row>
    <row r="40" spans="1:13">
      <c r="A40" s="283"/>
      <c r="B40" s="286"/>
      <c r="C40" s="283"/>
      <c r="D40" s="283"/>
      <c r="E40" s="283"/>
      <c r="F40" s="283"/>
      <c r="G40" s="283"/>
      <c r="H40" s="283"/>
      <c r="I40" s="283"/>
      <c r="J40" s="283"/>
      <c r="K40" s="283"/>
      <c r="L40" s="283"/>
      <c r="M40" s="283"/>
    </row>
    <row r="43" spans="1:13" ht="15" customHeight="1">
      <c r="A43" s="283"/>
      <c r="B43" s="283"/>
      <c r="C43" s="283"/>
      <c r="D43" s="283"/>
      <c r="E43" s="283"/>
      <c r="F43" s="283"/>
      <c r="G43" s="283"/>
      <c r="H43" s="283"/>
      <c r="I43" s="283"/>
      <c r="J43" s="283"/>
      <c r="K43" s="394"/>
      <c r="L43" s="394"/>
      <c r="M43" s="283"/>
    </row>
    <row r="44" spans="1:13">
      <c r="A44" s="283"/>
      <c r="B44" s="283"/>
      <c r="C44" s="283"/>
      <c r="D44" s="283"/>
      <c r="E44" s="283"/>
      <c r="F44" s="283"/>
      <c r="G44" s="283"/>
      <c r="H44" s="283"/>
      <c r="I44" s="283"/>
      <c r="J44" s="394"/>
      <c r="K44" s="394"/>
      <c r="L44" s="394"/>
      <c r="M44" s="283"/>
    </row>
    <row r="45" spans="1:13">
      <c r="A45" s="283"/>
      <c r="B45" s="283"/>
      <c r="C45" s="283"/>
      <c r="D45" s="283"/>
      <c r="E45" s="283"/>
      <c r="F45" s="283"/>
      <c r="G45" s="283"/>
      <c r="H45" s="283"/>
      <c r="I45" s="283"/>
      <c r="J45" s="394"/>
      <c r="K45" s="394"/>
      <c r="L45" s="394"/>
      <c r="M45" s="283"/>
    </row>
    <row r="46" spans="1:13" ht="92.45" customHeight="1">
      <c r="A46" s="283"/>
      <c r="B46" s="283"/>
      <c r="C46" s="283"/>
      <c r="D46" s="283"/>
      <c r="E46" s="283"/>
      <c r="F46" s="283"/>
      <c r="G46" s="283"/>
      <c r="H46" s="283"/>
      <c r="I46" s="283"/>
      <c r="J46" s="707" t="s">
        <v>1484</v>
      </c>
      <c r="K46" s="707"/>
      <c r="L46" s="707"/>
      <c r="M46" s="707"/>
    </row>
    <row r="47" spans="1:13" ht="15.75" customHeight="1">
      <c r="A47" s="283"/>
      <c r="B47" s="283"/>
      <c r="C47" s="283"/>
      <c r="D47" s="283"/>
      <c r="E47" s="283"/>
      <c r="F47" s="283"/>
      <c r="G47" s="283"/>
      <c r="H47" s="283"/>
      <c r="I47" s="283"/>
      <c r="J47" s="283"/>
      <c r="K47" s="706"/>
      <c r="L47" s="706"/>
      <c r="M47" s="706"/>
    </row>
    <row r="48" spans="1:13" s="88" customFormat="1" ht="15.75" customHeight="1">
      <c r="A48" s="281"/>
      <c r="B48" s="281"/>
      <c r="C48" s="281"/>
      <c r="D48" s="281"/>
      <c r="E48" s="281"/>
      <c r="F48" s="87"/>
      <c r="G48" s="281"/>
      <c r="H48" s="281"/>
      <c r="I48" s="281"/>
      <c r="J48" s="281"/>
      <c r="K48" s="706"/>
      <c r="L48" s="706"/>
      <c r="M48" s="706"/>
    </row>
    <row r="49" spans="1:13" ht="15.75" customHeight="1">
      <c r="A49" s="283"/>
      <c r="B49" s="283"/>
      <c r="C49" s="283"/>
      <c r="D49" s="283"/>
      <c r="E49" s="283"/>
      <c r="F49" s="283"/>
      <c r="G49" s="283"/>
      <c r="H49" s="283"/>
      <c r="I49" s="283"/>
      <c r="J49" s="283"/>
      <c r="K49" s="706"/>
      <c r="L49" s="706"/>
      <c r="M49" s="706"/>
    </row>
    <row r="50" spans="1:13" ht="15" customHeight="1">
      <c r="A50" s="283"/>
      <c r="B50" s="283"/>
      <c r="C50" s="283"/>
      <c r="D50" s="283"/>
      <c r="E50" s="283"/>
      <c r="F50" s="283"/>
      <c r="G50" s="283"/>
      <c r="H50" s="283"/>
      <c r="I50" s="283"/>
      <c r="J50" s="283"/>
      <c r="K50" s="706"/>
      <c r="L50" s="706"/>
      <c r="M50" s="706"/>
    </row>
    <row r="51" spans="1:13">
      <c r="A51" s="283"/>
      <c r="B51" s="283"/>
      <c r="C51" s="283"/>
      <c r="D51" s="283"/>
      <c r="E51" s="283"/>
      <c r="F51" s="283"/>
      <c r="G51" s="283"/>
      <c r="H51" s="283"/>
      <c r="I51" s="283"/>
      <c r="J51" s="283"/>
      <c r="K51" s="706"/>
      <c r="L51" s="706"/>
      <c r="M51" s="706"/>
    </row>
    <row r="52" spans="1:13">
      <c r="A52" s="283"/>
      <c r="B52" s="284"/>
      <c r="C52" s="284"/>
      <c r="D52" s="283"/>
      <c r="E52" s="283"/>
      <c r="F52" s="283"/>
      <c r="G52" s="283"/>
      <c r="H52" s="283"/>
      <c r="I52" s="283"/>
      <c r="J52" s="283"/>
      <c r="K52" s="283"/>
      <c r="L52" s="283"/>
      <c r="M52" s="283"/>
    </row>
    <row r="53" spans="1:13">
      <c r="A53" s="283"/>
      <c r="B53" s="77"/>
      <c r="C53" s="77"/>
      <c r="D53" s="283"/>
      <c r="E53" s="283"/>
      <c r="F53" s="283"/>
      <c r="G53" s="283"/>
      <c r="H53" s="283"/>
      <c r="I53" s="283"/>
      <c r="J53" s="283"/>
      <c r="K53" s="283"/>
      <c r="L53" s="283"/>
      <c r="M53" s="283"/>
    </row>
    <row r="54" spans="1:13">
      <c r="A54" s="283"/>
      <c r="B54" s="76"/>
      <c r="C54" s="75"/>
      <c r="D54" s="283"/>
      <c r="E54" s="283"/>
      <c r="F54" s="283"/>
      <c r="G54" s="283"/>
      <c r="H54" s="283"/>
      <c r="I54" s="283"/>
      <c r="J54" s="283"/>
      <c r="K54" s="283"/>
      <c r="L54" s="283"/>
      <c r="M54" s="283"/>
    </row>
    <row r="55" spans="1:13">
      <c r="A55" s="283"/>
      <c r="B55" s="76"/>
      <c r="C55" s="75"/>
      <c r="D55" s="283"/>
      <c r="E55" s="283"/>
      <c r="F55" s="283"/>
      <c r="G55" s="283"/>
      <c r="H55" s="283"/>
      <c r="I55" s="283"/>
      <c r="J55" s="283"/>
      <c r="K55" s="283"/>
      <c r="L55" s="283"/>
      <c r="M55" s="283"/>
    </row>
    <row r="56" spans="1:13">
      <c r="A56" s="283"/>
      <c r="B56" s="76"/>
      <c r="C56" s="75"/>
      <c r="D56" s="283"/>
      <c r="E56" s="283"/>
      <c r="F56" s="283"/>
      <c r="G56" s="283"/>
      <c r="H56" s="283"/>
      <c r="I56" s="283"/>
      <c r="J56" s="283"/>
      <c r="K56" s="283"/>
      <c r="L56" s="283"/>
      <c r="M56" s="283"/>
    </row>
    <row r="57" spans="1:13">
      <c r="A57" s="283"/>
      <c r="B57" s="76"/>
      <c r="C57" s="75"/>
      <c r="D57" s="283"/>
      <c r="E57" s="283"/>
      <c r="F57" s="283"/>
      <c r="G57" s="283"/>
      <c r="H57" s="283"/>
      <c r="I57" s="283"/>
      <c r="J57" s="283"/>
      <c r="K57" s="283"/>
      <c r="L57" s="283"/>
      <c r="M57" s="283"/>
    </row>
    <row r="58" spans="1:13">
      <c r="A58" s="283"/>
      <c r="B58" s="76"/>
      <c r="C58" s="75"/>
      <c r="D58" s="283"/>
      <c r="E58" s="283"/>
      <c r="F58" s="283"/>
      <c r="G58" s="283"/>
      <c r="H58" s="283"/>
      <c r="I58" s="283"/>
      <c r="J58" s="283"/>
      <c r="K58" s="283"/>
      <c r="L58" s="283"/>
      <c r="M58" s="283"/>
    </row>
    <row r="59" spans="1:13">
      <c r="A59" s="283"/>
      <c r="B59" s="76"/>
      <c r="C59" s="75"/>
      <c r="D59" s="283"/>
      <c r="E59" s="283"/>
      <c r="F59" s="283"/>
      <c r="G59" s="283"/>
      <c r="H59" s="283"/>
      <c r="I59" s="283"/>
      <c r="J59" s="283"/>
      <c r="K59" s="283"/>
      <c r="L59" s="283"/>
      <c r="M59" s="283"/>
    </row>
    <row r="60" spans="1:13">
      <c r="A60" s="283"/>
      <c r="B60" s="76"/>
      <c r="C60" s="75"/>
      <c r="D60" s="283"/>
      <c r="E60" s="283"/>
      <c r="F60" s="283"/>
      <c r="G60" s="283"/>
      <c r="H60" s="283"/>
      <c r="I60" s="283"/>
      <c r="J60" s="283"/>
      <c r="K60" s="283"/>
      <c r="L60" s="283"/>
      <c r="M60" s="283"/>
    </row>
    <row r="61" spans="1:13">
      <c r="A61" s="283"/>
      <c r="B61" s="76"/>
      <c r="C61" s="75"/>
      <c r="D61" s="283"/>
      <c r="E61" s="283"/>
      <c r="F61" s="283"/>
      <c r="G61" s="283"/>
      <c r="H61" s="283"/>
      <c r="I61" s="283"/>
      <c r="J61" s="283"/>
      <c r="K61" s="283"/>
      <c r="L61" s="283"/>
      <c r="M61" s="283"/>
    </row>
    <row r="62" spans="1:13">
      <c r="A62" s="283"/>
      <c r="B62" s="76"/>
      <c r="C62" s="75"/>
      <c r="D62" s="283"/>
      <c r="E62" s="283"/>
      <c r="F62" s="283"/>
      <c r="G62" s="283"/>
      <c r="H62" s="283"/>
      <c r="I62" s="283"/>
      <c r="J62" s="283"/>
      <c r="K62" s="283"/>
      <c r="L62" s="283"/>
      <c r="M62" s="283"/>
    </row>
    <row r="63" spans="1:13">
      <c r="A63" s="283"/>
      <c r="B63" s="76"/>
      <c r="C63" s="75"/>
      <c r="D63" s="283"/>
      <c r="E63" s="283"/>
      <c r="F63" s="283"/>
      <c r="G63" s="283"/>
      <c r="H63" s="283"/>
      <c r="I63" s="283"/>
      <c r="J63" s="283"/>
      <c r="K63" s="283"/>
      <c r="L63" s="283"/>
      <c r="M63" s="283"/>
    </row>
    <row r="64" spans="1:13">
      <c r="A64" s="283"/>
      <c r="B64" s="76"/>
      <c r="C64" s="75"/>
      <c r="D64" s="283"/>
      <c r="E64" s="283"/>
      <c r="F64" s="283"/>
      <c r="G64" s="283"/>
      <c r="H64" s="283"/>
      <c r="I64" s="283"/>
      <c r="J64" s="283"/>
      <c r="K64" s="283"/>
      <c r="L64" s="283"/>
      <c r="M64" s="283"/>
    </row>
    <row r="65" spans="2:13">
      <c r="B65" s="76"/>
      <c r="C65" s="75"/>
      <c r="D65" s="283"/>
      <c r="E65" s="283"/>
      <c r="F65" s="283"/>
      <c r="G65" s="283"/>
      <c r="H65" s="283"/>
      <c r="I65" s="283"/>
      <c r="J65" s="283"/>
      <c r="K65" s="283"/>
      <c r="L65" s="283"/>
      <c r="M65" s="283"/>
    </row>
    <row r="66" spans="2:13">
      <c r="B66" s="76"/>
      <c r="C66" s="75"/>
      <c r="D66" s="283"/>
      <c r="E66" s="283"/>
      <c r="F66" s="283"/>
      <c r="G66" s="283"/>
      <c r="H66" s="283"/>
      <c r="I66" s="283"/>
      <c r="J66" s="283"/>
      <c r="K66" s="283"/>
      <c r="L66" s="283"/>
      <c r="M66" s="283"/>
    </row>
    <row r="67" spans="2:13">
      <c r="B67" s="76"/>
      <c r="C67" s="75"/>
      <c r="D67" s="283"/>
      <c r="E67" s="283"/>
      <c r="F67" s="283"/>
      <c r="G67" s="283"/>
      <c r="H67" s="283"/>
      <c r="I67" s="283"/>
      <c r="J67" s="283"/>
      <c r="K67" s="283"/>
      <c r="L67" s="283"/>
      <c r="M67" s="283"/>
    </row>
    <row r="68" spans="2:13">
      <c r="B68" s="76"/>
      <c r="C68" s="75"/>
      <c r="D68" s="283"/>
      <c r="E68" s="283"/>
      <c r="F68" s="283"/>
      <c r="G68" s="283"/>
      <c r="H68" s="283"/>
      <c r="I68" s="283"/>
      <c r="J68" s="283"/>
      <c r="K68" s="283"/>
      <c r="L68" s="283"/>
      <c r="M68" s="283"/>
    </row>
    <row r="69" spans="2:13">
      <c r="B69" s="76"/>
      <c r="C69" s="75"/>
      <c r="D69" s="283"/>
      <c r="E69" s="283"/>
      <c r="F69" s="283"/>
      <c r="G69" s="283"/>
      <c r="H69" s="283"/>
      <c r="I69" s="283"/>
      <c r="J69" s="283"/>
      <c r="K69" s="283"/>
      <c r="L69" s="283"/>
      <c r="M69" s="283"/>
    </row>
    <row r="70" spans="2:13">
      <c r="B70" s="76"/>
      <c r="C70" s="75"/>
      <c r="D70" s="283"/>
      <c r="E70" s="283"/>
      <c r="F70" s="283"/>
      <c r="G70" s="283"/>
      <c r="H70" s="283"/>
      <c r="I70" s="283"/>
      <c r="J70" s="283"/>
      <c r="K70" s="283"/>
      <c r="L70" s="283"/>
      <c r="M70" s="283"/>
    </row>
    <row r="71" spans="2:13">
      <c r="B71" s="76"/>
      <c r="C71" s="75"/>
      <c r="D71" s="283"/>
      <c r="E71" s="283"/>
      <c r="F71" s="283"/>
      <c r="G71" s="283"/>
      <c r="H71" s="283"/>
      <c r="I71" s="283"/>
      <c r="J71" s="283"/>
      <c r="K71" s="283"/>
      <c r="L71" s="283"/>
      <c r="M71" s="283"/>
    </row>
    <row r="72" spans="2:13">
      <c r="B72" s="76"/>
      <c r="C72" s="75"/>
      <c r="D72" s="283"/>
      <c r="E72" s="283"/>
      <c r="F72" s="283"/>
      <c r="G72" s="283"/>
      <c r="H72" s="283"/>
      <c r="I72" s="283"/>
      <c r="J72" s="283"/>
      <c r="K72" s="283"/>
      <c r="L72" s="283"/>
      <c r="M72" s="283"/>
    </row>
    <row r="73" spans="2:13">
      <c r="B73" s="76"/>
      <c r="C73" s="75"/>
      <c r="D73" s="283"/>
      <c r="E73" s="283"/>
      <c r="F73" s="283"/>
      <c r="G73" s="283"/>
      <c r="H73" s="283"/>
      <c r="I73" s="283"/>
      <c r="J73" s="283"/>
      <c r="K73" s="283"/>
      <c r="L73" s="283"/>
      <c r="M73" s="283"/>
    </row>
    <row r="74" spans="2:13">
      <c r="B74" s="76"/>
      <c r="C74" s="75"/>
      <c r="D74" s="283"/>
      <c r="E74" s="283"/>
      <c r="F74" s="283"/>
      <c r="G74" s="283"/>
      <c r="H74" s="283"/>
      <c r="I74" s="283"/>
      <c r="J74" s="283"/>
      <c r="K74" s="283"/>
      <c r="L74" s="283"/>
      <c r="M74" s="283"/>
    </row>
    <row r="75" spans="2:13">
      <c r="B75" s="76"/>
      <c r="C75" s="75"/>
      <c r="D75" s="283"/>
      <c r="E75" s="283"/>
      <c r="F75" s="283"/>
      <c r="G75" s="283"/>
      <c r="H75" s="283"/>
      <c r="I75" s="283"/>
      <c r="J75" s="283"/>
      <c r="K75" s="283"/>
      <c r="L75" s="283"/>
      <c r="M75" s="283"/>
    </row>
    <row r="76" spans="2:13">
      <c r="B76" s="76"/>
      <c r="C76" s="75"/>
      <c r="D76" s="283"/>
      <c r="E76" s="283"/>
      <c r="F76" s="283"/>
      <c r="G76" s="283"/>
      <c r="H76" s="283"/>
      <c r="I76" s="283"/>
      <c r="J76" s="283"/>
      <c r="K76" s="283"/>
      <c r="L76" s="283"/>
      <c r="M76" s="283"/>
    </row>
    <row r="77" spans="2:13">
      <c r="B77" s="76"/>
      <c r="C77" s="75"/>
      <c r="D77" s="283"/>
      <c r="E77" s="283"/>
      <c r="F77" s="283"/>
      <c r="G77" s="283"/>
      <c r="H77" s="283"/>
      <c r="I77" s="283"/>
      <c r="J77" s="283"/>
      <c r="K77" s="283"/>
      <c r="L77" s="283"/>
      <c r="M77" s="283"/>
    </row>
    <row r="78" spans="2:13">
      <c r="B78" s="76"/>
      <c r="C78" s="75"/>
      <c r="D78" s="283"/>
      <c r="E78" s="283"/>
      <c r="F78" s="283"/>
      <c r="G78" s="283"/>
      <c r="H78" s="283"/>
      <c r="I78" s="283"/>
      <c r="J78" s="283"/>
      <c r="K78" s="283"/>
      <c r="L78" s="283"/>
      <c r="M78" s="283"/>
    </row>
    <row r="79" spans="2:13">
      <c r="B79" s="76"/>
      <c r="C79" s="75"/>
      <c r="D79" s="283"/>
      <c r="E79" s="283"/>
      <c r="F79" s="283"/>
      <c r="G79" s="283"/>
      <c r="H79" s="283"/>
      <c r="I79" s="283"/>
      <c r="J79" s="283"/>
      <c r="K79" s="283"/>
      <c r="L79" s="283"/>
      <c r="M79" s="283"/>
    </row>
    <row r="80" spans="2:13" ht="15" customHeight="1">
      <c r="B80" s="76"/>
      <c r="C80" s="75"/>
      <c r="D80" s="283"/>
      <c r="E80" s="283"/>
      <c r="F80" s="283"/>
      <c r="G80" s="283"/>
      <c r="H80" s="283"/>
      <c r="I80" s="283"/>
      <c r="J80" s="283"/>
      <c r="K80" s="283"/>
      <c r="L80" s="283"/>
      <c r="M80" s="283"/>
    </row>
    <row r="81" spans="2:13" ht="15" customHeight="1">
      <c r="B81" s="284"/>
      <c r="C81" s="75"/>
      <c r="D81" s="283"/>
      <c r="E81" s="283"/>
      <c r="F81" s="283"/>
      <c r="G81" s="283"/>
      <c r="H81" s="283"/>
      <c r="I81" s="283"/>
      <c r="J81" s="283"/>
      <c r="K81" s="283"/>
      <c r="L81" s="283"/>
      <c r="M81" s="283"/>
    </row>
    <row r="82" spans="2:13" ht="15" customHeight="1">
      <c r="B82" s="76"/>
      <c r="C82" s="75"/>
      <c r="D82" s="283"/>
      <c r="E82" s="283"/>
      <c r="F82" s="283"/>
      <c r="G82" s="283"/>
      <c r="H82" s="283"/>
      <c r="I82" s="283"/>
      <c r="J82" s="283"/>
      <c r="K82" s="283"/>
      <c r="L82" s="283"/>
      <c r="M82" s="283"/>
    </row>
    <row r="83" spans="2:13" ht="15" customHeight="1">
      <c r="B83" s="76"/>
      <c r="C83" s="75"/>
      <c r="D83" s="283"/>
      <c r="E83" s="283"/>
      <c r="F83" s="283"/>
      <c r="G83" s="283"/>
      <c r="H83" s="283"/>
      <c r="I83" s="283"/>
      <c r="J83" s="283"/>
      <c r="K83" s="283"/>
      <c r="L83" s="283"/>
      <c r="M83" s="283"/>
    </row>
    <row r="84" spans="2:13" ht="15" customHeight="1">
      <c r="B84" s="284"/>
      <c r="C84" s="75"/>
      <c r="D84" s="283"/>
      <c r="E84" s="283"/>
      <c r="F84" s="283"/>
      <c r="G84" s="283"/>
      <c r="H84" s="283"/>
      <c r="I84" s="283"/>
      <c r="J84" s="283"/>
      <c r="K84" s="283"/>
      <c r="L84" s="283"/>
      <c r="M84" s="283"/>
    </row>
    <row r="85" spans="2:13">
      <c r="B85" s="284"/>
      <c r="C85" s="284"/>
      <c r="D85" s="283"/>
      <c r="E85" s="283"/>
      <c r="F85" s="283"/>
      <c r="G85" s="283"/>
      <c r="H85" s="283"/>
      <c r="I85" s="283"/>
      <c r="J85" s="283"/>
      <c r="K85" s="283"/>
      <c r="L85" s="283"/>
      <c r="M85" s="283"/>
    </row>
  </sheetData>
  <sortState ref="B8:H39">
    <sortCondition descending="1" ref="F8:F39"/>
  </sortState>
  <mergeCells count="2">
    <mergeCell ref="K47:M51"/>
    <mergeCell ref="J46:M4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4:O54"/>
  <sheetViews>
    <sheetView showGridLines="0" workbookViewId="0">
      <selection activeCell="C8" sqref="C8"/>
    </sheetView>
  </sheetViews>
  <sheetFormatPr defaultColWidth="11.5" defaultRowHeight="15"/>
  <cols>
    <col min="1" max="1" width="5" style="11" customWidth="1"/>
    <col min="2" max="2" width="26.375" style="11" bestFit="1" customWidth="1"/>
    <col min="3" max="3" width="24.25" style="11" customWidth="1"/>
    <col min="4" max="4" width="10.5" style="11" hidden="1" customWidth="1"/>
    <col min="5" max="5" width="11.5" style="11" customWidth="1"/>
    <col min="6" max="16384" width="11.5" style="11"/>
  </cols>
  <sheetData>
    <row r="4" spans="2:15">
      <c r="B4" s="280"/>
      <c r="C4" s="280"/>
      <c r="D4" s="280"/>
      <c r="E4" s="280"/>
      <c r="F4" s="280"/>
      <c r="G4" s="281"/>
      <c r="H4" s="281"/>
      <c r="I4" s="281"/>
      <c r="J4" s="281"/>
      <c r="K4" s="281"/>
      <c r="L4" s="281"/>
      <c r="M4" s="281"/>
      <c r="N4" s="281"/>
      <c r="O4" s="281"/>
    </row>
    <row r="5" spans="2:15" s="90" customFormat="1" ht="18.75">
      <c r="B5" s="89" t="s">
        <v>1485</v>
      </c>
      <c r="G5" s="89" t="s">
        <v>1486</v>
      </c>
    </row>
    <row r="6" spans="2:15">
      <c r="B6" s="280"/>
      <c r="C6" s="280"/>
      <c r="D6" s="280"/>
      <c r="E6" s="280"/>
      <c r="F6" s="280"/>
      <c r="G6" s="280"/>
      <c r="H6" s="280"/>
      <c r="I6" s="280"/>
      <c r="J6" s="280"/>
      <c r="K6" s="280"/>
      <c r="L6" s="280"/>
      <c r="M6" s="280"/>
      <c r="N6" s="280"/>
      <c r="O6" s="280"/>
    </row>
    <row r="7" spans="2:15">
      <c r="B7" s="57" t="s">
        <v>62</v>
      </c>
      <c r="C7" s="57" t="s">
        <v>1487</v>
      </c>
      <c r="D7" s="199" t="s">
        <v>1488</v>
      </c>
      <c r="E7" s="199" t="s">
        <v>1489</v>
      </c>
      <c r="F7" s="280"/>
      <c r="G7" s="280"/>
      <c r="H7" s="280"/>
      <c r="I7" s="280"/>
      <c r="J7" s="280"/>
      <c r="K7" s="280"/>
      <c r="L7" s="280"/>
      <c r="M7" s="280"/>
      <c r="N7" s="280"/>
      <c r="O7" s="280"/>
    </row>
    <row r="8" spans="2:15">
      <c r="B8" s="64" t="s">
        <v>346</v>
      </c>
      <c r="C8" s="280">
        <f>VLOOKUP(B8,'Aggregate Aid'!B:K,7,0)</f>
        <v>0.78729142250138584</v>
      </c>
      <c r="D8" s="280">
        <f>(VLOOKUP(B8,'Aggregate Aid'!AM:AV,8,0)+VLOOKUP(B8,'Aggregate Aid'!AM:AV,5,0))/(VLOOKUP(B8,'Aggregate Aid'!B:G,6,0)/1000000000)*100</f>
        <v>1.2965687856811891E-2</v>
      </c>
      <c r="E8" s="280">
        <f t="shared" ref="E8:E38" si="0">SUM(C8:D8)</f>
        <v>0.80025711035819769</v>
      </c>
      <c r="F8" s="280"/>
      <c r="G8" s="280"/>
      <c r="H8" s="280"/>
      <c r="I8" s="280"/>
      <c r="J8" s="280"/>
      <c r="K8" s="280"/>
      <c r="L8" s="280"/>
      <c r="M8" s="280"/>
      <c r="N8" s="280"/>
      <c r="O8" s="280"/>
    </row>
    <row r="9" spans="2:15">
      <c r="B9" s="64" t="s">
        <v>608</v>
      </c>
      <c r="C9" s="280">
        <f>VLOOKUP(B9,'Aggregate Aid'!B:K,7,0)</f>
        <v>0.73113557439018584</v>
      </c>
      <c r="D9" s="280">
        <f>(VLOOKUP(B9,'Aggregate Aid'!AM:AV,8,0)+VLOOKUP(B9,'Aggregate Aid'!AM:AV,5,0))/(VLOOKUP(B9,'Aggregate Aid'!B:G,6,0)/1000000000)*100</f>
        <v>1.3528157327063686E-2</v>
      </c>
      <c r="E9" s="280">
        <f t="shared" si="0"/>
        <v>0.74466373171724953</v>
      </c>
      <c r="F9" s="280"/>
      <c r="G9" s="280"/>
      <c r="H9" s="280"/>
      <c r="I9" s="280"/>
      <c r="J9" s="280"/>
      <c r="K9" s="280"/>
      <c r="L9" s="280"/>
      <c r="M9" s="280"/>
      <c r="N9" s="280"/>
      <c r="O9" s="280"/>
    </row>
    <row r="10" spans="2:15">
      <c r="B10" s="64" t="s">
        <v>737</v>
      </c>
      <c r="C10" s="280">
        <f>VLOOKUP(B10,'Aggregate Aid'!B:K,7,0)</f>
        <v>0.4374563773532591</v>
      </c>
      <c r="D10" s="280">
        <f>(VLOOKUP(B10,'Aggregate Aid'!AM:AV,8,0)+VLOOKUP(B10,'Aggregate Aid'!AM:AV,5,0))/(VLOOKUP(B10,'Aggregate Aid'!B:G,6,0)/1000000000)*100</f>
        <v>2.4322811161822586E-2</v>
      </c>
      <c r="E10" s="280">
        <f t="shared" si="0"/>
        <v>0.46177918851508171</v>
      </c>
      <c r="F10" s="280"/>
      <c r="G10" s="280"/>
      <c r="H10" s="280"/>
      <c r="I10" s="280"/>
      <c r="J10" s="280"/>
      <c r="K10" s="280"/>
      <c r="L10" s="280"/>
      <c r="M10" s="280"/>
      <c r="N10" s="280"/>
      <c r="O10" s="280"/>
    </row>
    <row r="11" spans="2:15">
      <c r="B11" s="64" t="s">
        <v>663</v>
      </c>
      <c r="C11" s="280">
        <f>VLOOKUP(B11,'Aggregate Aid'!B:K,7,0)</f>
        <v>0.37554767601600636</v>
      </c>
      <c r="D11" s="280">
        <f>(VLOOKUP(B11,'Aggregate Aid'!AM:AV,8,0)+VLOOKUP(B11,'Aggregate Aid'!AM:AV,5,0))/(VLOOKUP(B11,'Aggregate Aid'!B:G,6,0)/1000000000)*100</f>
        <v>8.6665020284263424E-3</v>
      </c>
      <c r="E11" s="280">
        <f t="shared" si="0"/>
        <v>0.3842141780444327</v>
      </c>
      <c r="F11" s="280"/>
      <c r="G11" s="280"/>
      <c r="H11" s="280"/>
      <c r="I11" s="280"/>
      <c r="J11" s="280"/>
      <c r="K11" s="280"/>
      <c r="L11" s="280"/>
      <c r="M11" s="280"/>
      <c r="N11" s="280"/>
      <c r="O11" s="280"/>
    </row>
    <row r="12" spans="2:15">
      <c r="B12" s="64" t="s">
        <v>803</v>
      </c>
      <c r="C12" s="280">
        <f>VLOOKUP(B12,'Aggregate Aid'!B:K,7,0)</f>
        <v>0.20844341908193548</v>
      </c>
      <c r="D12" s="280">
        <f>(VLOOKUP(B12,'Aggregate Aid'!AM:AV,8,0)+VLOOKUP(B12,'Aggregate Aid'!AM:AV,5,0))/(VLOOKUP(B12,'Aggregate Aid'!B:G,6,0)/1000000000)*100</f>
        <v>1.5871482233129747E-2</v>
      </c>
      <c r="E12" s="280">
        <f t="shared" si="0"/>
        <v>0.22431490131506523</v>
      </c>
      <c r="F12" s="280"/>
      <c r="G12" s="280"/>
      <c r="H12" s="280"/>
      <c r="I12" s="280"/>
      <c r="J12" s="280"/>
      <c r="K12" s="280"/>
      <c r="L12" s="280"/>
      <c r="M12" s="280"/>
      <c r="N12" s="280"/>
      <c r="O12" s="280"/>
    </row>
    <row r="13" spans="2:15">
      <c r="B13" s="64" t="s">
        <v>638</v>
      </c>
      <c r="C13" s="280">
        <f>VLOOKUP(B13,'Aggregate Aid'!B:K,7,0)</f>
        <v>0.1780904755976272</v>
      </c>
      <c r="D13" s="280">
        <f>(VLOOKUP(B13,'Aggregate Aid'!AM:AV,8,0)+VLOOKUP(B13,'Aggregate Aid'!AM:AV,5,0))/(VLOOKUP(B13,'Aggregate Aid'!B:G,6,0)/1000000000)*100</f>
        <v>1.3066962712078309E-2</v>
      </c>
      <c r="E13" s="280">
        <f t="shared" si="0"/>
        <v>0.1911574383097055</v>
      </c>
      <c r="F13" s="280"/>
      <c r="G13" s="280"/>
      <c r="H13" s="280"/>
      <c r="I13" s="280"/>
      <c r="J13" s="280"/>
      <c r="K13" s="280"/>
      <c r="L13" s="280"/>
      <c r="M13" s="280"/>
      <c r="N13" s="280"/>
      <c r="O13" s="280"/>
    </row>
    <row r="14" spans="2:15">
      <c r="B14" s="64" t="s">
        <v>153</v>
      </c>
      <c r="C14" s="280">
        <f>VLOOKUP(B14,'Aggregate Aid'!B:K,7,0)</f>
        <v>0.12887795084484738</v>
      </c>
      <c r="D14" s="280">
        <f>(VLOOKUP(B14,'Aggregate Aid'!AM:AV,8,0)+VLOOKUP(B14,'Aggregate Aid'!AM:AV,5,0))/(VLOOKUP(B14,'Aggregate Aid'!B:G,6,0)/1000000000)*100</f>
        <v>0</v>
      </c>
      <c r="E14" s="280">
        <f t="shared" si="0"/>
        <v>0.12887795084484738</v>
      </c>
      <c r="F14" s="280"/>
      <c r="G14" s="280"/>
      <c r="H14" s="280"/>
      <c r="I14" s="280"/>
      <c r="J14" s="280"/>
      <c r="K14" s="280"/>
      <c r="L14" s="280"/>
      <c r="M14" s="280"/>
      <c r="N14" s="280"/>
      <c r="O14" s="280"/>
    </row>
    <row r="15" spans="2:15">
      <c r="B15" s="64" t="s">
        <v>937</v>
      </c>
      <c r="C15" s="280">
        <f>VLOOKUP(B15,'Aggregate Aid'!B:K,7,0)</f>
        <v>8.2693905108167473E-2</v>
      </c>
      <c r="D15" s="280">
        <f>(VLOOKUP(B15,'Aggregate Aid'!AM:AV,8,0)+VLOOKUP(B15,'Aggregate Aid'!AM:AV,5,0))/(VLOOKUP(B15,'Aggregate Aid'!B:G,6,0)/1000000000)*100</f>
        <v>0</v>
      </c>
      <c r="E15" s="280">
        <f t="shared" si="0"/>
        <v>8.2693905108167473E-2</v>
      </c>
      <c r="F15" s="280"/>
      <c r="G15" s="280"/>
      <c r="H15" s="280"/>
      <c r="I15" s="280"/>
      <c r="J15" s="280"/>
      <c r="K15" s="280"/>
      <c r="L15" s="280"/>
      <c r="M15" s="280"/>
      <c r="N15" s="280"/>
      <c r="O15" s="280"/>
    </row>
    <row r="16" spans="2:15">
      <c r="B16" s="64" t="s">
        <v>905</v>
      </c>
      <c r="C16" s="280">
        <f>VLOOKUP(B16,'Aggregate Aid'!B:K,7,0)</f>
        <v>6.3595832156988719E-2</v>
      </c>
      <c r="D16" s="280">
        <f>(VLOOKUP(B16,'Aggregate Aid'!AM:AV,8,0)+VLOOKUP(B16,'Aggregate Aid'!AM:AV,5,0))/(VLOOKUP(B16,'Aggregate Aid'!B:G,6,0)/1000000000)*100</f>
        <v>2.0625397537618721E-2</v>
      </c>
      <c r="E16" s="280">
        <f t="shared" si="0"/>
        <v>8.4221229694607436E-2</v>
      </c>
      <c r="F16" s="280"/>
      <c r="G16" s="280"/>
      <c r="H16" s="280"/>
      <c r="I16" s="280"/>
      <c r="J16" s="280"/>
      <c r="K16" s="280"/>
      <c r="L16" s="280"/>
      <c r="M16" s="280"/>
      <c r="N16" s="280"/>
      <c r="O16" s="280"/>
    </row>
    <row r="17" spans="2:5">
      <c r="B17" s="64" t="s">
        <v>1006</v>
      </c>
      <c r="C17" s="280">
        <f>VLOOKUP(B17,'Aggregate Aid'!B:K,7,0)</f>
        <v>5.3591771691254196E-2</v>
      </c>
      <c r="D17" s="280">
        <f>(VLOOKUP(B17,'Aggregate Aid'!AM:AV,8,0)+VLOOKUP(B17,'Aggregate Aid'!AM:AV,5,0))/(VLOOKUP(B17,'Aggregate Aid'!B:G,6,0)/1000000000)*100</f>
        <v>0</v>
      </c>
      <c r="E17" s="280">
        <f t="shared" si="0"/>
        <v>5.3591771691254196E-2</v>
      </c>
    </row>
    <row r="18" spans="2:5">
      <c r="B18" s="64" t="s">
        <v>427</v>
      </c>
      <c r="C18" s="280">
        <f>VLOOKUP(B18,'Aggregate Aid'!B:K,7,0)</f>
        <v>5.1362597628695675E-2</v>
      </c>
      <c r="D18" s="280">
        <f>(VLOOKUP(B18,'Aggregate Aid'!AM:AV,8,0)+VLOOKUP(B18,'Aggregate Aid'!AM:AV,5,0))/(VLOOKUP(B18,'Aggregate Aid'!B:G,6,0)/1000000000)*100</f>
        <v>1.6324589014929163E-2</v>
      </c>
      <c r="E18" s="280">
        <f t="shared" si="0"/>
        <v>6.768718664362483E-2</v>
      </c>
    </row>
    <row r="19" spans="2:5">
      <c r="B19" s="64" t="s">
        <v>832</v>
      </c>
      <c r="C19" s="280">
        <f>VLOOKUP(B19,'Aggregate Aid'!B:K,7,0)</f>
        <v>4.1314695839564007E-2</v>
      </c>
      <c r="D19" s="280">
        <f>(VLOOKUP(B19,'Aggregate Aid'!AM:AV,8,0)+VLOOKUP(B19,'Aggregate Aid'!AM:AV,5,0))/(VLOOKUP(B19,'Aggregate Aid'!B:G,6,0)/1000000000)*100</f>
        <v>1.8715006355327718E-2</v>
      </c>
      <c r="E19" s="280">
        <f t="shared" si="0"/>
        <v>6.0029702194891725E-2</v>
      </c>
    </row>
    <row r="20" spans="2:5">
      <c r="B20" s="64" t="s">
        <v>231</v>
      </c>
      <c r="C20" s="280">
        <f>VLOOKUP(B20,'Aggregate Aid'!B:K,7,0)</f>
        <v>3.9564470876451902E-2</v>
      </c>
      <c r="D20" s="280">
        <f>(VLOOKUP(B20,'Aggregate Aid'!AM:AV,8,0)+VLOOKUP(B20,'Aggregate Aid'!AM:AV,5,0))/(VLOOKUP(B20,'Aggregate Aid'!B:G,6,0)/1000000000)*100</f>
        <v>1.4395150499862827E-2</v>
      </c>
      <c r="E20" s="280">
        <f t="shared" si="0"/>
        <v>5.3959621376314729E-2</v>
      </c>
    </row>
    <row r="21" spans="2:5">
      <c r="B21" s="64" t="s">
        <v>316</v>
      </c>
      <c r="C21" s="280">
        <f>VLOOKUP(B21,'Aggregate Aid'!B:K,7,0)</f>
        <v>3.7834431873761232E-2</v>
      </c>
      <c r="D21" s="280">
        <f>(VLOOKUP(B21,'Aggregate Aid'!AM:AV,8,0)+VLOOKUP(B21,'Aggregate Aid'!AM:AV,5,0))/(VLOOKUP(B21,'Aggregate Aid'!B:G,6,0)/1000000000)*100</f>
        <v>2.3899140372546365E-2</v>
      </c>
      <c r="E21" s="280">
        <f t="shared" si="0"/>
        <v>6.17335722463076E-2</v>
      </c>
    </row>
    <row r="22" spans="2:5">
      <c r="B22" s="64" t="s">
        <v>206</v>
      </c>
      <c r="C22" s="280">
        <f>VLOOKUP(B22,'Aggregate Aid'!B:K,7,0)</f>
        <v>3.3873490165318182E-2</v>
      </c>
      <c r="D22" s="280">
        <f>(VLOOKUP(B22,'Aggregate Aid'!AM:AV,8,0)+VLOOKUP(B22,'Aggregate Aid'!AM:AV,5,0))/(VLOOKUP(B22,'Aggregate Aid'!B:G,6,0)/1000000000)*100</f>
        <v>2.4245819934531218E-2</v>
      </c>
      <c r="E22" s="280">
        <f t="shared" si="0"/>
        <v>5.81193100998494E-2</v>
      </c>
    </row>
    <row r="23" spans="2:5">
      <c r="B23" s="198" t="s">
        <v>535</v>
      </c>
      <c r="C23" s="287">
        <f>VLOOKUP(B23,'Aggregate Aid'!B:K,7,0)</f>
        <v>2.5034230045857021E-2</v>
      </c>
      <c r="D23" s="280">
        <f>(VLOOKUP(B23,'Aggregate Aid'!AM:AV,8,0)+VLOOKUP(B23,'Aggregate Aid'!AM:AV,5,0))/(VLOOKUP(B23,'Aggregate Aid'!B:G,6,0)/1000000000)*100</f>
        <v>8.5273052109825498E-3</v>
      </c>
      <c r="E23" s="280">
        <f t="shared" si="0"/>
        <v>3.3561535256839567E-2</v>
      </c>
    </row>
    <row r="24" spans="2:5">
      <c r="B24" s="64" t="s">
        <v>388</v>
      </c>
      <c r="C24" s="280">
        <f>VLOOKUP(B24,'Aggregate Aid'!B:K,7,0)</f>
        <v>2.3467960275658412E-2</v>
      </c>
      <c r="D24" s="280">
        <f>(VLOOKUP(B24,'Aggregate Aid'!AM:AV,8,0)+VLOOKUP(B24,'Aggregate Aid'!AM:AV,5,0))/(VLOOKUP(B24,'Aggregate Aid'!B:G,6,0)/1000000000)*100</f>
        <v>2.2577124095090311E-2</v>
      </c>
      <c r="E24" s="280">
        <f t="shared" si="0"/>
        <v>4.6045084370748723E-2</v>
      </c>
    </row>
    <row r="25" spans="2:5">
      <c r="B25" s="64" t="s">
        <v>124</v>
      </c>
      <c r="C25" s="280">
        <f>VLOOKUP(B25,'Aggregate Aid'!B:K,7,0)</f>
        <v>2.1524877041560218E-2</v>
      </c>
      <c r="D25" s="280">
        <f>(VLOOKUP(B25,'Aggregate Aid'!AM:AV,8,0)+VLOOKUP(B25,'Aggregate Aid'!AM:AV,5,0))/(VLOOKUP(B25,'Aggregate Aid'!B:G,6,0)/1000000000)*100</f>
        <v>2.9028445729231113E-2</v>
      </c>
      <c r="E25" s="280">
        <f t="shared" si="0"/>
        <v>5.0553322770791331E-2</v>
      </c>
    </row>
    <row r="26" spans="2:5">
      <c r="B26" s="64" t="s">
        <v>692</v>
      </c>
      <c r="C26" s="280">
        <f>VLOOKUP(B26,'Aggregate Aid'!B:K,7,0)</f>
        <v>1.7698384247833435E-2</v>
      </c>
      <c r="D26" s="280">
        <f>(VLOOKUP(B26,'Aggregate Aid'!AM:AV,8,0)+VLOOKUP(B26,'Aggregate Aid'!AM:AV,5,0))/(VLOOKUP(B26,'Aggregate Aid'!B:G,6,0)/1000000000)*100</f>
        <v>2.1824000781237373E-2</v>
      </c>
      <c r="E26" s="280">
        <f t="shared" si="0"/>
        <v>3.9522385029070808E-2</v>
      </c>
    </row>
    <row r="27" spans="2:5">
      <c r="B27" s="64" t="s">
        <v>562</v>
      </c>
      <c r="C27" s="280">
        <f>VLOOKUP(B27,'Aggregate Aid'!B:K,7,0)</f>
        <v>1.5261320449586996E-2</v>
      </c>
      <c r="D27" s="280">
        <f>(VLOOKUP(B27,'Aggregate Aid'!AM:AV,8,0)+VLOOKUP(B27,'Aggregate Aid'!AM:AV,5,0))/(VLOOKUP(B27,'Aggregate Aid'!B:G,6,0)/1000000000)*100</f>
        <v>2.8715704441926213E-2</v>
      </c>
      <c r="E27" s="280">
        <f t="shared" si="0"/>
        <v>4.3977024891513207E-2</v>
      </c>
    </row>
    <row r="28" spans="2:5">
      <c r="B28" s="64" t="s">
        <v>358</v>
      </c>
      <c r="C28" s="280">
        <f>VLOOKUP(B28,'Aggregate Aid'!B:K,7,0)</f>
        <v>9.9637667384051831E-3</v>
      </c>
      <c r="D28" s="280">
        <f>(VLOOKUP(B28,'Aggregate Aid'!AM:AV,8,0)+VLOOKUP(B28,'Aggregate Aid'!AM:AV,5,0))/(VLOOKUP(B28,'Aggregate Aid'!B:G,6,0)/1000000000)*100</f>
        <v>1.8879468153407689E-2</v>
      </c>
      <c r="E28" s="280">
        <f t="shared" si="0"/>
        <v>2.8843234891812872E-2</v>
      </c>
    </row>
    <row r="29" spans="2:5">
      <c r="B29" s="64" t="s">
        <v>685</v>
      </c>
      <c r="C29" s="280">
        <f>VLOOKUP(B29,'Aggregate Aid'!B:K,7,0)</f>
        <v>8.5476378710731896E-3</v>
      </c>
      <c r="D29" s="280">
        <f>(VLOOKUP(B29,'Aggregate Aid'!AM:AV,8,0)+VLOOKUP(B29,'Aggregate Aid'!AM:AV,5,0))/(VLOOKUP(B29,'Aggregate Aid'!B:G,6,0)/1000000000)*100</f>
        <v>1.3513782123149909E-2</v>
      </c>
      <c r="E29" s="280">
        <f t="shared" si="0"/>
        <v>2.2061419994223098E-2</v>
      </c>
    </row>
    <row r="30" spans="2:5">
      <c r="B30" s="64" t="s">
        <v>222</v>
      </c>
      <c r="C30" s="280">
        <f>VLOOKUP(B30,'Aggregate Aid'!B:K,7,0)</f>
        <v>8.1259027370071887E-3</v>
      </c>
      <c r="D30" s="280">
        <f>(VLOOKUP(B30,'Aggregate Aid'!AM:AV,8,0)+VLOOKUP(B30,'Aggregate Aid'!AM:AV,5,0))/(VLOOKUP(B30,'Aggregate Aid'!B:G,6,0)/1000000000)*100</f>
        <v>1.8383466514604027E-2</v>
      </c>
      <c r="E30" s="280">
        <f t="shared" si="0"/>
        <v>2.6509369251611216E-2</v>
      </c>
    </row>
    <row r="31" spans="2:5">
      <c r="B31" s="64" t="s">
        <v>485</v>
      </c>
      <c r="C31" s="280">
        <f>VLOOKUP(B31,'Aggregate Aid'!B:K,7,0)</f>
        <v>8.0275700716815508E-3</v>
      </c>
      <c r="D31" s="280">
        <f>(VLOOKUP(B31,'Aggregate Aid'!AM:AV,8,0)+VLOOKUP(B31,'Aggregate Aid'!AM:AV,5,0))/(VLOOKUP(B31,'Aggregate Aid'!B:G,6,0)/1000000000)*100</f>
        <v>2.4585373587604393E-2</v>
      </c>
      <c r="E31" s="280">
        <f t="shared" si="0"/>
        <v>3.2612943659285944E-2</v>
      </c>
    </row>
    <row r="32" spans="2:5">
      <c r="B32" s="198" t="s">
        <v>588</v>
      </c>
      <c r="C32" s="287">
        <f>VLOOKUP(B32,'Aggregate Aid'!B:K,7,0)</f>
        <v>5.9314807679170219E-3</v>
      </c>
      <c r="D32" s="287">
        <f>(VLOOKUP(B32,'Aggregate Aid'!AM:AV,8,0)+VLOOKUP(B32,'Aggregate Aid'!AM:AV,5,0))/(VLOOKUP(B32,'Aggregate Aid'!B:G,6,0)/1000000000)*100</f>
        <v>0</v>
      </c>
      <c r="E32" s="287">
        <f t="shared" si="0"/>
        <v>5.9314807679170219E-3</v>
      </c>
    </row>
    <row r="33" spans="1:15">
      <c r="A33" s="280"/>
      <c r="B33" s="64" t="s">
        <v>513</v>
      </c>
      <c r="C33" s="280">
        <f>VLOOKUP(B33,'Aggregate Aid'!B:K,7,0)</f>
        <v>5.1266285703136499E-3</v>
      </c>
      <c r="D33" s="280">
        <f>(VLOOKUP(B33,'Aggregate Aid'!AM:AV,8,0)+VLOOKUP(B33,'Aggregate Aid'!AM:AV,5,0))/(VLOOKUP(B33,'Aggregate Aid'!B:G,6,0)/1000000000)*100</f>
        <v>2.0009477768820668E-2</v>
      </c>
      <c r="E33" s="280">
        <f t="shared" si="0"/>
        <v>2.5136106339134316E-2</v>
      </c>
      <c r="F33" s="280"/>
      <c r="G33" s="280"/>
      <c r="H33" s="280"/>
      <c r="I33" s="280"/>
      <c r="J33" s="280"/>
      <c r="K33" s="280"/>
      <c r="L33" s="280"/>
      <c r="M33" s="280"/>
      <c r="N33" s="280"/>
      <c r="O33" s="280"/>
    </row>
    <row r="34" spans="1:15">
      <c r="A34" s="280"/>
      <c r="B34" s="64" t="s">
        <v>775</v>
      </c>
      <c r="C34" s="280">
        <f>VLOOKUP(B34,'Aggregate Aid'!B:K,7,0)</f>
        <v>4.7637383553791688E-3</v>
      </c>
      <c r="D34" s="280">
        <f>(VLOOKUP(B34,'Aggregate Aid'!AM:AV,8,0)+VLOOKUP(B34,'Aggregate Aid'!AM:AV,5,0))/(VLOOKUP(B34,'Aggregate Aid'!B:G,6,0)/1000000000)*100</f>
        <v>1.5575776785229251E-2</v>
      </c>
      <c r="E34" s="280">
        <f t="shared" si="0"/>
        <v>2.033951514060842E-2</v>
      </c>
      <c r="F34" s="280"/>
      <c r="G34" s="280"/>
      <c r="H34" s="280"/>
      <c r="I34" s="280"/>
      <c r="J34" s="280"/>
      <c r="K34" s="280"/>
      <c r="L34" s="280"/>
      <c r="M34" s="280"/>
      <c r="N34" s="280"/>
      <c r="O34" s="280"/>
    </row>
    <row r="35" spans="1:15">
      <c r="A35" s="280"/>
      <c r="B35" s="64" t="s">
        <v>863</v>
      </c>
      <c r="C35" s="280">
        <f>VLOOKUP(B35,'Aggregate Aid'!B:K,7,0)</f>
        <v>3.9300169684437268E-3</v>
      </c>
      <c r="D35" s="280">
        <f>(VLOOKUP(B35,'Aggregate Aid'!AM:AV,8,0)+VLOOKUP(B35,'Aggregate Aid'!AM:AV,5,0))/(VLOOKUP(B35,'Aggregate Aid'!B:G,6,0)/1000000000)*100</f>
        <v>2.9252835346242928E-2</v>
      </c>
      <c r="E35" s="280">
        <f t="shared" si="0"/>
        <v>3.3182852314686657E-2</v>
      </c>
      <c r="F35" s="280"/>
      <c r="G35" s="280"/>
      <c r="H35" s="280"/>
      <c r="I35" s="280"/>
      <c r="J35" s="280"/>
      <c r="K35" s="280"/>
      <c r="L35" s="280"/>
      <c r="M35" s="280"/>
      <c r="N35" s="280"/>
      <c r="O35" s="280"/>
    </row>
    <row r="36" spans="1:15">
      <c r="A36" s="280"/>
      <c r="B36" s="198" t="s">
        <v>94</v>
      </c>
      <c r="C36" s="287">
        <f>VLOOKUP(B36,'Aggregate Aid'!B:K,7,0)</f>
        <v>2.7512445400086467E-3</v>
      </c>
      <c r="D36" s="287">
        <f>(VLOOKUP(B36,'Aggregate Aid'!AM:AV,8,0)+VLOOKUP(B36,'Aggregate Aid'!AM:AV,5,0))/(VLOOKUP(B36,'Aggregate Aid'!B:G,6,0)/1000000000)*100</f>
        <v>2.0365678930391949E-2</v>
      </c>
      <c r="E36" s="287">
        <f t="shared" si="0"/>
        <v>2.3116923470400595E-2</v>
      </c>
      <c r="F36" s="280"/>
      <c r="G36" s="280"/>
      <c r="H36" s="280"/>
      <c r="I36" s="280"/>
      <c r="J36" s="280"/>
      <c r="K36" s="280"/>
      <c r="L36" s="280"/>
      <c r="M36" s="280"/>
      <c r="N36" s="280"/>
      <c r="O36" s="280"/>
    </row>
    <row r="37" spans="1:15">
      <c r="A37" s="280"/>
      <c r="B37" s="64" t="s">
        <v>781</v>
      </c>
      <c r="C37" s="280">
        <f>VLOOKUP(B37,'Aggregate Aid'!B:K,7,0)</f>
        <v>1.7565612193836063E-3</v>
      </c>
      <c r="D37" s="280">
        <f>(VLOOKUP(B37,'Aggregate Aid'!AM:AV,8,0)+VLOOKUP(B37,'Aggregate Aid'!AM:AV,5,0))/(VLOOKUP(B37,'Aggregate Aid'!B:G,6,0)/1000000000)*100</f>
        <v>1.3032847485825998E-2</v>
      </c>
      <c r="E37" s="280">
        <f t="shared" si="0"/>
        <v>1.4789408705209605E-2</v>
      </c>
      <c r="F37" s="280"/>
      <c r="G37" s="280"/>
      <c r="H37" s="280"/>
      <c r="I37" s="280"/>
      <c r="J37" s="280"/>
      <c r="K37" s="280"/>
      <c r="L37" s="280"/>
      <c r="M37" s="280"/>
      <c r="N37" s="280"/>
      <c r="O37" s="280"/>
    </row>
    <row r="38" spans="1:15">
      <c r="A38" s="280"/>
      <c r="B38" s="288" t="s">
        <v>146</v>
      </c>
      <c r="C38" s="288">
        <f>VLOOKUP(B38,'Aggregate Aid'!B:K,7,0)</f>
        <v>0</v>
      </c>
      <c r="D38" s="288">
        <f>(VLOOKUP(B38,'Aggregate Aid'!AM:AV,8,0)+VLOOKUP(B38,'Aggregate Aid'!AM:AV,5,0))/(VLOOKUP(B38,'Aggregate Aid'!B:G,6,0)/1000000000)*100</f>
        <v>1.6169007556492331E-2</v>
      </c>
      <c r="E38" s="288">
        <f t="shared" si="0"/>
        <v>1.6169007556492331E-2</v>
      </c>
      <c r="F38" s="280"/>
      <c r="G38" s="280"/>
      <c r="H38" s="280"/>
      <c r="I38" s="280"/>
      <c r="J38" s="280"/>
      <c r="K38" s="280"/>
      <c r="L38" s="280"/>
      <c r="M38" s="280"/>
      <c r="N38" s="280"/>
      <c r="O38" s="280"/>
    </row>
    <row r="39" spans="1:15">
      <c r="A39" s="280"/>
      <c r="B39" s="280"/>
      <c r="C39" s="280"/>
      <c r="D39" s="280"/>
      <c r="E39" s="280"/>
      <c r="F39" s="280"/>
      <c r="G39" s="280"/>
      <c r="H39" s="280"/>
      <c r="I39" s="280"/>
      <c r="J39" s="280"/>
      <c r="K39" s="280"/>
      <c r="L39" s="280"/>
      <c r="M39" s="280"/>
      <c r="N39" s="280"/>
      <c r="O39" s="280"/>
    </row>
    <row r="40" spans="1:15">
      <c r="A40" s="280"/>
      <c r="B40" s="64"/>
      <c r="C40" s="280"/>
      <c r="D40" s="280"/>
      <c r="E40" s="280"/>
      <c r="F40" s="280"/>
      <c r="G40" s="280"/>
      <c r="H40" s="280"/>
      <c r="I40" s="280"/>
      <c r="J40" s="280"/>
      <c r="K40" s="280"/>
      <c r="L40" s="280"/>
      <c r="M40" s="280"/>
      <c r="N40" s="280"/>
      <c r="O40" s="280"/>
    </row>
    <row r="46" spans="1:15" ht="15.75" customHeight="1">
      <c r="A46" s="280"/>
      <c r="B46" s="280"/>
      <c r="C46" s="280"/>
      <c r="D46" s="280"/>
      <c r="E46" s="280"/>
      <c r="F46" s="391"/>
      <c r="G46" s="391"/>
      <c r="H46" s="391"/>
      <c r="I46" s="391"/>
      <c r="J46" s="708" t="s">
        <v>1490</v>
      </c>
      <c r="K46" s="708"/>
      <c r="L46" s="708"/>
      <c r="M46" s="708"/>
      <c r="N46" s="708"/>
      <c r="O46" s="708"/>
    </row>
    <row r="47" spans="1:15" ht="15" customHeight="1">
      <c r="A47" s="280"/>
      <c r="B47" s="280"/>
      <c r="C47" s="280"/>
      <c r="D47" s="280"/>
      <c r="E47" s="280"/>
      <c r="F47" s="391"/>
      <c r="G47" s="391"/>
      <c r="H47" s="391"/>
      <c r="I47" s="391"/>
      <c r="J47" s="708"/>
      <c r="K47" s="708"/>
      <c r="L47" s="708"/>
      <c r="M47" s="708"/>
      <c r="N47" s="708"/>
      <c r="O47" s="708"/>
    </row>
    <row r="48" spans="1:15" ht="15" customHeight="1">
      <c r="A48" s="280"/>
      <c r="B48" s="280"/>
      <c r="C48" s="280"/>
      <c r="D48" s="280"/>
      <c r="E48" s="280"/>
      <c r="F48" s="391"/>
      <c r="G48" s="391"/>
      <c r="H48" s="391"/>
      <c r="I48" s="391"/>
      <c r="J48" s="708"/>
      <c r="K48" s="708"/>
      <c r="L48" s="708"/>
      <c r="M48" s="708"/>
      <c r="N48" s="708"/>
      <c r="O48" s="708"/>
    </row>
    <row r="49" spans="6:15" ht="15" customHeight="1">
      <c r="F49" s="391"/>
      <c r="G49" s="391"/>
      <c r="H49" s="391"/>
      <c r="I49" s="391"/>
      <c r="J49" s="708"/>
      <c r="K49" s="708"/>
      <c r="L49" s="708"/>
      <c r="M49" s="708"/>
      <c r="N49" s="708"/>
      <c r="O49" s="708"/>
    </row>
    <row r="50" spans="6:15" ht="15" customHeight="1">
      <c r="F50" s="391"/>
      <c r="G50" s="391"/>
      <c r="H50" s="391"/>
      <c r="I50" s="391"/>
      <c r="J50" s="708"/>
      <c r="K50" s="708"/>
      <c r="L50" s="708"/>
      <c r="M50" s="708"/>
      <c r="N50" s="708"/>
      <c r="O50" s="708"/>
    </row>
    <row r="51" spans="6:15" ht="15" customHeight="1">
      <c r="F51" s="391"/>
      <c r="G51" s="391"/>
      <c r="H51" s="391"/>
      <c r="I51" s="391"/>
      <c r="J51" s="708"/>
      <c r="K51" s="708"/>
      <c r="L51" s="708"/>
      <c r="M51" s="708"/>
      <c r="N51" s="708"/>
      <c r="O51" s="708"/>
    </row>
    <row r="52" spans="6:15" ht="15" customHeight="1">
      <c r="F52" s="391"/>
      <c r="G52" s="391"/>
      <c r="H52" s="391"/>
      <c r="I52" s="391"/>
      <c r="J52" s="391"/>
      <c r="K52" s="391"/>
      <c r="L52" s="391"/>
      <c r="M52" s="391"/>
      <c r="N52" s="391"/>
      <c r="O52" s="280"/>
    </row>
    <row r="53" spans="6:15" ht="15" customHeight="1">
      <c r="F53" s="391"/>
      <c r="G53" s="391"/>
      <c r="H53" s="391"/>
      <c r="I53" s="391"/>
      <c r="J53" s="391"/>
      <c r="K53" s="391"/>
      <c r="L53" s="391"/>
      <c r="M53" s="391"/>
      <c r="N53" s="391"/>
      <c r="O53" s="280"/>
    </row>
    <row r="54" spans="6:15" ht="15" customHeight="1">
      <c r="F54" s="391"/>
      <c r="G54" s="391"/>
      <c r="H54" s="391"/>
      <c r="I54" s="391"/>
      <c r="J54" s="391"/>
      <c r="K54" s="391"/>
      <c r="L54" s="391"/>
      <c r="M54" s="391"/>
      <c r="N54" s="391"/>
      <c r="O54" s="280"/>
    </row>
  </sheetData>
  <sortState ref="B8:E38">
    <sortCondition descending="1" ref="C8:C38"/>
  </sortState>
  <mergeCells count="1">
    <mergeCell ref="J46:O5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MAIN DATASET</vt:lpstr>
      <vt:lpstr>Non-Bilateral Aid</vt:lpstr>
      <vt:lpstr>Prices</vt:lpstr>
      <vt:lpstr>Currency Conversion</vt:lpstr>
      <vt:lpstr>Aggregate Aid</vt:lpstr>
      <vt:lpstr>Figure 1 Western Countries</vt:lpstr>
      <vt:lpstr>Figure 2 Type of Aid</vt:lpstr>
      <vt:lpstr>Figure 3 Ranking as % of GDP</vt:lpstr>
      <vt:lpstr>Figure 4 Ranking as % with EU</vt:lpstr>
      <vt:lpstr>Figure A1 Ranking in € with EU</vt:lpstr>
      <vt:lpstr>Figure 5 Military Aid</vt:lpstr>
      <vt:lpstr>Figure  6 Arms and Weapons</vt:lpstr>
      <vt:lpstr>Appendix "Stand up for Ukraine"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Frank, Pascal</cp:lastModifiedBy>
  <cp:revision/>
  <dcterms:created xsi:type="dcterms:W3CDTF">2022-03-23T09:04:55Z</dcterms:created>
  <dcterms:modified xsi:type="dcterms:W3CDTF">2022-05-01T15:42:31Z</dcterms:modified>
  <cp:category/>
  <cp:contentStatus/>
</cp:coreProperties>
</file>